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55"/>
  </bookViews>
  <sheets>
    <sheet name="健康寿命の算定表" sheetId="1" r:id="rId1"/>
  </sheets>
  <calcPr calcId="145621"/>
</workbook>
</file>

<file path=xl/calcChain.xml><?xml version="1.0" encoding="utf-8"?>
<calcChain xmlns="http://schemas.openxmlformats.org/spreadsheetml/2006/main">
  <c r="Q7" i="1" l="1"/>
  <c r="S9" i="1"/>
  <c r="Q11" i="1"/>
  <c r="S12" i="1"/>
  <c r="Q14" i="1"/>
  <c r="S14" i="1"/>
  <c r="AI14" i="1" s="1"/>
  <c r="Q16" i="1"/>
  <c r="S16" i="1"/>
  <c r="AI16" i="1" s="1"/>
  <c r="Q18" i="1"/>
  <c r="S18" i="1"/>
  <c r="AI18" i="1" s="1"/>
  <c r="Q20" i="1"/>
  <c r="S20" i="1"/>
  <c r="AI20" i="1" s="1"/>
  <c r="Q22" i="1"/>
  <c r="S22" i="1"/>
  <c r="AI22" i="1" s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AH42" i="1"/>
  <c r="P42" i="1"/>
  <c r="S42" i="1"/>
  <c r="O41" i="1"/>
  <c r="S41" i="1"/>
  <c r="AI41" i="1" s="1"/>
  <c r="O40" i="1"/>
  <c r="S40" i="1"/>
  <c r="AI40" i="1" s="1"/>
  <c r="O39" i="1"/>
  <c r="S39" i="1"/>
  <c r="O38" i="1"/>
  <c r="S38" i="1"/>
  <c r="AI38" i="1" s="1"/>
  <c r="O37" i="1"/>
  <c r="S37" i="1"/>
  <c r="AI37" i="1" s="1"/>
  <c r="O36" i="1"/>
  <c r="S36" i="1"/>
  <c r="AI36" i="1" s="1"/>
  <c r="O35" i="1"/>
  <c r="S35" i="1"/>
  <c r="AI35" i="1" s="1"/>
  <c r="O34" i="1"/>
  <c r="S34" i="1"/>
  <c r="AI34" i="1" s="1"/>
  <c r="O33" i="1"/>
  <c r="S33" i="1"/>
  <c r="AI33" i="1" s="1"/>
  <c r="O32" i="1"/>
  <c r="S32" i="1"/>
  <c r="AI32" i="1" s="1"/>
  <c r="O31" i="1"/>
  <c r="S31" i="1"/>
  <c r="AI31" i="1" s="1"/>
  <c r="O30" i="1"/>
  <c r="S30" i="1"/>
  <c r="AI30" i="1" s="1"/>
  <c r="O29" i="1"/>
  <c r="S29" i="1"/>
  <c r="AI29" i="1" s="1"/>
  <c r="O28" i="1"/>
  <c r="S28" i="1"/>
  <c r="AI28" i="1" s="1"/>
  <c r="O27" i="1"/>
  <c r="S27" i="1"/>
  <c r="AI27" i="1" s="1"/>
  <c r="O26" i="1"/>
  <c r="S26" i="1"/>
  <c r="AI26" i="1" s="1"/>
  <c r="O25" i="1"/>
  <c r="AH24" i="1"/>
  <c r="S24" i="1"/>
  <c r="AI24" i="1" s="1"/>
  <c r="P24" i="1"/>
  <c r="O23" i="1"/>
  <c r="S23" i="1"/>
  <c r="AI23" i="1" s="1"/>
  <c r="Q23" i="1"/>
  <c r="O22" i="1"/>
  <c r="O21" i="1"/>
  <c r="S21" i="1"/>
  <c r="AI21" i="1" s="1"/>
  <c r="Q21" i="1"/>
  <c r="O20" i="1"/>
  <c r="O19" i="1"/>
  <c r="S19" i="1"/>
  <c r="AI19" i="1" s="1"/>
  <c r="Q19" i="1"/>
  <c r="O18" i="1"/>
  <c r="O17" i="1"/>
  <c r="S17" i="1"/>
  <c r="AI17" i="1" s="1"/>
  <c r="Q17" i="1"/>
  <c r="O16" i="1"/>
  <c r="O15" i="1"/>
  <c r="S15" i="1"/>
  <c r="AI15" i="1" s="1"/>
  <c r="Q15" i="1"/>
  <c r="O14" i="1"/>
  <c r="O13" i="1"/>
  <c r="P13" i="1"/>
  <c r="S13" i="1"/>
  <c r="Q13" i="1"/>
  <c r="O12" i="1"/>
  <c r="P12" i="1"/>
  <c r="O11" i="1"/>
  <c r="P11" i="1"/>
  <c r="S11" i="1"/>
  <c r="O10" i="1"/>
  <c r="P10" i="1"/>
  <c r="S10" i="1"/>
  <c r="O9" i="1"/>
  <c r="P9" i="1"/>
  <c r="O8" i="1"/>
  <c r="P8" i="1"/>
  <c r="S8" i="1"/>
  <c r="S7" i="1"/>
  <c r="AI7" i="1" s="1"/>
  <c r="O7" i="1"/>
  <c r="P7" i="1"/>
  <c r="R24" i="1" l="1"/>
  <c r="AK24" i="1" s="1"/>
  <c r="R42" i="1"/>
  <c r="AK42" i="1" s="1"/>
  <c r="R11" i="1"/>
  <c r="T11" i="1" s="1"/>
  <c r="AH11" i="1" s="1"/>
  <c r="R13" i="1"/>
  <c r="T13" i="1" s="1"/>
  <c r="AH13" i="1" s="1"/>
  <c r="R7" i="1"/>
  <c r="T7" i="1" s="1"/>
  <c r="AH7" i="1" s="1"/>
  <c r="Q8" i="1"/>
  <c r="R8" i="1" s="1"/>
  <c r="T8" i="1" s="1"/>
  <c r="AH8" i="1" s="1"/>
  <c r="Q9" i="1"/>
  <c r="R9" i="1" s="1"/>
  <c r="T9" i="1" s="1"/>
  <c r="AH9" i="1" s="1"/>
  <c r="Q12" i="1"/>
  <c r="R12" i="1" s="1"/>
  <c r="T12" i="1" s="1"/>
  <c r="AH12" i="1" s="1"/>
  <c r="P15" i="1"/>
  <c r="R15" i="1" s="1"/>
  <c r="T15" i="1" s="1"/>
  <c r="AH15" i="1" s="1"/>
  <c r="P17" i="1"/>
  <c r="R17" i="1" s="1"/>
  <c r="T17" i="1" s="1"/>
  <c r="AH17" i="1" s="1"/>
  <c r="P18" i="1"/>
  <c r="R18" i="1" s="1"/>
  <c r="T18" i="1" s="1"/>
  <c r="AH18" i="1" s="1"/>
  <c r="P21" i="1"/>
  <c r="R21" i="1" s="1"/>
  <c r="T21" i="1" s="1"/>
  <c r="AH21" i="1" s="1"/>
  <c r="P23" i="1"/>
  <c r="R23" i="1" s="1"/>
  <c r="T23" i="1" s="1"/>
  <c r="P40" i="1"/>
  <c r="R40" i="1" s="1"/>
  <c r="T40" i="1" s="1"/>
  <c r="AH40" i="1" s="1"/>
  <c r="P41" i="1"/>
  <c r="R41" i="1" s="1"/>
  <c r="T41" i="1" s="1"/>
  <c r="AH41" i="1" s="1"/>
  <c r="AI8" i="1"/>
  <c r="AI9" i="1"/>
  <c r="AI10" i="1"/>
  <c r="AI11" i="1"/>
  <c r="AI12" i="1"/>
  <c r="AI13" i="1"/>
  <c r="AH23" i="1"/>
  <c r="Q10" i="1"/>
  <c r="R10" i="1" s="1"/>
  <c r="T10" i="1" s="1"/>
  <c r="AH10" i="1" s="1"/>
  <c r="P14" i="1"/>
  <c r="R14" i="1" s="1"/>
  <c r="T14" i="1" s="1"/>
  <c r="AH14" i="1" s="1"/>
  <c r="P16" i="1"/>
  <c r="R16" i="1" s="1"/>
  <c r="T16" i="1" s="1"/>
  <c r="AH16" i="1" s="1"/>
  <c r="P19" i="1"/>
  <c r="R19" i="1" s="1"/>
  <c r="T19" i="1" s="1"/>
  <c r="AH19" i="1" s="1"/>
  <c r="P20" i="1"/>
  <c r="R20" i="1" s="1"/>
  <c r="T20" i="1" s="1"/>
  <c r="AH20" i="1" s="1"/>
  <c r="P22" i="1"/>
  <c r="R22" i="1" s="1"/>
  <c r="T22" i="1" s="1"/>
  <c r="AH22" i="1" s="1"/>
  <c r="S25" i="1"/>
  <c r="AI25" i="1"/>
  <c r="P26" i="1"/>
  <c r="R26" i="1" s="1"/>
  <c r="T26" i="1" s="1"/>
  <c r="AH26" i="1" s="1"/>
  <c r="P27" i="1"/>
  <c r="R27" i="1" s="1"/>
  <c r="T27" i="1" s="1"/>
  <c r="AH27" i="1" s="1"/>
  <c r="P28" i="1"/>
  <c r="R28" i="1" s="1"/>
  <c r="T28" i="1" s="1"/>
  <c r="AH28" i="1" s="1"/>
  <c r="P29" i="1"/>
  <c r="R29" i="1" s="1"/>
  <c r="T29" i="1" s="1"/>
  <c r="AH29" i="1" s="1"/>
  <c r="P30" i="1"/>
  <c r="R30" i="1" s="1"/>
  <c r="T30" i="1" s="1"/>
  <c r="AH30" i="1" s="1"/>
  <c r="P31" i="1"/>
  <c r="R31" i="1" s="1"/>
  <c r="T31" i="1" s="1"/>
  <c r="AH31" i="1" s="1"/>
  <c r="P32" i="1"/>
  <c r="R32" i="1" s="1"/>
  <c r="T32" i="1" s="1"/>
  <c r="AH32" i="1" s="1"/>
  <c r="P33" i="1"/>
  <c r="R33" i="1" s="1"/>
  <c r="T33" i="1" s="1"/>
  <c r="AH33" i="1" s="1"/>
  <c r="P34" i="1"/>
  <c r="R34" i="1" s="1"/>
  <c r="T34" i="1" s="1"/>
  <c r="AH34" i="1" s="1"/>
  <c r="P35" i="1"/>
  <c r="R35" i="1" s="1"/>
  <c r="T35" i="1" s="1"/>
  <c r="AH35" i="1" s="1"/>
  <c r="P36" i="1"/>
  <c r="R36" i="1" s="1"/>
  <c r="T36" i="1" s="1"/>
  <c r="AH36" i="1" s="1"/>
  <c r="P37" i="1"/>
  <c r="R37" i="1" s="1"/>
  <c r="T37" i="1" s="1"/>
  <c r="AH37" i="1" s="1"/>
  <c r="P38" i="1"/>
  <c r="R38" i="1" s="1"/>
  <c r="T38" i="1" s="1"/>
  <c r="AH38" i="1" s="1"/>
  <c r="P39" i="1"/>
  <c r="R39" i="1" s="1"/>
  <c r="T39" i="1" s="1"/>
  <c r="AH39" i="1" s="1"/>
  <c r="P25" i="1"/>
  <c r="R25" i="1" s="1"/>
  <c r="T25" i="1" s="1"/>
  <c r="AH25" i="1" s="1"/>
  <c r="AI39" i="1"/>
  <c r="AI42" i="1"/>
  <c r="AO42" i="1" l="1"/>
  <c r="AO24" i="1"/>
  <c r="AM24" i="1"/>
  <c r="AM42" i="1"/>
  <c r="U8" i="1"/>
  <c r="V7" i="1"/>
  <c r="U26" i="1"/>
  <c r="V25" i="1"/>
  <c r="U27" i="1" l="1"/>
  <c r="V26" i="1"/>
  <c r="X7" i="1"/>
  <c r="Z7" i="1"/>
  <c r="U9" i="1"/>
  <c r="V8" i="1"/>
  <c r="X25" i="1"/>
  <c r="Z25" i="1"/>
  <c r="V9" i="1" l="1"/>
  <c r="U10" i="1"/>
  <c r="X26" i="1"/>
  <c r="Z26" i="1"/>
  <c r="Z8" i="1"/>
  <c r="X8" i="1"/>
  <c r="U28" i="1"/>
  <c r="V27" i="1"/>
  <c r="X9" i="1" l="1"/>
  <c r="Z9" i="1"/>
  <c r="X27" i="1"/>
  <c r="Z27" i="1"/>
  <c r="U29" i="1"/>
  <c r="V28" i="1"/>
  <c r="U11" i="1"/>
  <c r="V10" i="1"/>
  <c r="Z10" i="1" l="1"/>
  <c r="X10" i="1"/>
  <c r="X28" i="1"/>
  <c r="Z28" i="1"/>
  <c r="U12" i="1"/>
  <c r="V11" i="1"/>
  <c r="U30" i="1"/>
  <c r="V29" i="1"/>
  <c r="X29" i="1" l="1"/>
  <c r="Z29" i="1"/>
  <c r="X11" i="1"/>
  <c r="Z11" i="1"/>
  <c r="U13" i="1"/>
  <c r="V12" i="1"/>
  <c r="U31" i="1"/>
  <c r="V30" i="1"/>
  <c r="U32" i="1" l="1"/>
  <c r="V31" i="1"/>
  <c r="Z12" i="1"/>
  <c r="X12" i="1"/>
  <c r="U14" i="1"/>
  <c r="V13" i="1"/>
  <c r="X30" i="1"/>
  <c r="Z30" i="1"/>
  <c r="X31" i="1" l="1"/>
  <c r="Z31" i="1"/>
  <c r="U15" i="1"/>
  <c r="V14" i="1"/>
  <c r="X13" i="1"/>
  <c r="Z13" i="1"/>
  <c r="U33" i="1"/>
  <c r="V32" i="1"/>
  <c r="X14" i="1" l="1"/>
  <c r="Z14" i="1"/>
  <c r="U34" i="1"/>
  <c r="V33" i="1"/>
  <c r="U16" i="1"/>
  <c r="V15" i="1"/>
  <c r="X32" i="1"/>
  <c r="Z32" i="1"/>
  <c r="X33" i="1" l="1"/>
  <c r="Z33" i="1"/>
  <c r="U17" i="1"/>
  <c r="V16" i="1"/>
  <c r="X15" i="1"/>
  <c r="Z15" i="1"/>
  <c r="U35" i="1"/>
  <c r="V34" i="1"/>
  <c r="U36" i="1" l="1"/>
  <c r="V35" i="1"/>
  <c r="X34" i="1"/>
  <c r="Z34" i="1"/>
  <c r="X16" i="1"/>
  <c r="Z16" i="1"/>
  <c r="U18" i="1"/>
  <c r="V17" i="1"/>
  <c r="U19" i="1" l="1"/>
  <c r="V18" i="1"/>
  <c r="U37" i="1"/>
  <c r="V36" i="1"/>
  <c r="X17" i="1"/>
  <c r="Z17" i="1"/>
  <c r="X35" i="1"/>
  <c r="Z35" i="1"/>
  <c r="U20" i="1" l="1"/>
  <c r="V19" i="1"/>
  <c r="X36" i="1"/>
  <c r="Z36" i="1"/>
  <c r="U38" i="1"/>
  <c r="V37" i="1"/>
  <c r="X18" i="1"/>
  <c r="Z18" i="1"/>
  <c r="U39" i="1" l="1"/>
  <c r="V38" i="1"/>
  <c r="X19" i="1"/>
  <c r="Z19" i="1"/>
  <c r="X37" i="1"/>
  <c r="Z37" i="1"/>
  <c r="U21" i="1"/>
  <c r="V20" i="1"/>
  <c r="U22" i="1" l="1"/>
  <c r="V21" i="1"/>
  <c r="U40" i="1"/>
  <c r="V39" i="1"/>
  <c r="X20" i="1"/>
  <c r="Z20" i="1"/>
  <c r="X38" i="1"/>
  <c r="Z38" i="1"/>
  <c r="U23" i="1" l="1"/>
  <c r="V22" i="1"/>
  <c r="X21" i="1"/>
  <c r="Z21" i="1"/>
  <c r="U41" i="1"/>
  <c r="V40" i="1"/>
  <c r="X39" i="1"/>
  <c r="Z39" i="1"/>
  <c r="U42" i="1" l="1"/>
  <c r="V42" i="1" s="1"/>
  <c r="W39" i="1" s="1"/>
  <c r="AB39" i="1" s="1"/>
  <c r="V41" i="1"/>
  <c r="X22" i="1"/>
  <c r="Z22" i="1"/>
  <c r="X40" i="1"/>
  <c r="Z40" i="1"/>
  <c r="U24" i="1"/>
  <c r="V24" i="1" s="1"/>
  <c r="V23" i="1"/>
  <c r="W17" i="1" s="1"/>
  <c r="AB17" i="1" s="1"/>
  <c r="W33" i="1" l="1"/>
  <c r="AB33" i="1" s="1"/>
  <c r="C73" i="1" s="1"/>
  <c r="W20" i="1"/>
  <c r="AB20" i="1" s="1"/>
  <c r="AJ19" i="1" s="1"/>
  <c r="W40" i="1"/>
  <c r="AB40" i="1" s="1"/>
  <c r="AJ39" i="1" s="1"/>
  <c r="C79" i="1"/>
  <c r="AJ38" i="1"/>
  <c r="C57" i="1"/>
  <c r="AJ16" i="1"/>
  <c r="C80" i="1"/>
  <c r="C60" i="1"/>
  <c r="X23" i="1"/>
  <c r="Z23" i="1"/>
  <c r="W23" i="1"/>
  <c r="AB23" i="1" s="1"/>
  <c r="AJ32" i="1"/>
  <c r="X41" i="1"/>
  <c r="Z41" i="1"/>
  <c r="W41" i="1"/>
  <c r="AB41" i="1" s="1"/>
  <c r="W35" i="1"/>
  <c r="AB35" i="1" s="1"/>
  <c r="W34" i="1"/>
  <c r="AB34" i="1" s="1"/>
  <c r="W42" i="1"/>
  <c r="AB42" i="1" s="1"/>
  <c r="AN42" i="1"/>
  <c r="Z42" i="1"/>
  <c r="AL42" i="1"/>
  <c r="X42" i="1"/>
  <c r="Y40" i="1" s="1"/>
  <c r="AC40" i="1" s="1"/>
  <c r="W25" i="1"/>
  <c r="AB25" i="1" s="1"/>
  <c r="W26" i="1"/>
  <c r="AB26" i="1" s="1"/>
  <c r="W27" i="1"/>
  <c r="AB27" i="1" s="1"/>
  <c r="W28" i="1"/>
  <c r="AB28" i="1" s="1"/>
  <c r="W31" i="1"/>
  <c r="AB31" i="1" s="1"/>
  <c r="W29" i="1"/>
  <c r="AB29" i="1" s="1"/>
  <c r="W30" i="1"/>
  <c r="AB30" i="1" s="1"/>
  <c r="W32" i="1"/>
  <c r="AB32" i="1" s="1"/>
  <c r="W21" i="1"/>
  <c r="AB21" i="1" s="1"/>
  <c r="W36" i="1"/>
  <c r="AB36" i="1" s="1"/>
  <c r="W18" i="1"/>
  <c r="AB18" i="1" s="1"/>
  <c r="W22" i="1"/>
  <c r="AB22" i="1" s="1"/>
  <c r="W24" i="1"/>
  <c r="AB24" i="1" s="1"/>
  <c r="AN24" i="1"/>
  <c r="Z24" i="1"/>
  <c r="X24" i="1"/>
  <c r="AL24" i="1"/>
  <c r="W8" i="1"/>
  <c r="AB8" i="1" s="1"/>
  <c r="W7" i="1"/>
  <c r="AB7" i="1" s="1"/>
  <c r="W11" i="1"/>
  <c r="AB11" i="1" s="1"/>
  <c r="W10" i="1"/>
  <c r="AB10" i="1" s="1"/>
  <c r="W9" i="1"/>
  <c r="AB9" i="1" s="1"/>
  <c r="W12" i="1"/>
  <c r="AB12" i="1" s="1"/>
  <c r="W13" i="1"/>
  <c r="AB13" i="1" s="1"/>
  <c r="W15" i="1"/>
  <c r="AB15" i="1" s="1"/>
  <c r="W14" i="1"/>
  <c r="AB14" i="1" s="1"/>
  <c r="W16" i="1"/>
  <c r="AB16" i="1" s="1"/>
  <c r="W37" i="1"/>
  <c r="AB37" i="1" s="1"/>
  <c r="W38" i="1"/>
  <c r="AB38" i="1" s="1"/>
  <c r="W19" i="1"/>
  <c r="AB19" i="1" s="1"/>
  <c r="AA17" i="1" l="1"/>
  <c r="AE17" i="1" s="1"/>
  <c r="AF17" i="1" s="1"/>
  <c r="M57" i="1" s="1"/>
  <c r="Y37" i="1"/>
  <c r="AC37" i="1" s="1"/>
  <c r="F77" i="1" s="1"/>
  <c r="Y22" i="1"/>
  <c r="AC22" i="1" s="1"/>
  <c r="F62" i="1" s="1"/>
  <c r="Y35" i="1"/>
  <c r="AC35" i="1" s="1"/>
  <c r="F75" i="1" s="1"/>
  <c r="AA22" i="1"/>
  <c r="AE22" i="1" s="1"/>
  <c r="AF22" i="1" s="1"/>
  <c r="M62" i="1" s="1"/>
  <c r="C77" i="1"/>
  <c r="AJ36" i="1"/>
  <c r="C54" i="1"/>
  <c r="AJ13" i="1"/>
  <c r="C49" i="1"/>
  <c r="AJ8" i="1"/>
  <c r="C48" i="1"/>
  <c r="AJ7" i="1"/>
  <c r="C62" i="1"/>
  <c r="AJ21" i="1"/>
  <c r="F80" i="1"/>
  <c r="AD40" i="1"/>
  <c r="I80" i="1" s="1"/>
  <c r="AL39" i="1"/>
  <c r="C61" i="1"/>
  <c r="AJ20" i="1"/>
  <c r="C69" i="1"/>
  <c r="AJ28" i="1"/>
  <c r="C66" i="1"/>
  <c r="AJ25" i="1"/>
  <c r="AA42" i="1"/>
  <c r="AE42" i="1" s="1"/>
  <c r="AA25" i="1"/>
  <c r="AE25" i="1" s="1"/>
  <c r="AA26" i="1"/>
  <c r="AE26" i="1" s="1"/>
  <c r="AA27" i="1"/>
  <c r="AE27" i="1" s="1"/>
  <c r="AA28" i="1"/>
  <c r="AE28" i="1" s="1"/>
  <c r="AA29" i="1"/>
  <c r="AE29" i="1" s="1"/>
  <c r="AA31" i="1"/>
  <c r="AE31" i="1" s="1"/>
  <c r="AA32" i="1"/>
  <c r="AE32" i="1" s="1"/>
  <c r="AA30" i="1"/>
  <c r="AE30" i="1" s="1"/>
  <c r="C75" i="1"/>
  <c r="AJ34" i="1"/>
  <c r="J62" i="1"/>
  <c r="AN21" i="1"/>
  <c r="Y23" i="1"/>
  <c r="AC23" i="1" s="1"/>
  <c r="Y21" i="1"/>
  <c r="AC21" i="1" s="1"/>
  <c r="Y19" i="1"/>
  <c r="AC19" i="1" s="1"/>
  <c r="Y18" i="1"/>
  <c r="AC18" i="1" s="1"/>
  <c r="Y20" i="1"/>
  <c r="AC20" i="1" s="1"/>
  <c r="C59" i="1"/>
  <c r="AJ18" i="1"/>
  <c r="J57" i="1"/>
  <c r="AN16" i="1"/>
  <c r="C55" i="1"/>
  <c r="AJ14" i="1"/>
  <c r="C50" i="1"/>
  <c r="AJ9" i="1"/>
  <c r="C64" i="1"/>
  <c r="AQ24" i="1"/>
  <c r="E64" i="1" s="1"/>
  <c r="AP24" i="1"/>
  <c r="D64" i="1" s="1"/>
  <c r="AJ23" i="1"/>
  <c r="AK23" i="1" s="1"/>
  <c r="AQ23" i="1" s="1"/>
  <c r="E63" i="1" s="1"/>
  <c r="C58" i="1"/>
  <c r="AJ17" i="1"/>
  <c r="C76" i="1"/>
  <c r="AJ35" i="1"/>
  <c r="AA33" i="1"/>
  <c r="AE33" i="1" s="1"/>
  <c r="C71" i="1"/>
  <c r="AJ30" i="1"/>
  <c r="C65" i="1"/>
  <c r="C81" i="1"/>
  <c r="AJ40" i="1"/>
  <c r="AA40" i="1"/>
  <c r="AE40" i="1" s="1"/>
  <c r="AA37" i="1"/>
  <c r="AE37" i="1" s="1"/>
  <c r="AA36" i="1"/>
  <c r="AE36" i="1" s="1"/>
  <c r="AA38" i="1"/>
  <c r="AE38" i="1" s="1"/>
  <c r="C53" i="1"/>
  <c r="AJ12" i="1"/>
  <c r="C51" i="1"/>
  <c r="AJ10" i="1"/>
  <c r="Y24" i="1"/>
  <c r="AC24" i="1" s="1"/>
  <c r="Y7" i="1"/>
  <c r="AC7" i="1" s="1"/>
  <c r="Y8" i="1"/>
  <c r="AC8" i="1" s="1"/>
  <c r="Y9" i="1"/>
  <c r="AC9" i="1" s="1"/>
  <c r="Y10" i="1"/>
  <c r="AC10" i="1" s="1"/>
  <c r="Y12" i="1"/>
  <c r="AC12" i="1" s="1"/>
  <c r="Y14" i="1"/>
  <c r="AC14" i="1" s="1"/>
  <c r="Y11" i="1"/>
  <c r="AC11" i="1" s="1"/>
  <c r="Y15" i="1"/>
  <c r="AC15" i="1" s="1"/>
  <c r="Y13" i="1"/>
  <c r="AC13" i="1" s="1"/>
  <c r="Y17" i="1"/>
  <c r="AC17" i="1" s="1"/>
  <c r="AD37" i="1"/>
  <c r="I77" i="1" s="1"/>
  <c r="AA35" i="1"/>
  <c r="AE35" i="1" s="1"/>
  <c r="C72" i="1"/>
  <c r="AJ31" i="1"/>
  <c r="C68" i="1"/>
  <c r="AJ27" i="1"/>
  <c r="Y42" i="1"/>
  <c r="AC42" i="1" s="1"/>
  <c r="Y25" i="1"/>
  <c r="AC25" i="1" s="1"/>
  <c r="Y26" i="1"/>
  <c r="AC26" i="1" s="1"/>
  <c r="Y27" i="1"/>
  <c r="AC27" i="1" s="1"/>
  <c r="Y28" i="1"/>
  <c r="AC28" i="1" s="1"/>
  <c r="Y29" i="1"/>
  <c r="AC29" i="1" s="1"/>
  <c r="Y31" i="1"/>
  <c r="AC31" i="1" s="1"/>
  <c r="Y33" i="1"/>
  <c r="AC33" i="1" s="1"/>
  <c r="Y30" i="1"/>
  <c r="AC30" i="1" s="1"/>
  <c r="Y32" i="1"/>
  <c r="AC32" i="1" s="1"/>
  <c r="Y34" i="1"/>
  <c r="AC34" i="1" s="1"/>
  <c r="C82" i="1"/>
  <c r="AQ42" i="1"/>
  <c r="E82" i="1" s="1"/>
  <c r="AP42" i="1"/>
  <c r="D82" i="1" s="1"/>
  <c r="AJ41" i="1"/>
  <c r="AK41" i="1" s="1"/>
  <c r="AP41" i="1" s="1"/>
  <c r="D81" i="1" s="1"/>
  <c r="AA41" i="1"/>
  <c r="AE41" i="1" s="1"/>
  <c r="AA39" i="1"/>
  <c r="AE39" i="1" s="1"/>
  <c r="C63" i="1"/>
  <c r="AJ22" i="1"/>
  <c r="Y16" i="1"/>
  <c r="AC16" i="1" s="1"/>
  <c r="C78" i="1"/>
  <c r="AJ37" i="1"/>
  <c r="C56" i="1"/>
  <c r="AJ15" i="1"/>
  <c r="C52" i="1"/>
  <c r="AJ11" i="1"/>
  <c r="C47" i="1"/>
  <c r="AA24" i="1"/>
  <c r="AE24" i="1" s="1"/>
  <c r="AA7" i="1"/>
  <c r="AE7" i="1" s="1"/>
  <c r="AA8" i="1"/>
  <c r="AE8" i="1" s="1"/>
  <c r="AA9" i="1"/>
  <c r="AE9" i="1" s="1"/>
  <c r="AA12" i="1"/>
  <c r="AE12" i="1" s="1"/>
  <c r="AA11" i="1"/>
  <c r="AE11" i="1" s="1"/>
  <c r="AA10" i="1"/>
  <c r="AE10" i="1" s="1"/>
  <c r="AA14" i="1"/>
  <c r="AE14" i="1" s="1"/>
  <c r="AA13" i="1"/>
  <c r="AE13" i="1" s="1"/>
  <c r="AA15" i="1"/>
  <c r="AE15" i="1" s="1"/>
  <c r="AA16" i="1"/>
  <c r="AE16" i="1" s="1"/>
  <c r="AA34" i="1"/>
  <c r="AE34" i="1" s="1"/>
  <c r="Y38" i="1"/>
  <c r="AC38" i="1" s="1"/>
  <c r="AA20" i="1"/>
  <c r="AE20" i="1" s="1"/>
  <c r="C70" i="1"/>
  <c r="AJ29" i="1"/>
  <c r="C67" i="1"/>
  <c r="AJ26" i="1"/>
  <c r="C74" i="1"/>
  <c r="AJ33" i="1"/>
  <c r="Y41" i="1"/>
  <c r="AC41" i="1" s="1"/>
  <c r="Y36" i="1"/>
  <c r="AC36" i="1" s="1"/>
  <c r="Y39" i="1"/>
  <c r="AC39" i="1" s="1"/>
  <c r="AA23" i="1"/>
  <c r="AE23" i="1" s="1"/>
  <c r="AA18" i="1"/>
  <c r="AE18" i="1" s="1"/>
  <c r="AA21" i="1"/>
  <c r="AE21" i="1" s="1"/>
  <c r="AA19" i="1"/>
  <c r="AE19" i="1" s="1"/>
  <c r="AL21" i="1" l="1"/>
  <c r="AK39" i="1"/>
  <c r="AL36" i="1"/>
  <c r="AD22" i="1"/>
  <c r="I62" i="1" s="1"/>
  <c r="AL34" i="1"/>
  <c r="AK22" i="1"/>
  <c r="AP22" i="1" s="1"/>
  <c r="D62" i="1" s="1"/>
  <c r="AD35" i="1"/>
  <c r="I75" i="1" s="1"/>
  <c r="AK21" i="1"/>
  <c r="AP21" i="1" s="1"/>
  <c r="D61" i="1" s="1"/>
  <c r="AP23" i="1"/>
  <c r="D63" i="1" s="1"/>
  <c r="AK37" i="1"/>
  <c r="AP37" i="1" s="1"/>
  <c r="D77" i="1" s="1"/>
  <c r="AK36" i="1"/>
  <c r="AK18" i="1"/>
  <c r="AQ41" i="1"/>
  <c r="E81" i="1" s="1"/>
  <c r="J58" i="1"/>
  <c r="AF18" i="1"/>
  <c r="M58" i="1" s="1"/>
  <c r="AN17" i="1"/>
  <c r="F81" i="1"/>
  <c r="AD41" i="1"/>
  <c r="I81" i="1" s="1"/>
  <c r="AL40" i="1"/>
  <c r="J56" i="1"/>
  <c r="AF16" i="1"/>
  <c r="M56" i="1" s="1"/>
  <c r="AN15" i="1"/>
  <c r="J50" i="1"/>
  <c r="AF10" i="1"/>
  <c r="M50" i="1" s="1"/>
  <c r="AN9" i="1"/>
  <c r="J48" i="1"/>
  <c r="AF8" i="1"/>
  <c r="M48" i="1" s="1"/>
  <c r="AN7" i="1"/>
  <c r="J79" i="1"/>
  <c r="AF39" i="1"/>
  <c r="M79" i="1" s="1"/>
  <c r="AN38" i="1"/>
  <c r="F70" i="1"/>
  <c r="AD30" i="1"/>
  <c r="I70" i="1" s="1"/>
  <c r="AL29" i="1"/>
  <c r="F68" i="1"/>
  <c r="AD28" i="1"/>
  <c r="I68" i="1" s="1"/>
  <c r="AL27" i="1"/>
  <c r="AS42" i="1"/>
  <c r="H82" i="1" s="1"/>
  <c r="AR42" i="1"/>
  <c r="G82" i="1" s="1"/>
  <c r="AD42" i="1"/>
  <c r="I82" i="1" s="1"/>
  <c r="F82" i="1"/>
  <c r="AL41" i="1"/>
  <c r="AM41" i="1" s="1"/>
  <c r="AS41" i="1" s="1"/>
  <c r="H81" i="1" s="1"/>
  <c r="F57" i="1"/>
  <c r="AD17" i="1"/>
  <c r="I57" i="1" s="1"/>
  <c r="AL16" i="1"/>
  <c r="F54" i="1"/>
  <c r="AD14" i="1"/>
  <c r="I54" i="1" s="1"/>
  <c r="AL13" i="1"/>
  <c r="F48" i="1"/>
  <c r="AD8" i="1"/>
  <c r="I48" i="1" s="1"/>
  <c r="AL7" i="1"/>
  <c r="J76" i="1"/>
  <c r="AF36" i="1"/>
  <c r="M76" i="1" s="1"/>
  <c r="AN35" i="1"/>
  <c r="AQ39" i="1"/>
  <c r="E79" i="1" s="1"/>
  <c r="AP39" i="1"/>
  <c r="D79" i="1" s="1"/>
  <c r="F60" i="1"/>
  <c r="AD20" i="1"/>
  <c r="I60" i="1" s="1"/>
  <c r="AL19" i="1"/>
  <c r="F63" i="1"/>
  <c r="AD23" i="1"/>
  <c r="I63" i="1" s="1"/>
  <c r="AL22" i="1"/>
  <c r="J71" i="1"/>
  <c r="AF31" i="1"/>
  <c r="M71" i="1" s="1"/>
  <c r="AN30" i="1"/>
  <c r="J66" i="1"/>
  <c r="AF26" i="1"/>
  <c r="M66" i="1" s="1"/>
  <c r="AN25" i="1"/>
  <c r="AK7" i="1"/>
  <c r="AK8" i="1"/>
  <c r="AK13" i="1"/>
  <c r="J63" i="1"/>
  <c r="AF23" i="1"/>
  <c r="M63" i="1" s="1"/>
  <c r="AN22" i="1"/>
  <c r="AK33" i="1"/>
  <c r="AK26" i="1"/>
  <c r="AK29" i="1"/>
  <c r="J60" i="1"/>
  <c r="AF20" i="1"/>
  <c r="M60" i="1" s="1"/>
  <c r="AN19" i="1"/>
  <c r="J55" i="1"/>
  <c r="AF15" i="1"/>
  <c r="M55" i="1" s="1"/>
  <c r="AN14" i="1"/>
  <c r="J51" i="1"/>
  <c r="AF11" i="1"/>
  <c r="M51" i="1" s="1"/>
  <c r="AN10" i="1"/>
  <c r="J47" i="1"/>
  <c r="AF7" i="1"/>
  <c r="M47" i="1" s="1"/>
  <c r="J81" i="1"/>
  <c r="AF41" i="1"/>
  <c r="M81" i="1" s="1"/>
  <c r="AN40" i="1"/>
  <c r="F73" i="1"/>
  <c r="AD33" i="1"/>
  <c r="I73" i="1" s="1"/>
  <c r="AL32" i="1"/>
  <c r="F67" i="1"/>
  <c r="AD27" i="1"/>
  <c r="I67" i="1" s="1"/>
  <c r="AL26" i="1"/>
  <c r="AK27" i="1"/>
  <c r="AK31" i="1"/>
  <c r="J75" i="1"/>
  <c r="AF35" i="1"/>
  <c r="M75" i="1" s="1"/>
  <c r="AN34" i="1"/>
  <c r="F53" i="1"/>
  <c r="AD13" i="1"/>
  <c r="I53" i="1" s="1"/>
  <c r="AL12" i="1"/>
  <c r="F52" i="1"/>
  <c r="AD12" i="1"/>
  <c r="I52" i="1" s="1"/>
  <c r="AL11" i="1"/>
  <c r="AD7" i="1"/>
  <c r="I47" i="1" s="1"/>
  <c r="F47" i="1"/>
  <c r="J77" i="1"/>
  <c r="AF37" i="1"/>
  <c r="M77" i="1" s="1"/>
  <c r="AN36" i="1"/>
  <c r="AK19" i="1"/>
  <c r="F58" i="1"/>
  <c r="AD18" i="1"/>
  <c r="I58" i="1" s="1"/>
  <c r="AL17" i="1"/>
  <c r="J69" i="1"/>
  <c r="AF29" i="1"/>
  <c r="M69" i="1" s="1"/>
  <c r="AN28" i="1"/>
  <c r="J65" i="1"/>
  <c r="AF25" i="1"/>
  <c r="M65" i="1" s="1"/>
  <c r="J59" i="1"/>
  <c r="AF19" i="1"/>
  <c r="M59" i="1" s="1"/>
  <c r="AN18" i="1"/>
  <c r="F79" i="1"/>
  <c r="AD39" i="1"/>
  <c r="I79" i="1" s="1"/>
  <c r="AL38" i="1"/>
  <c r="F78" i="1"/>
  <c r="AD38" i="1"/>
  <c r="I78" i="1" s="1"/>
  <c r="AL37" i="1"/>
  <c r="J53" i="1"/>
  <c r="AF13" i="1"/>
  <c r="M53" i="1" s="1"/>
  <c r="AN12" i="1"/>
  <c r="J52" i="1"/>
  <c r="AF12" i="1"/>
  <c r="M52" i="1" s="1"/>
  <c r="AN11" i="1"/>
  <c r="J64" i="1"/>
  <c r="AF24" i="1"/>
  <c r="M64" i="1" s="1"/>
  <c r="AT24" i="1"/>
  <c r="K64" i="1" s="1"/>
  <c r="AU24" i="1"/>
  <c r="L64" i="1" s="1"/>
  <c r="AN23" i="1"/>
  <c r="AO23" i="1" s="1"/>
  <c r="AU23" i="1" s="1"/>
  <c r="L63" i="1" s="1"/>
  <c r="AK11" i="1"/>
  <c r="AK15" i="1"/>
  <c r="F56" i="1"/>
  <c r="AD16" i="1"/>
  <c r="I56" i="1" s="1"/>
  <c r="AL15" i="1"/>
  <c r="F74" i="1"/>
  <c r="AD34" i="1"/>
  <c r="I74" i="1" s="1"/>
  <c r="AL33" i="1"/>
  <c r="F71" i="1"/>
  <c r="AD31" i="1"/>
  <c r="I71" i="1" s="1"/>
  <c r="AL30" i="1"/>
  <c r="F66" i="1"/>
  <c r="AD26" i="1"/>
  <c r="I66" i="1" s="1"/>
  <c r="AL25" i="1"/>
  <c r="F55" i="1"/>
  <c r="AD15" i="1"/>
  <c r="I55" i="1" s="1"/>
  <c r="AL14" i="1"/>
  <c r="F50" i="1"/>
  <c r="AD10" i="1"/>
  <c r="I50" i="1" s="1"/>
  <c r="AL9" i="1"/>
  <c r="AS24" i="1"/>
  <c r="H64" i="1" s="1"/>
  <c r="AR24" i="1"/>
  <c r="G64" i="1" s="1"/>
  <c r="AD24" i="1"/>
  <c r="I64" i="1" s="1"/>
  <c r="F64" i="1"/>
  <c r="AL23" i="1"/>
  <c r="AM23" i="1" s="1"/>
  <c r="AS23" i="1" s="1"/>
  <c r="H63" i="1" s="1"/>
  <c r="AK38" i="1"/>
  <c r="J80" i="1"/>
  <c r="AF40" i="1"/>
  <c r="M80" i="1" s="1"/>
  <c r="AN39" i="1"/>
  <c r="AK30" i="1"/>
  <c r="J73" i="1"/>
  <c r="AF33" i="1"/>
  <c r="M73" i="1" s="1"/>
  <c r="AN32" i="1"/>
  <c r="F59" i="1"/>
  <c r="AD19" i="1"/>
  <c r="I59" i="1" s="1"/>
  <c r="AL18" i="1"/>
  <c r="AK34" i="1"/>
  <c r="J70" i="1"/>
  <c r="AF30" i="1"/>
  <c r="M70" i="1" s="1"/>
  <c r="AN29" i="1"/>
  <c r="AF28" i="1"/>
  <c r="M68" i="1" s="1"/>
  <c r="J68" i="1"/>
  <c r="AN27" i="1"/>
  <c r="J82" i="1"/>
  <c r="AU42" i="1"/>
  <c r="L82" i="1" s="1"/>
  <c r="AT42" i="1"/>
  <c r="K82" i="1" s="1"/>
  <c r="AF42" i="1"/>
  <c r="M82" i="1" s="1"/>
  <c r="AN41" i="1"/>
  <c r="AO41" i="1" s="1"/>
  <c r="AU41" i="1" s="1"/>
  <c r="L81" i="1" s="1"/>
  <c r="J61" i="1"/>
  <c r="AF21" i="1"/>
  <c r="M61" i="1" s="1"/>
  <c r="AN20" i="1"/>
  <c r="F76" i="1"/>
  <c r="AD36" i="1"/>
  <c r="I76" i="1" s="1"/>
  <c r="AL35" i="1"/>
  <c r="J74" i="1"/>
  <c r="AF34" i="1"/>
  <c r="M74" i="1" s="1"/>
  <c r="AN33" i="1"/>
  <c r="J54" i="1"/>
  <c r="AF14" i="1"/>
  <c r="M54" i="1" s="1"/>
  <c r="AN13" i="1"/>
  <c r="J49" i="1"/>
  <c r="AF9" i="1"/>
  <c r="M49" i="1" s="1"/>
  <c r="AN8" i="1"/>
  <c r="AK32" i="1"/>
  <c r="F72" i="1"/>
  <c r="AD32" i="1"/>
  <c r="I72" i="1" s="1"/>
  <c r="AL31" i="1"/>
  <c r="F69" i="1"/>
  <c r="AD29" i="1"/>
  <c r="I69" i="1" s="1"/>
  <c r="AL28" i="1"/>
  <c r="F65" i="1"/>
  <c r="AD25" i="1"/>
  <c r="I65" i="1" s="1"/>
  <c r="F51" i="1"/>
  <c r="AD11" i="1"/>
  <c r="I51" i="1" s="1"/>
  <c r="AL10" i="1"/>
  <c r="F49" i="1"/>
  <c r="AD9" i="1"/>
  <c r="I49" i="1" s="1"/>
  <c r="AL8" i="1"/>
  <c r="AK10" i="1"/>
  <c r="AK12" i="1"/>
  <c r="AF38" i="1"/>
  <c r="M78" i="1" s="1"/>
  <c r="J78" i="1"/>
  <c r="AN37" i="1"/>
  <c r="AK16" i="1"/>
  <c r="AK40" i="1"/>
  <c r="AK35" i="1"/>
  <c r="AK17" i="1"/>
  <c r="AK9" i="1"/>
  <c r="AK14" i="1"/>
  <c r="F61" i="1"/>
  <c r="AD21" i="1"/>
  <c r="I61" i="1" s="1"/>
  <c r="AL20" i="1"/>
  <c r="J72" i="1"/>
  <c r="AF32" i="1"/>
  <c r="M72" i="1" s="1"/>
  <c r="AN31" i="1"/>
  <c r="J67" i="1"/>
  <c r="AF27" i="1"/>
  <c r="M67" i="1" s="1"/>
  <c r="AN26" i="1"/>
  <c r="AK25" i="1"/>
  <c r="AK28" i="1"/>
  <c r="AK20" i="1"/>
  <c r="AQ22" i="1" l="1"/>
  <c r="E62" i="1" s="1"/>
  <c r="AO20" i="1"/>
  <c r="AU20" i="1" s="1"/>
  <c r="L60" i="1" s="1"/>
  <c r="AM34" i="1"/>
  <c r="AR34" i="1" s="1"/>
  <c r="G74" i="1" s="1"/>
  <c r="AM38" i="1"/>
  <c r="AS38" i="1" s="1"/>
  <c r="H78" i="1" s="1"/>
  <c r="AO16" i="1"/>
  <c r="AU16" i="1" s="1"/>
  <c r="L56" i="1" s="1"/>
  <c r="AQ21" i="1"/>
  <c r="E61" i="1" s="1"/>
  <c r="AO39" i="1"/>
  <c r="AT39" i="1" s="1"/>
  <c r="K79" i="1" s="1"/>
  <c r="AM14" i="1"/>
  <c r="AS14" i="1" s="1"/>
  <c r="H54" i="1" s="1"/>
  <c r="AM33" i="1"/>
  <c r="AR33" i="1" s="1"/>
  <c r="G73" i="1" s="1"/>
  <c r="AM22" i="1"/>
  <c r="AS22" i="1" s="1"/>
  <c r="H62" i="1" s="1"/>
  <c r="AP36" i="1"/>
  <c r="D76" i="1" s="1"/>
  <c r="AQ36" i="1"/>
  <c r="E76" i="1" s="1"/>
  <c r="AO8" i="1"/>
  <c r="AU8" i="1" s="1"/>
  <c r="L48" i="1" s="1"/>
  <c r="AM17" i="1"/>
  <c r="AS17" i="1" s="1"/>
  <c r="H57" i="1" s="1"/>
  <c r="AQ37" i="1"/>
  <c r="E77" i="1" s="1"/>
  <c r="AP18" i="1"/>
  <c r="D58" i="1" s="1"/>
  <c r="AQ18" i="1"/>
  <c r="E58" i="1" s="1"/>
  <c r="AR23" i="1"/>
  <c r="G63" i="1" s="1"/>
  <c r="AQ25" i="1"/>
  <c r="E65" i="1" s="1"/>
  <c r="AP25" i="1"/>
  <c r="D65" i="1" s="1"/>
  <c r="AQ35" i="1"/>
  <c r="E75" i="1" s="1"/>
  <c r="AP35" i="1"/>
  <c r="D75" i="1" s="1"/>
  <c r="AQ12" i="1"/>
  <c r="E52" i="1" s="1"/>
  <c r="AP12" i="1"/>
  <c r="D52" i="1" s="1"/>
  <c r="AP34" i="1"/>
  <c r="D74" i="1" s="1"/>
  <c r="AQ34" i="1"/>
  <c r="E74" i="1" s="1"/>
  <c r="AS34" i="1"/>
  <c r="H74" i="1" s="1"/>
  <c r="AM12" i="1"/>
  <c r="AM26" i="1"/>
  <c r="AO14" i="1"/>
  <c r="AQ33" i="1"/>
  <c r="E73" i="1" s="1"/>
  <c r="AP33" i="1"/>
  <c r="D73" i="1" s="1"/>
  <c r="AT23" i="1"/>
  <c r="K63" i="1" s="1"/>
  <c r="AP8" i="1"/>
  <c r="D48" i="1" s="1"/>
  <c r="AQ8" i="1"/>
  <c r="E48" i="1" s="1"/>
  <c r="AR22" i="1"/>
  <c r="G62" i="1" s="1"/>
  <c r="AO35" i="1"/>
  <c r="AO7" i="1"/>
  <c r="AO17" i="1"/>
  <c r="AM39" i="1"/>
  <c r="AO26" i="1"/>
  <c r="AP14" i="1"/>
  <c r="D54" i="1" s="1"/>
  <c r="AQ14" i="1"/>
  <c r="E54" i="1" s="1"/>
  <c r="AP40" i="1"/>
  <c r="D80" i="1" s="1"/>
  <c r="AQ40" i="1"/>
  <c r="E80" i="1" s="1"/>
  <c r="AP10" i="1"/>
  <c r="D50" i="1" s="1"/>
  <c r="AQ10" i="1"/>
  <c r="E50" i="1" s="1"/>
  <c r="AM28" i="1"/>
  <c r="AO13" i="1"/>
  <c r="AM18" i="1"/>
  <c r="AQ38" i="1"/>
  <c r="E78" i="1" s="1"/>
  <c r="AP38" i="1"/>
  <c r="D78" i="1" s="1"/>
  <c r="AM36" i="1"/>
  <c r="AM15" i="1"/>
  <c r="AO11" i="1"/>
  <c r="AO18" i="1"/>
  <c r="AP19" i="1"/>
  <c r="D59" i="1" s="1"/>
  <c r="AQ19" i="1"/>
  <c r="E59" i="1" s="1"/>
  <c r="AO34" i="1"/>
  <c r="AM32" i="1"/>
  <c r="AT41" i="1"/>
  <c r="K81" i="1" s="1"/>
  <c r="AO19" i="1"/>
  <c r="AO22" i="1"/>
  <c r="AQ7" i="1"/>
  <c r="E47" i="1" s="1"/>
  <c r="AP7" i="1"/>
  <c r="D47" i="1" s="1"/>
  <c r="AM19" i="1"/>
  <c r="AM7" i="1"/>
  <c r="AR17" i="1"/>
  <c r="G57" i="1" s="1"/>
  <c r="AM27" i="1"/>
  <c r="AO9" i="1"/>
  <c r="AR41" i="1"/>
  <c r="G81" i="1" s="1"/>
  <c r="AP20" i="1"/>
  <c r="D60" i="1" s="1"/>
  <c r="AQ20" i="1"/>
  <c r="E60" i="1" s="1"/>
  <c r="AO31" i="1"/>
  <c r="AQ9" i="1"/>
  <c r="E49" i="1" s="1"/>
  <c r="AP9" i="1"/>
  <c r="D49" i="1" s="1"/>
  <c r="AQ16" i="1"/>
  <c r="E56" i="1" s="1"/>
  <c r="AP16" i="1"/>
  <c r="D56" i="1" s="1"/>
  <c r="AM8" i="1"/>
  <c r="AM31" i="1"/>
  <c r="AO33" i="1"/>
  <c r="AO27" i="1"/>
  <c r="AO32" i="1"/>
  <c r="AM25" i="1"/>
  <c r="AP15" i="1"/>
  <c r="D55" i="1" s="1"/>
  <c r="AQ15" i="1"/>
  <c r="E55" i="1" s="1"/>
  <c r="AO12" i="1"/>
  <c r="AO28" i="1"/>
  <c r="AO36" i="1"/>
  <c r="AQ31" i="1"/>
  <c r="E71" i="1" s="1"/>
  <c r="AP31" i="1"/>
  <c r="D71" i="1" s="1"/>
  <c r="AO40" i="1"/>
  <c r="AP29" i="1"/>
  <c r="D69" i="1" s="1"/>
  <c r="AQ29" i="1"/>
  <c r="E69" i="1" s="1"/>
  <c r="AM21" i="1"/>
  <c r="AO25" i="1"/>
  <c r="AM13" i="1"/>
  <c r="AM29" i="1"/>
  <c r="AO15" i="1"/>
  <c r="AP28" i="1"/>
  <c r="D68" i="1" s="1"/>
  <c r="AQ28" i="1"/>
  <c r="E68" i="1" s="1"/>
  <c r="AM20" i="1"/>
  <c r="AQ17" i="1"/>
  <c r="E57" i="1" s="1"/>
  <c r="AP17" i="1"/>
  <c r="D57" i="1" s="1"/>
  <c r="AO37" i="1"/>
  <c r="AM10" i="1"/>
  <c r="AP32" i="1"/>
  <c r="D72" i="1" s="1"/>
  <c r="AQ32" i="1"/>
  <c r="E72" i="1" s="1"/>
  <c r="AM35" i="1"/>
  <c r="AO29" i="1"/>
  <c r="AP30" i="1"/>
  <c r="D70" i="1" s="1"/>
  <c r="AQ30" i="1"/>
  <c r="E70" i="1" s="1"/>
  <c r="AM9" i="1"/>
  <c r="AM30" i="1"/>
  <c r="AQ11" i="1"/>
  <c r="E51" i="1" s="1"/>
  <c r="AP11" i="1"/>
  <c r="D51" i="1" s="1"/>
  <c r="AM37" i="1"/>
  <c r="AO21" i="1"/>
  <c r="AM11" i="1"/>
  <c r="AQ27" i="1"/>
  <c r="E67" i="1" s="1"/>
  <c r="AP27" i="1"/>
  <c r="D67" i="1" s="1"/>
  <c r="AO10" i="1"/>
  <c r="AP26" i="1"/>
  <c r="D66" i="1" s="1"/>
  <c r="AQ26" i="1"/>
  <c r="E66" i="1" s="1"/>
  <c r="AP13" i="1"/>
  <c r="D53" i="1" s="1"/>
  <c r="AQ13" i="1"/>
  <c r="E53" i="1" s="1"/>
  <c r="AO30" i="1"/>
  <c r="AM16" i="1"/>
  <c r="AO38" i="1"/>
  <c r="AM40" i="1"/>
  <c r="AR14" i="1" l="1"/>
  <c r="G54" i="1" s="1"/>
  <c r="AR38" i="1"/>
  <c r="G78" i="1" s="1"/>
  <c r="AT20" i="1"/>
  <c r="K60" i="1" s="1"/>
  <c r="AU39" i="1"/>
  <c r="L79" i="1" s="1"/>
  <c r="AT16" i="1"/>
  <c r="K56" i="1" s="1"/>
  <c r="AT8" i="1"/>
  <c r="K48" i="1" s="1"/>
  <c r="AS33" i="1"/>
  <c r="H73" i="1" s="1"/>
  <c r="AT21" i="1"/>
  <c r="K61" i="1" s="1"/>
  <c r="AU21" i="1"/>
  <c r="L61" i="1" s="1"/>
  <c r="AU29" i="1"/>
  <c r="L69" i="1" s="1"/>
  <c r="AT29" i="1"/>
  <c r="K69" i="1" s="1"/>
  <c r="AR20" i="1"/>
  <c r="G60" i="1" s="1"/>
  <c r="AS20" i="1"/>
  <c r="H60" i="1" s="1"/>
  <c r="AS21" i="1"/>
  <c r="H61" i="1" s="1"/>
  <c r="AR21" i="1"/>
  <c r="G61" i="1" s="1"/>
  <c r="AU12" i="1"/>
  <c r="L52" i="1" s="1"/>
  <c r="AT12" i="1"/>
  <c r="K52" i="1" s="1"/>
  <c r="AU32" i="1"/>
  <c r="L72" i="1" s="1"/>
  <c r="AT32" i="1"/>
  <c r="K72" i="1" s="1"/>
  <c r="AS32" i="1"/>
  <c r="H72" i="1" s="1"/>
  <c r="AR32" i="1"/>
  <c r="G72" i="1" s="1"/>
  <c r="AS36" i="1"/>
  <c r="H76" i="1" s="1"/>
  <c r="AR36" i="1"/>
  <c r="G76" i="1" s="1"/>
  <c r="AT38" i="1"/>
  <c r="K78" i="1" s="1"/>
  <c r="AU38" i="1"/>
  <c r="L78" i="1" s="1"/>
  <c r="AS37" i="1"/>
  <c r="H77" i="1" s="1"/>
  <c r="AR37" i="1"/>
  <c r="G77" i="1" s="1"/>
  <c r="AS35" i="1"/>
  <c r="H75" i="1" s="1"/>
  <c r="AR35" i="1"/>
  <c r="G75" i="1" s="1"/>
  <c r="AR7" i="1"/>
  <c r="G47" i="1" s="1"/>
  <c r="AS7" i="1"/>
  <c r="H47" i="1" s="1"/>
  <c r="AU34" i="1"/>
  <c r="L74" i="1" s="1"/>
  <c r="AT34" i="1"/>
  <c r="K74" i="1" s="1"/>
  <c r="AS39" i="1"/>
  <c r="H79" i="1" s="1"/>
  <c r="AR39" i="1"/>
  <c r="G79" i="1" s="1"/>
  <c r="AR16" i="1"/>
  <c r="G56" i="1" s="1"/>
  <c r="AS16" i="1"/>
  <c r="H56" i="1" s="1"/>
  <c r="AS13" i="1"/>
  <c r="H53" i="1" s="1"/>
  <c r="AR13" i="1"/>
  <c r="G53" i="1" s="1"/>
  <c r="AT36" i="1"/>
  <c r="K76" i="1" s="1"/>
  <c r="AU36" i="1"/>
  <c r="L76" i="1" s="1"/>
  <c r="AU33" i="1"/>
  <c r="L73" i="1" s="1"/>
  <c r="AT33" i="1"/>
  <c r="K73" i="1" s="1"/>
  <c r="AU9" i="1"/>
  <c r="L49" i="1" s="1"/>
  <c r="AT9" i="1"/>
  <c r="K49" i="1" s="1"/>
  <c r="AR19" i="1"/>
  <c r="G59" i="1" s="1"/>
  <c r="AS19" i="1"/>
  <c r="H59" i="1" s="1"/>
  <c r="AU19" i="1"/>
  <c r="L59" i="1" s="1"/>
  <c r="AT19" i="1"/>
  <c r="K59" i="1" s="1"/>
  <c r="AT11" i="1"/>
  <c r="K51" i="1" s="1"/>
  <c r="AU11" i="1"/>
  <c r="L51" i="1" s="1"/>
  <c r="AT17" i="1"/>
  <c r="K57" i="1" s="1"/>
  <c r="AU17" i="1"/>
  <c r="L57" i="1" s="1"/>
  <c r="AU35" i="1"/>
  <c r="L75" i="1" s="1"/>
  <c r="AT35" i="1"/>
  <c r="K75" i="1" s="1"/>
  <c r="AR12" i="1"/>
  <c r="G52" i="1" s="1"/>
  <c r="AS12" i="1"/>
  <c r="H52" i="1" s="1"/>
  <c r="AS40" i="1"/>
  <c r="H80" i="1" s="1"/>
  <c r="AR40" i="1"/>
  <c r="G80" i="1" s="1"/>
  <c r="AU10" i="1"/>
  <c r="L50" i="1" s="1"/>
  <c r="AT10" i="1"/>
  <c r="K50" i="1" s="1"/>
  <c r="AS30" i="1"/>
  <c r="H70" i="1" s="1"/>
  <c r="AR30" i="1"/>
  <c r="G70" i="1" s="1"/>
  <c r="AR10" i="1"/>
  <c r="G50" i="1" s="1"/>
  <c r="AS10" i="1"/>
  <c r="H50" i="1" s="1"/>
  <c r="AS8" i="1"/>
  <c r="H48" i="1" s="1"/>
  <c r="AR8" i="1"/>
  <c r="G48" i="1" s="1"/>
  <c r="AT18" i="1"/>
  <c r="K58" i="1" s="1"/>
  <c r="AU18" i="1"/>
  <c r="L58" i="1" s="1"/>
  <c r="AU13" i="1"/>
  <c r="L53" i="1" s="1"/>
  <c r="AT13" i="1"/>
  <c r="K53" i="1" s="1"/>
  <c r="AU26" i="1"/>
  <c r="L66" i="1" s="1"/>
  <c r="AT26" i="1"/>
  <c r="K66" i="1" s="1"/>
  <c r="AR9" i="1"/>
  <c r="G49" i="1" s="1"/>
  <c r="AS9" i="1"/>
  <c r="H49" i="1" s="1"/>
  <c r="AU37" i="1"/>
  <c r="L77" i="1" s="1"/>
  <c r="AT37" i="1"/>
  <c r="K77" i="1" s="1"/>
  <c r="AR29" i="1"/>
  <c r="G69" i="1" s="1"/>
  <c r="AS29" i="1"/>
  <c r="H69" i="1" s="1"/>
  <c r="AU27" i="1"/>
  <c r="L67" i="1" s="1"/>
  <c r="AT27" i="1"/>
  <c r="K67" i="1" s="1"/>
  <c r="AT31" i="1"/>
  <c r="K71" i="1" s="1"/>
  <c r="AU31" i="1"/>
  <c r="L71" i="1" s="1"/>
  <c r="AU22" i="1"/>
  <c r="L62" i="1" s="1"/>
  <c r="AT22" i="1"/>
  <c r="K62" i="1" s="1"/>
  <c r="AR28" i="1"/>
  <c r="G68" i="1" s="1"/>
  <c r="AS28" i="1"/>
  <c r="H68" i="1" s="1"/>
  <c r="AS26" i="1"/>
  <c r="H66" i="1" s="1"/>
  <c r="AR26" i="1"/>
  <c r="G66" i="1" s="1"/>
  <c r="AT30" i="1"/>
  <c r="K70" i="1" s="1"/>
  <c r="AU30" i="1"/>
  <c r="L70" i="1" s="1"/>
  <c r="AR11" i="1"/>
  <c r="G51" i="1" s="1"/>
  <c r="AS11" i="1"/>
  <c r="H51" i="1" s="1"/>
  <c r="AT15" i="1"/>
  <c r="K55" i="1" s="1"/>
  <c r="AU15" i="1"/>
  <c r="L55" i="1" s="1"/>
  <c r="AU25" i="1"/>
  <c r="L65" i="1" s="1"/>
  <c r="AT25" i="1"/>
  <c r="K65" i="1" s="1"/>
  <c r="AT40" i="1"/>
  <c r="K80" i="1" s="1"/>
  <c r="AU40" i="1"/>
  <c r="L80" i="1" s="1"/>
  <c r="AU28" i="1"/>
  <c r="L68" i="1" s="1"/>
  <c r="AT28" i="1"/>
  <c r="K68" i="1" s="1"/>
  <c r="AS25" i="1"/>
  <c r="H65" i="1" s="1"/>
  <c r="AR25" i="1"/>
  <c r="G65" i="1" s="1"/>
  <c r="AS31" i="1"/>
  <c r="H71" i="1" s="1"/>
  <c r="AR31" i="1"/>
  <c r="G71" i="1" s="1"/>
  <c r="AS27" i="1"/>
  <c r="H67" i="1" s="1"/>
  <c r="AR27" i="1"/>
  <c r="G67" i="1" s="1"/>
  <c r="AS15" i="1"/>
  <c r="H55" i="1" s="1"/>
  <c r="AR15" i="1"/>
  <c r="G55" i="1" s="1"/>
  <c r="AS18" i="1"/>
  <c r="H58" i="1" s="1"/>
  <c r="AR18" i="1"/>
  <c r="G58" i="1" s="1"/>
  <c r="AT7" i="1"/>
  <c r="K47" i="1" s="1"/>
  <c r="AU7" i="1"/>
  <c r="L47" i="1" s="1"/>
  <c r="AU14" i="1"/>
  <c r="L54" i="1" s="1"/>
  <c r="AT14" i="1"/>
  <c r="K54" i="1" s="1"/>
</calcChain>
</file>

<file path=xl/sharedStrings.xml><?xml version="1.0" encoding="utf-8"?>
<sst xmlns="http://schemas.openxmlformats.org/spreadsheetml/2006/main" count="184" uniqueCount="98">
  <si>
    <t>健康寿命の算定表</t>
    <rPh sb="0" eb="2">
      <t>ケンコウ</t>
    </rPh>
    <rPh sb="2" eb="4">
      <t>ジュミョウ</t>
    </rPh>
    <rPh sb="5" eb="7">
      <t>サンテイ</t>
    </rPh>
    <rPh sb="7" eb="8">
      <t>ヒョウ</t>
    </rPh>
    <phoneticPr fontId="4"/>
  </si>
  <si>
    <t>対象集団の基礎資料の入力［白色セル］</t>
    <rPh sb="0" eb="2">
      <t>タイショウ</t>
    </rPh>
    <rPh sb="2" eb="4">
      <t>シュウダン</t>
    </rPh>
    <rPh sb="5" eb="7">
      <t>キソ</t>
    </rPh>
    <rPh sb="7" eb="9">
      <t>シリョウ</t>
    </rPh>
    <rPh sb="10" eb="12">
      <t>ニュウリョク</t>
    </rPh>
    <rPh sb="13" eb="14">
      <t>シロ</t>
    </rPh>
    <rPh sb="14" eb="15">
      <t>イロ</t>
    </rPh>
    <phoneticPr fontId="4"/>
  </si>
  <si>
    <t>全国の基礎資料の入力［白色セル］</t>
    <rPh sb="0" eb="2">
      <t>ゼンコク</t>
    </rPh>
    <rPh sb="3" eb="5">
      <t>キソ</t>
    </rPh>
    <rPh sb="5" eb="7">
      <t>シリョウ</t>
    </rPh>
    <rPh sb="8" eb="10">
      <t>ニュウリョク</t>
    </rPh>
    <rPh sb="11" eb="13">
      <t>シロイロ</t>
    </rPh>
    <phoneticPr fontId="4"/>
  </si>
  <si>
    <t>健康寿命の算定：①計算の準備</t>
    <rPh sb="0" eb="2">
      <t>ケンコウ</t>
    </rPh>
    <rPh sb="2" eb="4">
      <t>ジュミョウ</t>
    </rPh>
    <rPh sb="5" eb="7">
      <t>サンテイ</t>
    </rPh>
    <rPh sb="9" eb="11">
      <t>ケイサン</t>
    </rPh>
    <rPh sb="12" eb="14">
      <t>ジュンビ</t>
    </rPh>
    <phoneticPr fontId="4"/>
  </si>
  <si>
    <t>②生命表の計算</t>
    <rPh sb="1" eb="3">
      <t>セイメイ</t>
    </rPh>
    <rPh sb="3" eb="4">
      <t>ヒョウ</t>
    </rPh>
    <rPh sb="5" eb="7">
      <t>ケイサン</t>
    </rPh>
    <phoneticPr fontId="4"/>
  </si>
  <si>
    <t>③健康・不健康の生命表の計算</t>
    <rPh sb="1" eb="3">
      <t>ケンコウ</t>
    </rPh>
    <rPh sb="4" eb="7">
      <t>フケンコウ</t>
    </rPh>
    <rPh sb="8" eb="10">
      <t>セイメイ</t>
    </rPh>
    <rPh sb="10" eb="11">
      <t>ヒョウ</t>
    </rPh>
    <rPh sb="12" eb="14">
      <t>ケイサン</t>
    </rPh>
    <phoneticPr fontId="4"/>
  </si>
  <si>
    <t>④健康寿命の計算</t>
    <rPh sb="1" eb="3">
      <t>ケンコウ</t>
    </rPh>
    <rPh sb="3" eb="5">
      <t>ジュミョウ</t>
    </rPh>
    <rPh sb="6" eb="8">
      <t>ケイサン</t>
    </rPh>
    <phoneticPr fontId="4"/>
  </si>
  <si>
    <t>⑤健康寿命の区間推定</t>
    <rPh sb="1" eb="3">
      <t>ケンコウ</t>
    </rPh>
    <rPh sb="3" eb="5">
      <t>ジュミョウ</t>
    </rPh>
    <rPh sb="6" eb="8">
      <t>クカン</t>
    </rPh>
    <rPh sb="8" eb="10">
      <t>スイテイ</t>
    </rPh>
    <phoneticPr fontId="4"/>
  </si>
  <si>
    <t>対象集団</t>
    <rPh sb="0" eb="2">
      <t>タイショウ</t>
    </rPh>
    <rPh sb="2" eb="4">
      <t>シュウダン</t>
    </rPh>
    <phoneticPr fontId="4"/>
  </si>
  <si>
    <t>全国（対象集団と同一年次）</t>
    <rPh sb="0" eb="2">
      <t>ゼンコク</t>
    </rPh>
    <rPh sb="3" eb="5">
      <t>タイショウ</t>
    </rPh>
    <rPh sb="5" eb="7">
      <t>シュウダン</t>
    </rPh>
    <rPh sb="8" eb="10">
      <t>ドウイツ</t>
    </rPh>
    <rPh sb="10" eb="12">
      <t>ネンジ</t>
    </rPh>
    <phoneticPr fontId="4"/>
  </si>
  <si>
    <t>補正係数</t>
    <rPh sb="0" eb="2">
      <t>ホセイ</t>
    </rPh>
    <rPh sb="2" eb="4">
      <t>ケイスウ</t>
    </rPh>
    <phoneticPr fontId="4"/>
  </si>
  <si>
    <t>基礎データ</t>
    <rPh sb="0" eb="2">
      <t>キソ</t>
    </rPh>
    <phoneticPr fontId="4"/>
  </si>
  <si>
    <t>生命表</t>
    <rPh sb="0" eb="2">
      <t>セイメイ</t>
    </rPh>
    <rPh sb="2" eb="3">
      <t>ヒョウ</t>
    </rPh>
    <phoneticPr fontId="4"/>
  </si>
  <si>
    <t>健康・不健康の生命表</t>
    <rPh sb="0" eb="2">
      <t>ケンコウ</t>
    </rPh>
    <rPh sb="3" eb="6">
      <t>フケンコウ</t>
    </rPh>
    <rPh sb="7" eb="9">
      <t>セイメイ</t>
    </rPh>
    <rPh sb="9" eb="10">
      <t>ヒョウ</t>
    </rPh>
    <phoneticPr fontId="4"/>
  </si>
  <si>
    <t>算定結果</t>
    <rPh sb="0" eb="2">
      <t>サンテイ</t>
    </rPh>
    <rPh sb="2" eb="4">
      <t>ケッカ</t>
    </rPh>
    <phoneticPr fontId="4"/>
  </si>
  <si>
    <t>分散の推定量</t>
    <rPh sb="0" eb="2">
      <t>ブンサン</t>
    </rPh>
    <rPh sb="3" eb="5">
      <t>スイテイ</t>
    </rPh>
    <rPh sb="5" eb="6">
      <t>リョウ</t>
    </rPh>
    <phoneticPr fontId="4"/>
  </si>
  <si>
    <t>95％信頼区間</t>
    <rPh sb="3" eb="5">
      <t>シンライ</t>
    </rPh>
    <rPh sb="5" eb="7">
      <t>クカン</t>
    </rPh>
    <phoneticPr fontId="4"/>
  </si>
  <si>
    <t>性別</t>
    <rPh sb="0" eb="2">
      <t>セイベツ</t>
    </rPh>
    <phoneticPr fontId="4"/>
  </si>
  <si>
    <t>年齢階級</t>
    <rPh sb="0" eb="2">
      <t>ネンレイ</t>
    </rPh>
    <rPh sb="2" eb="4">
      <t>カイキュウ</t>
    </rPh>
    <phoneticPr fontId="4"/>
  </si>
  <si>
    <t>人口</t>
    <rPh sb="0" eb="2">
      <t>ジンコウ</t>
    </rPh>
    <phoneticPr fontId="4"/>
  </si>
  <si>
    <t>死亡数</t>
    <rPh sb="0" eb="3">
      <t>シボウスウ</t>
    </rPh>
    <phoneticPr fontId="4"/>
  </si>
  <si>
    <t>不健康
割合の
分母</t>
    <rPh sb="0" eb="3">
      <t>フケンコウ</t>
    </rPh>
    <rPh sb="4" eb="6">
      <t>ワリアイ</t>
    </rPh>
    <rPh sb="8" eb="10">
      <t>ブンボ</t>
    </rPh>
    <phoneticPr fontId="4"/>
  </si>
  <si>
    <t>不健康
割合の
分子</t>
    <rPh sb="0" eb="3">
      <t>フケンコウ</t>
    </rPh>
    <rPh sb="4" eb="6">
      <t>ワリアイ</t>
    </rPh>
    <rPh sb="8" eb="10">
      <t>ブンシ</t>
    </rPh>
    <phoneticPr fontId="4"/>
  </si>
  <si>
    <t>年齢</t>
    <rPh sb="0" eb="2">
      <t>ネンレイ</t>
    </rPh>
    <phoneticPr fontId="4"/>
  </si>
  <si>
    <t>生存数</t>
    <rPh sb="0" eb="2">
      <t>セイゾン</t>
    </rPh>
    <rPh sb="2" eb="3">
      <t>スウ</t>
    </rPh>
    <phoneticPr fontId="4"/>
  </si>
  <si>
    <t>定常人口</t>
    <rPh sb="0" eb="2">
      <t>テイジョウ</t>
    </rPh>
    <rPh sb="2" eb="4">
      <t>ジンコウ</t>
    </rPh>
    <phoneticPr fontId="4"/>
  </si>
  <si>
    <t>定常人口用</t>
    <rPh sb="0" eb="2">
      <t>テイジョウ</t>
    </rPh>
    <rPh sb="2" eb="4">
      <t>ジンコウ</t>
    </rPh>
    <rPh sb="4" eb="5">
      <t>ヨウ</t>
    </rPh>
    <phoneticPr fontId="4"/>
  </si>
  <si>
    <t>死亡率用</t>
    <rPh sb="0" eb="3">
      <t>シボウリツ</t>
    </rPh>
    <rPh sb="3" eb="4">
      <t>ヨウ</t>
    </rPh>
    <phoneticPr fontId="4"/>
  </si>
  <si>
    <t>死亡率</t>
    <rPh sb="0" eb="3">
      <t>シボウリツ</t>
    </rPh>
    <phoneticPr fontId="4"/>
  </si>
  <si>
    <t>補正
死亡率</t>
    <rPh sb="0" eb="2">
      <t>ホセイ</t>
    </rPh>
    <rPh sb="3" eb="6">
      <t>シボウリツ</t>
    </rPh>
    <phoneticPr fontId="4"/>
  </si>
  <si>
    <t>不健康
割合</t>
    <rPh sb="0" eb="3">
      <t>フケンコウ</t>
    </rPh>
    <rPh sb="4" eb="6">
      <t>ワリアイ</t>
    </rPh>
    <phoneticPr fontId="4"/>
  </si>
  <si>
    <t>死亡確率</t>
    <rPh sb="0" eb="2">
      <t>シボウ</t>
    </rPh>
    <rPh sb="2" eb="4">
      <t>カクリツ</t>
    </rPh>
    <phoneticPr fontId="4"/>
  </si>
  <si>
    <t>健康の
定常人口</t>
    <rPh sb="0" eb="2">
      <t>ケンコウ</t>
    </rPh>
    <rPh sb="4" eb="6">
      <t>テイジョウ</t>
    </rPh>
    <rPh sb="6" eb="8">
      <t>ジンコウ</t>
    </rPh>
    <phoneticPr fontId="4"/>
  </si>
  <si>
    <t>不健康の
定常人口</t>
    <rPh sb="0" eb="3">
      <t>フケンコウ</t>
    </rPh>
    <rPh sb="5" eb="7">
      <t>テイジョウ</t>
    </rPh>
    <rPh sb="7" eb="9">
      <t>ジンコウ</t>
    </rPh>
    <phoneticPr fontId="4"/>
  </si>
  <si>
    <t>平均余命</t>
    <rPh sb="0" eb="2">
      <t>ヘイキン</t>
    </rPh>
    <rPh sb="2" eb="4">
      <t>ヨミョウ</t>
    </rPh>
    <phoneticPr fontId="4"/>
  </si>
  <si>
    <t>健康な
期間の平均</t>
    <rPh sb="0" eb="2">
      <t>ケンコウ</t>
    </rPh>
    <rPh sb="4" eb="6">
      <t>キカン</t>
    </rPh>
    <rPh sb="7" eb="9">
      <t>ヘイキン</t>
    </rPh>
    <phoneticPr fontId="4"/>
  </si>
  <si>
    <t>不健康な
期間の平均</t>
    <rPh sb="0" eb="3">
      <t>フケンコウ</t>
    </rPh>
    <rPh sb="5" eb="7">
      <t>キカン</t>
    </rPh>
    <rPh sb="8" eb="10">
      <t>ヘイキン</t>
    </rPh>
    <phoneticPr fontId="4"/>
  </si>
  <si>
    <t>(歳）</t>
    <rPh sb="1" eb="2">
      <t>サイ</t>
    </rPh>
    <phoneticPr fontId="4"/>
  </si>
  <si>
    <t>(人）</t>
    <rPh sb="1" eb="2">
      <t>ニン</t>
    </rPh>
    <phoneticPr fontId="4"/>
  </si>
  <si>
    <t>x</t>
    <phoneticPr fontId="4"/>
  </si>
  <si>
    <r>
      <t>l</t>
    </r>
    <r>
      <rPr>
        <i/>
        <sz val="9"/>
        <rFont val="Century"/>
        <family val="1"/>
      </rPr>
      <t>x</t>
    </r>
    <phoneticPr fontId="4"/>
  </si>
  <si>
    <r>
      <t>T</t>
    </r>
    <r>
      <rPr>
        <i/>
        <sz val="9"/>
        <rFont val="Century"/>
        <family val="1"/>
      </rPr>
      <t>x</t>
    </r>
    <phoneticPr fontId="4"/>
  </si>
  <si>
    <t>a</t>
    <phoneticPr fontId="4"/>
  </si>
  <si>
    <t>r</t>
    <phoneticPr fontId="4"/>
  </si>
  <si>
    <t>m</t>
    <phoneticPr fontId="4"/>
  </si>
  <si>
    <t>p</t>
    <phoneticPr fontId="4"/>
  </si>
  <si>
    <t>q</t>
    <phoneticPr fontId="4"/>
  </si>
  <si>
    <t>l</t>
    <phoneticPr fontId="4"/>
  </si>
  <si>
    <t>L</t>
    <phoneticPr fontId="4"/>
  </si>
  <si>
    <t>S</t>
    <phoneticPr fontId="4"/>
  </si>
  <si>
    <r>
      <t>L</t>
    </r>
    <r>
      <rPr>
        <sz val="11"/>
        <rFont val="ＭＳ 明朝"/>
        <family val="1"/>
        <charset val="128"/>
      </rPr>
      <t>*(1-</t>
    </r>
    <r>
      <rPr>
        <i/>
        <sz val="11"/>
        <rFont val="Symbol"/>
        <family val="1"/>
        <charset val="2"/>
      </rPr>
      <t>p</t>
    </r>
    <r>
      <rPr>
        <sz val="11"/>
        <rFont val="ＭＳ 明朝"/>
        <family val="1"/>
        <charset val="128"/>
      </rPr>
      <t>)</t>
    </r>
    <phoneticPr fontId="4"/>
  </si>
  <si>
    <r>
      <t>L</t>
    </r>
    <r>
      <rPr>
        <sz val="11"/>
        <rFont val="ＭＳ 明朝"/>
        <family val="1"/>
        <charset val="128"/>
      </rPr>
      <t>*</t>
    </r>
    <r>
      <rPr>
        <i/>
        <sz val="11"/>
        <rFont val="Symbol"/>
        <family val="1"/>
        <charset val="2"/>
      </rPr>
      <t>p</t>
    </r>
    <phoneticPr fontId="4"/>
  </si>
  <si>
    <t>e</t>
    <phoneticPr fontId="4"/>
  </si>
  <si>
    <t>ξ</t>
    <phoneticPr fontId="4"/>
  </si>
  <si>
    <r>
      <t>ξ</t>
    </r>
    <r>
      <rPr>
        <i/>
        <sz val="11"/>
        <rFont val="Century"/>
        <family val="1"/>
      </rPr>
      <t>/e</t>
    </r>
    <phoneticPr fontId="4"/>
  </si>
  <si>
    <t>h</t>
    <phoneticPr fontId="4"/>
  </si>
  <si>
    <r>
      <t>h</t>
    </r>
    <r>
      <rPr>
        <i/>
        <sz val="11"/>
        <rFont val="Century"/>
        <family val="1"/>
      </rPr>
      <t>/e</t>
    </r>
    <phoneticPr fontId="4"/>
  </si>
  <si>
    <r>
      <t>V{</t>
    </r>
    <r>
      <rPr>
        <i/>
        <sz val="11"/>
        <rFont val="Century"/>
        <family val="1"/>
      </rPr>
      <t>q</t>
    </r>
    <r>
      <rPr>
        <sz val="11"/>
        <rFont val="ＭＳ 明朝"/>
        <family val="1"/>
        <charset val="128"/>
      </rPr>
      <t>}</t>
    </r>
    <phoneticPr fontId="4"/>
  </si>
  <si>
    <r>
      <t>V{</t>
    </r>
    <r>
      <rPr>
        <i/>
        <sz val="11"/>
        <rFont val="Symbol"/>
        <family val="1"/>
        <charset val="2"/>
      </rPr>
      <t>p</t>
    </r>
    <r>
      <rPr>
        <sz val="11"/>
        <rFont val="ＭＳ 明朝"/>
        <family val="1"/>
        <charset val="128"/>
      </rPr>
      <t>}</t>
    </r>
    <phoneticPr fontId="4"/>
  </si>
  <si>
    <r>
      <t>V{</t>
    </r>
    <r>
      <rPr>
        <i/>
        <sz val="11"/>
        <rFont val="Century"/>
        <family val="1"/>
      </rPr>
      <t>e</t>
    </r>
    <r>
      <rPr>
        <sz val="11"/>
        <rFont val="ＭＳ 明朝"/>
        <family val="1"/>
        <charset val="128"/>
      </rPr>
      <t>}</t>
    </r>
    <phoneticPr fontId="4"/>
  </si>
  <si>
    <r>
      <t>V{</t>
    </r>
    <r>
      <rPr>
        <i/>
        <sz val="11"/>
        <rFont val="ＭＳ 明朝"/>
        <family val="1"/>
        <charset val="128"/>
      </rPr>
      <t>ξ</t>
    </r>
    <r>
      <rPr>
        <sz val="11"/>
        <rFont val="ＭＳ 明朝"/>
        <family val="1"/>
        <charset val="128"/>
      </rPr>
      <t>}</t>
    </r>
    <phoneticPr fontId="4"/>
  </si>
  <si>
    <r>
      <t>V{</t>
    </r>
    <r>
      <rPr>
        <i/>
        <sz val="11"/>
        <rFont val="Symbol"/>
        <family val="1"/>
        <charset val="2"/>
      </rPr>
      <t>h</t>
    </r>
    <r>
      <rPr>
        <sz val="11"/>
        <rFont val="ＭＳ 明朝"/>
        <family val="1"/>
        <charset val="128"/>
      </rPr>
      <t>}</t>
    </r>
    <phoneticPr fontId="4"/>
  </si>
  <si>
    <t>下限</t>
    <rPh sb="0" eb="2">
      <t>カゲン</t>
    </rPh>
    <phoneticPr fontId="4"/>
  </si>
  <si>
    <t>上限</t>
    <rPh sb="0" eb="2">
      <t>ジョウゲン</t>
    </rPh>
    <phoneticPr fontId="4"/>
  </si>
  <si>
    <t>男</t>
    <rPh sb="0" eb="1">
      <t>オトコ</t>
    </rPh>
    <phoneticPr fontId="4"/>
  </si>
  <si>
    <t xml:space="preserve"> 0～ 4</t>
  </si>
  <si>
    <t xml:space="preserve"> 5～ 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</si>
  <si>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</si>
  <si>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</si>
  <si>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</si>
  <si>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</si>
  <si>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</si>
  <si>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</si>
  <si>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</si>
  <si>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</si>
  <si>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</si>
  <si>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</si>
  <si>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</si>
  <si>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</si>
  <si>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</si>
  <si>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</si>
  <si>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</si>
  <si>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  <rPh sb="2" eb="3">
      <t>サイ</t>
    </rPh>
    <rPh sb="3" eb="5">
      <t>イジョウ</t>
    </rPh>
    <phoneticPr fontId="15"/>
  </si>
  <si>
    <t>女</t>
    <rPh sb="0" eb="1">
      <t>オンナ</t>
    </rPh>
    <phoneticPr fontId="4"/>
  </si>
  <si>
    <t>対象集団の算定結果［水色セル］</t>
    <rPh sb="0" eb="2">
      <t>タイショウ</t>
    </rPh>
    <rPh sb="2" eb="4">
      <t>シュウダン</t>
    </rPh>
    <rPh sb="5" eb="7">
      <t>サンテイ</t>
    </rPh>
    <rPh sb="7" eb="9">
      <t>ケッカ</t>
    </rPh>
    <rPh sb="10" eb="12">
      <t>ミズイロ</t>
    </rPh>
    <phoneticPr fontId="4"/>
  </si>
  <si>
    <t>#：平均余命に対する割合</t>
    <rPh sb="2" eb="4">
      <t>ヘイキン</t>
    </rPh>
    <rPh sb="4" eb="6">
      <t>ヨミョウ</t>
    </rPh>
    <rPh sb="7" eb="8">
      <t>タイ</t>
    </rPh>
    <rPh sb="10" eb="12">
      <t>ワリアイ</t>
    </rPh>
    <phoneticPr fontId="4"/>
  </si>
  <si>
    <t>年齢
（歳）</t>
    <rPh sb="0" eb="2">
      <t>ネンレイ</t>
    </rPh>
    <rPh sb="4" eb="5">
      <t>サイ</t>
    </rPh>
    <phoneticPr fontId="4"/>
  </si>
  <si>
    <t>健康な期間の平均</t>
    <rPh sb="0" eb="2">
      <t>ケンコウ</t>
    </rPh>
    <rPh sb="3" eb="5">
      <t>キカン</t>
    </rPh>
    <rPh sb="6" eb="8">
      <t>ヘイキン</t>
    </rPh>
    <phoneticPr fontId="4"/>
  </si>
  <si>
    <t>不健康な期間の平均</t>
    <rPh sb="0" eb="3">
      <t>フケンコウ</t>
    </rPh>
    <rPh sb="4" eb="6">
      <t>キカン</t>
    </rPh>
    <rPh sb="7" eb="9">
      <t>ヘイキン</t>
    </rPh>
    <phoneticPr fontId="4"/>
  </si>
  <si>
    <t>（年）</t>
    <rPh sb="1" eb="2">
      <t>ネン</t>
    </rPh>
    <phoneticPr fontId="4"/>
  </si>
  <si>
    <t>（％）#</t>
    <phoneticPr fontId="4"/>
  </si>
  <si>
    <t>【</t>
    <phoneticPr fontId="7"/>
  </si>
  <si>
    <t>宮崎県</t>
    <rPh sb="0" eb="3">
      <t>ミヤザキケン</t>
    </rPh>
    <phoneticPr fontId="7"/>
  </si>
  <si>
    <t>】</t>
    <phoneticPr fontId="7"/>
  </si>
  <si>
    <t>0～4</t>
  </si>
  <si>
    <t>5～9</t>
  </si>
  <si>
    <t>85～</t>
  </si>
  <si>
    <t>平成22年度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</si>
</sst>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0_);[Red]\(0\)"/>
    <numFmt numFmtId="177" formatCode="#,##0_);[Red]\(#,##0\)"/>
    <numFmt numFmtId="178" formatCode="0.00_ "/>
    <numFmt numFmtId="179" formatCode="0.0000_ "/>
    <numFmt numFmtId="180" formatCode="0.000_ "/>
    <numFmt numFmtId="181" formatCode="0_ "/>
    <numFmt numFmtId="182" formatCode="0.0_ "/>
  </numFmts>
  <fonts count="35" x14ac:knownFonts="1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Meiryo UI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i/>
      <sz val="11"/>
      <name val="Century"/>
      <family val="1"/>
    </font>
    <font>
      <i/>
      <sz val="9"/>
      <name val="Century"/>
      <family val="1"/>
    </font>
    <font>
      <i/>
      <sz val="11"/>
      <name val="ＭＳ 明朝"/>
      <family val="1"/>
      <charset val="128"/>
    </font>
    <font>
      <i/>
      <sz val="11"/>
      <name val="Symbol"/>
      <family val="1"/>
      <charset val="2"/>
    </font>
    <font>
      <sz val="11"/>
      <name val="Symbol"/>
      <family val="1"/>
      <charset val="2"/>
    </font>
    <font>
      <sz val="11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4"/>
      <name val="Terminal"/>
      <charset val="128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60">
    <xf numFmtId="0" fontId="0" fillId="0" borderId="0">
      <alignment vertical="center"/>
    </xf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8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/>
    <xf numFmtId="0" fontId="32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37" fontId="33" fillId="0" borderId="0"/>
    <xf numFmtId="0" fontId="1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34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distributed" vertical="center"/>
    </xf>
    <xf numFmtId="0" fontId="6" fillId="0" borderId="0" xfId="1" applyFont="1" applyAlignment="1" applyProtection="1">
      <alignment vertical="center"/>
    </xf>
    <xf numFmtId="0" fontId="5" fillId="34" borderId="13" xfId="1" applyFont="1" applyFill="1" applyBorder="1" applyAlignment="1" applyProtection="1">
      <alignment vertical="center"/>
    </xf>
    <xf numFmtId="0" fontId="5" fillId="0" borderId="0" xfId="1" applyFont="1" applyAlignment="1" applyProtection="1">
      <alignment horizontal="center" vertical="center" wrapText="1"/>
    </xf>
    <xf numFmtId="0" fontId="5" fillId="34" borderId="21" xfId="1" applyFont="1" applyFill="1" applyBorder="1" applyAlignment="1" applyProtection="1">
      <alignment horizontal="center" vertical="center" wrapText="1"/>
    </xf>
    <xf numFmtId="0" fontId="5" fillId="34" borderId="22" xfId="1" applyFont="1" applyFill="1" applyBorder="1" applyAlignment="1" applyProtection="1">
      <alignment horizontal="center" vertical="center"/>
    </xf>
    <xf numFmtId="0" fontId="5" fillId="34" borderId="23" xfId="1" applyFont="1" applyFill="1" applyBorder="1" applyAlignment="1" applyProtection="1">
      <alignment horizontal="center" vertical="center" wrapText="1"/>
    </xf>
    <xf numFmtId="0" fontId="8" fillId="34" borderId="23" xfId="1" applyFont="1" applyFill="1" applyBorder="1" applyAlignment="1" applyProtection="1">
      <alignment horizontal="center" vertical="center" wrapText="1"/>
    </xf>
    <xf numFmtId="0" fontId="8" fillId="34" borderId="24" xfId="1" applyFont="1" applyFill="1" applyBorder="1" applyAlignment="1" applyProtection="1">
      <alignment horizontal="center" vertical="center" wrapText="1"/>
    </xf>
    <xf numFmtId="0" fontId="5" fillId="34" borderId="25" xfId="1" applyFont="1" applyFill="1" applyBorder="1" applyAlignment="1" applyProtection="1">
      <alignment horizontal="center" vertical="center"/>
    </xf>
    <xf numFmtId="0" fontId="5" fillId="34" borderId="23" xfId="1" applyFont="1" applyFill="1" applyBorder="1" applyAlignment="1" applyProtection="1">
      <alignment horizontal="center" vertical="center"/>
    </xf>
    <xf numFmtId="0" fontId="5" fillId="34" borderId="24" xfId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34" borderId="26" xfId="1" applyFont="1" applyFill="1" applyBorder="1" applyAlignment="1" applyProtection="1">
      <alignment horizontal="center" vertical="center" wrapText="1"/>
    </xf>
    <xf numFmtId="0" fontId="5" fillId="34" borderId="27" xfId="1" applyFont="1" applyFill="1" applyBorder="1" applyAlignment="1" applyProtection="1">
      <alignment horizontal="center" vertical="center" wrapText="1"/>
    </xf>
    <xf numFmtId="0" fontId="5" fillId="34" borderId="28" xfId="1" applyFont="1" applyFill="1" applyBorder="1" applyAlignment="1" applyProtection="1">
      <alignment horizontal="center" vertical="center" wrapText="1"/>
    </xf>
    <xf numFmtId="0" fontId="5" fillId="34" borderId="31" xfId="1" applyFont="1" applyFill="1" applyBorder="1" applyAlignment="1" applyProtection="1">
      <alignment horizontal="center" vertical="center" wrapText="1"/>
    </xf>
    <xf numFmtId="0" fontId="5" fillId="34" borderId="33" xfId="1" applyFont="1" applyFill="1" applyBorder="1" applyAlignment="1" applyProtection="1">
      <alignment horizontal="center" vertical="center" wrapText="1"/>
    </xf>
    <xf numFmtId="0" fontId="5" fillId="34" borderId="34" xfId="1" applyFont="1" applyFill="1" applyBorder="1" applyAlignment="1" applyProtection="1">
      <alignment horizontal="center" vertical="center" wrapText="1"/>
    </xf>
    <xf numFmtId="0" fontId="5" fillId="34" borderId="33" xfId="1" applyFont="1" applyFill="1" applyBorder="1" applyAlignment="1" applyProtection="1">
      <alignment vertical="center"/>
    </xf>
    <xf numFmtId="0" fontId="5" fillId="34" borderId="35" xfId="1" applyFont="1" applyFill="1" applyBorder="1" applyAlignment="1" applyProtection="1">
      <alignment horizontal="center" vertical="center"/>
    </xf>
    <xf numFmtId="0" fontId="5" fillId="34" borderId="36" xfId="1" applyFont="1" applyFill="1" applyBorder="1" applyAlignment="1" applyProtection="1">
      <alignment horizontal="center" vertical="center" wrapText="1"/>
    </xf>
    <xf numFmtId="0" fontId="5" fillId="34" borderId="33" xfId="1" applyFont="1" applyFill="1" applyBorder="1" applyAlignment="1" applyProtection="1">
      <alignment horizontal="center" vertical="center"/>
    </xf>
    <xf numFmtId="0" fontId="5" fillId="34" borderId="34" xfId="1" applyFont="1" applyFill="1" applyBorder="1" applyAlignment="1" applyProtection="1">
      <alignment horizontal="center" vertical="center"/>
    </xf>
    <xf numFmtId="0" fontId="9" fillId="34" borderId="34" xfId="1" applyFont="1" applyFill="1" applyBorder="1" applyAlignment="1" applyProtection="1">
      <alignment horizontal="center" vertical="center"/>
    </xf>
    <xf numFmtId="0" fontId="9" fillId="34" borderId="36" xfId="1" applyFont="1" applyFill="1" applyBorder="1" applyAlignment="1" applyProtection="1">
      <alignment horizontal="center" vertical="center"/>
    </xf>
    <xf numFmtId="0" fontId="9" fillId="34" borderId="33" xfId="1" applyFont="1" applyFill="1" applyBorder="1" applyAlignment="1" applyProtection="1">
      <alignment horizontal="center" vertical="center" wrapText="1"/>
    </xf>
    <xf numFmtId="0" fontId="9" fillId="34" borderId="34" xfId="1" applyFont="1" applyFill="1" applyBorder="1" applyAlignment="1" applyProtection="1">
      <alignment horizontal="center" vertical="center" wrapText="1"/>
    </xf>
    <xf numFmtId="0" fontId="11" fillId="34" borderId="35" xfId="1" applyFont="1" applyFill="1" applyBorder="1" applyAlignment="1" applyProtection="1">
      <alignment horizontal="center" vertical="center" wrapText="1"/>
    </xf>
    <xf numFmtId="0" fontId="12" fillId="34" borderId="36" xfId="1" applyFont="1" applyFill="1" applyBorder="1" applyAlignment="1" applyProtection="1">
      <alignment horizontal="center" vertical="center" wrapText="1"/>
    </xf>
    <xf numFmtId="0" fontId="9" fillId="34" borderId="33" xfId="1" applyFont="1" applyFill="1" applyBorder="1" applyAlignment="1" applyProtection="1">
      <alignment horizontal="center" vertical="center"/>
    </xf>
    <xf numFmtId="0" fontId="13" fillId="34" borderId="36" xfId="1" applyFont="1" applyFill="1" applyBorder="1" applyAlignment="1" applyProtection="1">
      <alignment horizontal="center" vertical="center"/>
    </xf>
    <xf numFmtId="0" fontId="13" fillId="34" borderId="29" xfId="1" applyFont="1" applyFill="1" applyBorder="1" applyAlignment="1" applyProtection="1">
      <alignment horizontal="center" vertical="center"/>
    </xf>
    <xf numFmtId="0" fontId="9" fillId="34" borderId="35" xfId="1" applyFont="1" applyFill="1" applyBorder="1" applyAlignment="1" applyProtection="1">
      <alignment horizontal="center" vertical="center"/>
    </xf>
    <xf numFmtId="0" fontId="9" fillId="34" borderId="31" xfId="1" applyFont="1" applyFill="1" applyBorder="1" applyAlignment="1" applyProtection="1">
      <alignment horizontal="center" vertical="center"/>
    </xf>
    <xf numFmtId="0" fontId="11" fillId="34" borderId="29" xfId="1" applyFont="1" applyFill="1" applyBorder="1" applyAlignment="1" applyProtection="1">
      <alignment horizontal="center" vertical="center"/>
    </xf>
    <xf numFmtId="0" fontId="12" fillId="34" borderId="29" xfId="1" applyFont="1" applyFill="1" applyBorder="1" applyAlignment="1" applyProtection="1">
      <alignment horizontal="center" vertical="center"/>
    </xf>
    <xf numFmtId="0" fontId="12" fillId="34" borderId="30" xfId="1" applyFont="1" applyFill="1" applyBorder="1" applyAlignment="1" applyProtection="1">
      <alignment horizontal="center" vertical="center"/>
    </xf>
    <xf numFmtId="0" fontId="14" fillId="34" borderId="31" xfId="1" applyFont="1" applyFill="1" applyBorder="1" applyAlignment="1" applyProtection="1">
      <alignment horizontal="center" vertical="center"/>
    </xf>
    <xf numFmtId="0" fontId="14" fillId="34" borderId="12" xfId="1" applyFont="1" applyFill="1" applyBorder="1" applyAlignment="1" applyProtection="1">
      <alignment horizontal="center" vertical="center"/>
    </xf>
    <xf numFmtId="0" fontId="5" fillId="34" borderId="10" xfId="1" applyFont="1" applyFill="1" applyBorder="1" applyAlignment="1" applyProtection="1">
      <alignment vertical="center"/>
    </xf>
    <xf numFmtId="0" fontId="14" fillId="34" borderId="29" xfId="1" applyFont="1" applyFill="1" applyBorder="1" applyAlignment="1" applyProtection="1">
      <alignment horizontal="center" vertical="center"/>
    </xf>
    <xf numFmtId="0" fontId="14" fillId="34" borderId="30" xfId="1" applyFont="1" applyFill="1" applyBorder="1" applyAlignment="1" applyProtection="1">
      <alignment horizontal="center" vertical="center"/>
    </xf>
    <xf numFmtId="0" fontId="5" fillId="34" borderId="31" xfId="1" applyFont="1" applyFill="1" applyBorder="1" applyAlignment="1" applyProtection="1">
      <alignment horizontal="center" vertical="center"/>
    </xf>
    <xf numFmtId="0" fontId="5" fillId="34" borderId="29" xfId="1" applyFont="1" applyFill="1" applyBorder="1" applyAlignment="1" applyProtection="1">
      <alignment horizontal="center" vertical="center"/>
    </xf>
    <xf numFmtId="0" fontId="5" fillId="34" borderId="30" xfId="1" applyFont="1" applyFill="1" applyBorder="1" applyAlignment="1" applyProtection="1">
      <alignment horizontal="center" vertical="center"/>
    </xf>
    <xf numFmtId="0" fontId="5" fillId="34" borderId="21" xfId="1" applyFont="1" applyFill="1" applyBorder="1" applyAlignment="1" applyProtection="1">
      <alignment horizontal="center" vertical="center"/>
    </xf>
    <xf numFmtId="176" fontId="5" fillId="34" borderId="37" xfId="1" applyNumberFormat="1" applyFont="1" applyFill="1" applyBorder="1" applyAlignment="1" applyProtection="1">
      <alignment horizontal="center" vertical="center"/>
    </xf>
    <xf numFmtId="177" fontId="5" fillId="0" borderId="38" xfId="1" applyNumberFormat="1" applyFont="1" applyFill="1" applyBorder="1" applyAlignment="1" applyProtection="1">
      <alignment vertical="center" shrinkToFit="1"/>
      <protection locked="0"/>
    </xf>
    <xf numFmtId="177" fontId="5" fillId="0" borderId="38" xfId="1" applyNumberFormat="1" applyFont="1" applyBorder="1" applyAlignment="1" applyProtection="1">
      <alignment vertical="center"/>
      <protection locked="0"/>
    </xf>
    <xf numFmtId="177" fontId="5" fillId="0" borderId="39" xfId="1" applyNumberFormat="1" applyFont="1" applyFill="1" applyBorder="1" applyAlignment="1">
      <alignment vertical="center"/>
    </xf>
    <xf numFmtId="177" fontId="5" fillId="34" borderId="40" xfId="1" applyNumberFormat="1" applyFont="1" applyFill="1" applyBorder="1" applyAlignment="1" applyProtection="1">
      <alignment horizontal="center" vertical="center"/>
    </xf>
    <xf numFmtId="177" fontId="5" fillId="34" borderId="38" xfId="1" applyNumberFormat="1" applyFont="1" applyFill="1" applyBorder="1" applyAlignment="1" applyProtection="1">
      <alignment horizontal="center" vertical="center"/>
    </xf>
    <xf numFmtId="177" fontId="5" fillId="0" borderId="39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 applyProtection="1">
      <alignment vertical="center"/>
    </xf>
    <xf numFmtId="178" fontId="5" fillId="35" borderId="40" xfId="1" applyNumberFormat="1" applyFont="1" applyFill="1" applyBorder="1" applyAlignment="1" applyProtection="1">
      <alignment vertical="center"/>
    </xf>
    <xf numFmtId="178" fontId="5" fillId="35" borderId="38" xfId="1" applyNumberFormat="1" applyFont="1" applyFill="1" applyBorder="1" applyAlignment="1" applyProtection="1">
      <alignment vertical="center"/>
    </xf>
    <xf numFmtId="179" fontId="5" fillId="35" borderId="41" xfId="1" applyNumberFormat="1" applyFont="1" applyFill="1" applyBorder="1" applyAlignment="1" applyProtection="1">
      <alignment vertical="center"/>
    </xf>
    <xf numFmtId="179" fontId="5" fillId="35" borderId="38" xfId="1" applyNumberFormat="1" applyFont="1" applyFill="1" applyBorder="1" applyAlignment="1" applyProtection="1">
      <alignment vertical="center"/>
    </xf>
    <xf numFmtId="180" fontId="5" fillId="35" borderId="39" xfId="1" applyNumberFormat="1" applyFont="1" applyFill="1" applyBorder="1" applyAlignment="1" applyProtection="1">
      <alignment vertical="center"/>
    </xf>
    <xf numFmtId="179" fontId="5" fillId="35" borderId="40" xfId="1" applyNumberFormat="1" applyFont="1" applyFill="1" applyBorder="1" applyAlignment="1" applyProtection="1">
      <alignment vertical="center"/>
    </xf>
    <xf numFmtId="181" fontId="5" fillId="35" borderId="38" xfId="1" applyNumberFormat="1" applyFont="1" applyFill="1" applyBorder="1" applyAlignment="1" applyProtection="1">
      <alignment vertical="center"/>
    </xf>
    <xf numFmtId="181" fontId="5" fillId="35" borderId="39" xfId="1" applyNumberFormat="1" applyFont="1" applyFill="1" applyBorder="1" applyAlignment="1" applyProtection="1">
      <alignment vertical="center"/>
    </xf>
    <xf numFmtId="181" fontId="5" fillId="35" borderId="40" xfId="1" applyNumberFormat="1" applyFont="1" applyFill="1" applyBorder="1" applyAlignment="1" applyProtection="1">
      <alignment vertical="center"/>
    </xf>
    <xf numFmtId="182" fontId="5" fillId="35" borderId="38" xfId="1" applyNumberFormat="1" applyFont="1" applyFill="1" applyBorder="1" applyAlignment="1" applyProtection="1">
      <alignment vertical="center"/>
    </xf>
    <xf numFmtId="182" fontId="5" fillId="35" borderId="39" xfId="1" applyNumberFormat="1" applyFont="1" applyFill="1" applyBorder="1" applyAlignment="1" applyProtection="1">
      <alignment vertical="center"/>
    </xf>
    <xf numFmtId="11" fontId="5" fillId="35" borderId="40" xfId="1" applyNumberFormat="1" applyFont="1" applyFill="1" applyBorder="1" applyAlignment="1" applyProtection="1">
      <alignment vertical="center"/>
    </xf>
    <xf numFmtId="11" fontId="5" fillId="35" borderId="38" xfId="1" applyNumberFormat="1" applyFont="1" applyFill="1" applyBorder="1" applyAlignment="1" applyProtection="1">
      <alignment vertical="center"/>
    </xf>
    <xf numFmtId="11" fontId="5" fillId="35" borderId="39" xfId="1" applyNumberFormat="1" applyFont="1" applyFill="1" applyBorder="1" applyAlignment="1" applyProtection="1">
      <alignment vertical="center"/>
    </xf>
    <xf numFmtId="178" fontId="5" fillId="35" borderId="39" xfId="1" applyNumberFormat="1" applyFont="1" applyFill="1" applyBorder="1" applyAlignment="1" applyProtection="1">
      <alignment vertical="center"/>
    </xf>
    <xf numFmtId="176" fontId="5" fillId="34" borderId="42" xfId="1" applyNumberFormat="1" applyFont="1" applyFill="1" applyBorder="1" applyAlignment="1" applyProtection="1">
      <alignment horizontal="center" vertical="center"/>
    </xf>
    <xf numFmtId="177" fontId="5" fillId="0" borderId="43" xfId="1" applyNumberFormat="1" applyFont="1" applyFill="1" applyBorder="1" applyAlignment="1" applyProtection="1">
      <alignment vertical="center" shrinkToFit="1"/>
      <protection locked="0"/>
    </xf>
    <xf numFmtId="177" fontId="5" fillId="0" borderId="43" xfId="1" applyNumberFormat="1" applyFont="1" applyBorder="1" applyAlignment="1" applyProtection="1">
      <alignment vertical="center"/>
      <protection locked="0"/>
    </xf>
    <xf numFmtId="177" fontId="5" fillId="0" borderId="44" xfId="1" applyNumberFormat="1" applyFont="1" applyFill="1" applyBorder="1" applyAlignment="1">
      <alignment vertical="center"/>
    </xf>
    <xf numFmtId="177" fontId="5" fillId="34" borderId="45" xfId="1" applyNumberFormat="1" applyFont="1" applyFill="1" applyBorder="1" applyAlignment="1" applyProtection="1">
      <alignment horizontal="center" vertical="center"/>
    </xf>
    <xf numFmtId="177" fontId="5" fillId="34" borderId="43" xfId="1" applyNumberFormat="1" applyFont="1" applyFill="1" applyBorder="1" applyAlignment="1" applyProtection="1">
      <alignment horizontal="center" vertical="center"/>
    </xf>
    <xf numFmtId="177" fontId="5" fillId="0" borderId="44" xfId="1" applyNumberFormat="1" applyFont="1" applyBorder="1" applyAlignment="1" applyProtection="1">
      <alignment vertical="center"/>
      <protection locked="0"/>
    </xf>
    <xf numFmtId="178" fontId="5" fillId="35" borderId="45" xfId="1" applyNumberFormat="1" applyFont="1" applyFill="1" applyBorder="1" applyAlignment="1" applyProtection="1">
      <alignment vertical="center"/>
    </xf>
    <xf numFmtId="178" fontId="5" fillId="35" borderId="43" xfId="1" applyNumberFormat="1" applyFont="1" applyFill="1" applyBorder="1" applyAlignment="1" applyProtection="1">
      <alignment vertical="center"/>
    </xf>
    <xf numFmtId="179" fontId="5" fillId="35" borderId="42" xfId="1" applyNumberFormat="1" applyFont="1" applyFill="1" applyBorder="1" applyAlignment="1" applyProtection="1">
      <alignment vertical="center"/>
    </xf>
    <xf numFmtId="179" fontId="5" fillId="35" borderId="43" xfId="1" applyNumberFormat="1" applyFont="1" applyFill="1" applyBorder="1" applyAlignment="1" applyProtection="1">
      <alignment vertical="center"/>
    </xf>
    <xf numFmtId="180" fontId="5" fillId="35" borderId="44" xfId="1" applyNumberFormat="1" applyFont="1" applyFill="1" applyBorder="1" applyAlignment="1" applyProtection="1">
      <alignment vertical="center"/>
    </xf>
    <xf numFmtId="179" fontId="5" fillId="35" borderId="45" xfId="1" applyNumberFormat="1" applyFont="1" applyFill="1" applyBorder="1" applyAlignment="1" applyProtection="1">
      <alignment vertical="center"/>
    </xf>
    <xf numFmtId="181" fontId="5" fillId="35" borderId="43" xfId="1" applyNumberFormat="1" applyFont="1" applyFill="1" applyBorder="1" applyAlignment="1" applyProtection="1">
      <alignment vertical="center"/>
    </xf>
    <xf numFmtId="181" fontId="5" fillId="35" borderId="44" xfId="1" applyNumberFormat="1" applyFont="1" applyFill="1" applyBorder="1" applyAlignment="1" applyProtection="1">
      <alignment vertical="center"/>
    </xf>
    <xf numFmtId="181" fontId="5" fillId="35" borderId="45" xfId="1" applyNumberFormat="1" applyFont="1" applyFill="1" applyBorder="1" applyAlignment="1" applyProtection="1">
      <alignment vertical="center"/>
    </xf>
    <xf numFmtId="182" fontId="5" fillId="35" borderId="43" xfId="1" applyNumberFormat="1" applyFont="1" applyFill="1" applyBorder="1" applyAlignment="1" applyProtection="1">
      <alignment vertical="center"/>
    </xf>
    <xf numFmtId="182" fontId="5" fillId="35" borderId="44" xfId="1" applyNumberFormat="1" applyFont="1" applyFill="1" applyBorder="1" applyAlignment="1" applyProtection="1">
      <alignment vertical="center"/>
    </xf>
    <xf numFmtId="11" fontId="5" fillId="35" borderId="45" xfId="1" applyNumberFormat="1" applyFont="1" applyFill="1" applyBorder="1" applyAlignment="1" applyProtection="1">
      <alignment vertical="center"/>
    </xf>
    <xf numFmtId="11" fontId="5" fillId="35" borderId="43" xfId="1" applyNumberFormat="1" applyFont="1" applyFill="1" applyBorder="1" applyAlignment="1" applyProtection="1">
      <alignment vertical="center"/>
    </xf>
    <xf numFmtId="11" fontId="5" fillId="35" borderId="44" xfId="1" applyNumberFormat="1" applyFont="1" applyFill="1" applyBorder="1" applyAlignment="1" applyProtection="1">
      <alignment vertical="center"/>
    </xf>
    <xf numFmtId="178" fontId="5" fillId="35" borderId="44" xfId="1" applyNumberFormat="1" applyFont="1" applyFill="1" applyBorder="1" applyAlignment="1" applyProtection="1">
      <alignment vertical="center"/>
    </xf>
    <xf numFmtId="176" fontId="5" fillId="34" borderId="46" xfId="1" applyNumberFormat="1" applyFont="1" applyFill="1" applyBorder="1" applyAlignment="1" applyProtection="1">
      <alignment horizontal="center" vertical="center"/>
    </xf>
    <xf numFmtId="177" fontId="5" fillId="0" borderId="47" xfId="1" applyNumberFormat="1" applyFont="1" applyFill="1" applyBorder="1" applyAlignment="1" applyProtection="1">
      <alignment vertical="center" shrinkToFit="1"/>
      <protection locked="0"/>
    </xf>
    <xf numFmtId="177" fontId="5" fillId="0" borderId="47" xfId="1" applyNumberFormat="1" applyFont="1" applyBorder="1" applyAlignment="1" applyProtection="1">
      <alignment vertical="center"/>
      <protection locked="0"/>
    </xf>
    <xf numFmtId="177" fontId="5" fillId="0" borderId="48" xfId="1" applyNumberFormat="1" applyFont="1" applyFill="1" applyBorder="1" applyAlignment="1">
      <alignment vertical="center"/>
    </xf>
    <xf numFmtId="177" fontId="5" fillId="34" borderId="49" xfId="1" applyNumberFormat="1" applyFont="1" applyFill="1" applyBorder="1" applyAlignment="1" applyProtection="1">
      <alignment horizontal="center" vertical="center"/>
    </xf>
    <xf numFmtId="177" fontId="5" fillId="34" borderId="47" xfId="1" applyNumberFormat="1" applyFont="1" applyFill="1" applyBorder="1" applyAlignment="1" applyProtection="1">
      <alignment horizontal="center" vertical="center"/>
    </xf>
    <xf numFmtId="177" fontId="5" fillId="0" borderId="48" xfId="1" applyNumberFormat="1" applyFont="1" applyBorder="1" applyAlignment="1" applyProtection="1">
      <alignment vertical="center"/>
      <protection locked="0"/>
    </xf>
    <xf numFmtId="181" fontId="5" fillId="35" borderId="49" xfId="1" applyNumberFormat="1" applyFont="1" applyFill="1" applyBorder="1" applyAlignment="1" applyProtection="1">
      <alignment vertical="center"/>
    </xf>
    <xf numFmtId="178" fontId="5" fillId="35" borderId="47" xfId="1" applyNumberFormat="1" applyFont="1" applyFill="1" applyBorder="1" applyAlignment="1" applyProtection="1">
      <alignment vertical="center"/>
    </xf>
    <xf numFmtId="179" fontId="5" fillId="35" borderId="46" xfId="1" applyNumberFormat="1" applyFont="1" applyFill="1" applyBorder="1" applyAlignment="1" applyProtection="1">
      <alignment vertical="center"/>
    </xf>
    <xf numFmtId="179" fontId="5" fillId="35" borderId="47" xfId="1" applyNumberFormat="1" applyFont="1" applyFill="1" applyBorder="1" applyAlignment="1" applyProtection="1">
      <alignment vertical="center"/>
    </xf>
    <xf numFmtId="180" fontId="5" fillId="35" borderId="48" xfId="1" applyNumberFormat="1" applyFont="1" applyFill="1" applyBorder="1" applyAlignment="1" applyProtection="1">
      <alignment vertical="center"/>
    </xf>
    <xf numFmtId="181" fontId="5" fillId="35" borderId="47" xfId="1" applyNumberFormat="1" applyFont="1" applyFill="1" applyBorder="1" applyAlignment="1" applyProtection="1">
      <alignment vertical="center"/>
    </xf>
    <xf numFmtId="181" fontId="5" fillId="35" borderId="48" xfId="1" applyNumberFormat="1" applyFont="1" applyFill="1" applyBorder="1" applyAlignment="1" applyProtection="1">
      <alignment vertical="center"/>
    </xf>
    <xf numFmtId="178" fontId="5" fillId="35" borderId="49" xfId="1" applyNumberFormat="1" applyFont="1" applyFill="1" applyBorder="1" applyAlignment="1" applyProtection="1">
      <alignment vertical="center"/>
    </xf>
    <xf numFmtId="182" fontId="5" fillId="35" borderId="47" xfId="1" applyNumberFormat="1" applyFont="1" applyFill="1" applyBorder="1" applyAlignment="1" applyProtection="1">
      <alignment vertical="center"/>
    </xf>
    <xf numFmtId="182" fontId="5" fillId="35" borderId="48" xfId="1" applyNumberFormat="1" applyFont="1" applyFill="1" applyBorder="1" applyAlignment="1" applyProtection="1">
      <alignment vertical="center"/>
    </xf>
    <xf numFmtId="11" fontId="5" fillId="35" borderId="49" xfId="1" applyNumberFormat="1" applyFont="1" applyFill="1" applyBorder="1" applyAlignment="1" applyProtection="1">
      <alignment vertical="center"/>
    </xf>
    <xf numFmtId="11" fontId="5" fillId="35" borderId="47" xfId="1" applyNumberFormat="1" applyFont="1" applyFill="1" applyBorder="1" applyAlignment="1" applyProtection="1">
      <alignment vertical="center"/>
    </xf>
    <xf numFmtId="11" fontId="5" fillId="35" borderId="48" xfId="1" applyNumberFormat="1" applyFont="1" applyFill="1" applyBorder="1" applyAlignment="1" applyProtection="1">
      <alignment vertical="center"/>
    </xf>
    <xf numFmtId="178" fontId="5" fillId="35" borderId="48" xfId="1" applyNumberFormat="1" applyFont="1" applyFill="1" applyBorder="1" applyAlignment="1" applyProtection="1">
      <alignment vertical="center"/>
    </xf>
    <xf numFmtId="177" fontId="5" fillId="0" borderId="39" xfId="1" applyNumberFormat="1" applyFont="1" applyBorder="1" applyAlignment="1"/>
    <xf numFmtId="177" fontId="5" fillId="0" borderId="50" xfId="1" applyNumberFormat="1" applyFont="1" applyBorder="1" applyAlignment="1" applyProtection="1">
      <alignment vertical="center"/>
      <protection locked="0"/>
    </xf>
    <xf numFmtId="177" fontId="5" fillId="0" borderId="51" xfId="1" applyNumberFormat="1" applyFont="1" applyBorder="1" applyAlignment="1" applyProtection="1">
      <alignment vertical="center"/>
      <protection locked="0"/>
    </xf>
    <xf numFmtId="178" fontId="5" fillId="35" borderId="52" xfId="1" applyNumberFormat="1" applyFont="1" applyFill="1" applyBorder="1" applyAlignment="1" applyProtection="1">
      <alignment vertical="center"/>
    </xf>
    <xf numFmtId="178" fontId="5" fillId="35" borderId="50" xfId="1" applyNumberFormat="1" applyFont="1" applyFill="1" applyBorder="1" applyAlignment="1" applyProtection="1">
      <alignment vertical="center"/>
    </xf>
    <xf numFmtId="179" fontId="5" fillId="35" borderId="50" xfId="1" applyNumberFormat="1" applyFont="1" applyFill="1" applyBorder="1" applyAlignment="1" applyProtection="1">
      <alignment vertical="center"/>
    </xf>
    <xf numFmtId="180" fontId="5" fillId="35" borderId="51" xfId="1" applyNumberFormat="1" applyFont="1" applyFill="1" applyBorder="1" applyAlignment="1" applyProtection="1">
      <alignment vertical="center"/>
    </xf>
    <xf numFmtId="179" fontId="5" fillId="35" borderId="52" xfId="1" applyNumberFormat="1" applyFont="1" applyFill="1" applyBorder="1" applyAlignment="1" applyProtection="1">
      <alignment vertical="center"/>
    </xf>
    <xf numFmtId="181" fontId="5" fillId="35" borderId="50" xfId="1" applyNumberFormat="1" applyFont="1" applyFill="1" applyBorder="1" applyAlignment="1" applyProtection="1">
      <alignment vertical="center"/>
    </xf>
    <xf numFmtId="181" fontId="5" fillId="35" borderId="51" xfId="1" applyNumberFormat="1" applyFont="1" applyFill="1" applyBorder="1" applyAlignment="1" applyProtection="1">
      <alignment vertical="center"/>
    </xf>
    <xf numFmtId="181" fontId="5" fillId="35" borderId="52" xfId="1" applyNumberFormat="1" applyFont="1" applyFill="1" applyBorder="1" applyAlignment="1" applyProtection="1">
      <alignment vertical="center"/>
    </xf>
    <xf numFmtId="178" fontId="5" fillId="35" borderId="51" xfId="1" applyNumberFormat="1" applyFont="1" applyFill="1" applyBorder="1" applyAlignment="1" applyProtection="1">
      <alignment vertical="center"/>
    </xf>
    <xf numFmtId="0" fontId="5" fillId="34" borderId="21" xfId="1" applyFont="1" applyFill="1" applyBorder="1" applyAlignment="1" applyProtection="1">
      <alignment vertical="center"/>
    </xf>
    <xf numFmtId="177" fontId="5" fillId="0" borderId="50" xfId="1" applyNumberFormat="1" applyFont="1" applyFill="1" applyBorder="1" applyAlignment="1" applyProtection="1">
      <alignment vertical="center" shrinkToFit="1"/>
      <protection locked="0"/>
    </xf>
    <xf numFmtId="177" fontId="5" fillId="0" borderId="44" xfId="1" applyNumberFormat="1" applyFont="1" applyBorder="1" applyAlignment="1"/>
    <xf numFmtId="0" fontId="5" fillId="34" borderId="53" xfId="1" applyFont="1" applyFill="1" applyBorder="1" applyAlignment="1" applyProtection="1">
      <alignment vertical="center"/>
    </xf>
    <xf numFmtId="176" fontId="5" fillId="34" borderId="54" xfId="1" applyNumberFormat="1" applyFont="1" applyFill="1" applyBorder="1" applyAlignment="1" applyProtection="1">
      <alignment horizontal="center" vertical="center"/>
    </xf>
    <xf numFmtId="177" fontId="5" fillId="0" borderId="55" xfId="1" applyNumberFormat="1" applyFont="1" applyFill="1" applyBorder="1" applyAlignment="1" applyProtection="1">
      <alignment vertical="center" shrinkToFit="1"/>
      <protection locked="0"/>
    </xf>
    <xf numFmtId="177" fontId="5" fillId="0" borderId="54" xfId="1" applyNumberFormat="1" applyFont="1" applyBorder="1" applyAlignment="1" applyProtection="1">
      <alignment vertical="center"/>
      <protection locked="0"/>
    </xf>
    <xf numFmtId="177" fontId="5" fillId="0" borderId="56" xfId="1" applyNumberFormat="1" applyFont="1" applyBorder="1" applyAlignment="1"/>
    <xf numFmtId="177" fontId="5" fillId="34" borderId="57" xfId="1" applyNumberFormat="1" applyFont="1" applyFill="1" applyBorder="1" applyAlignment="1" applyProtection="1">
      <alignment horizontal="center" vertical="center"/>
    </xf>
    <xf numFmtId="177" fontId="5" fillId="34" borderId="54" xfId="1" applyNumberFormat="1" applyFont="1" applyFill="1" applyBorder="1" applyAlignment="1" applyProtection="1">
      <alignment horizontal="center" vertical="center"/>
    </xf>
    <xf numFmtId="177" fontId="5" fillId="0" borderId="56" xfId="1" applyNumberFormat="1" applyFont="1" applyBorder="1" applyAlignment="1" applyProtection="1">
      <alignment vertical="center"/>
      <protection locked="0"/>
    </xf>
    <xf numFmtId="181" fontId="5" fillId="35" borderId="57" xfId="1" applyNumberFormat="1" applyFont="1" applyFill="1" applyBorder="1" applyAlignment="1" applyProtection="1">
      <alignment vertical="center"/>
    </xf>
    <xf numFmtId="178" fontId="5" fillId="35" borderId="54" xfId="1" applyNumberFormat="1" applyFont="1" applyFill="1" applyBorder="1" applyAlignment="1" applyProtection="1">
      <alignment vertical="center"/>
    </xf>
    <xf numFmtId="179" fontId="5" fillId="35" borderId="58" xfId="1" applyNumberFormat="1" applyFont="1" applyFill="1" applyBorder="1" applyAlignment="1" applyProtection="1">
      <alignment vertical="center"/>
    </xf>
    <xf numFmtId="179" fontId="5" fillId="35" borderId="54" xfId="1" applyNumberFormat="1" applyFont="1" applyFill="1" applyBorder="1" applyAlignment="1" applyProtection="1">
      <alignment vertical="center"/>
    </xf>
    <xf numFmtId="180" fontId="5" fillId="35" borderId="56" xfId="1" applyNumberFormat="1" applyFont="1" applyFill="1" applyBorder="1" applyAlignment="1" applyProtection="1">
      <alignment vertical="center"/>
    </xf>
    <xf numFmtId="181" fontId="5" fillId="35" borderId="54" xfId="1" applyNumberFormat="1" applyFont="1" applyFill="1" applyBorder="1" applyAlignment="1" applyProtection="1">
      <alignment vertical="center"/>
    </xf>
    <xf numFmtId="181" fontId="5" fillId="35" borderId="56" xfId="1" applyNumberFormat="1" applyFont="1" applyFill="1" applyBorder="1" applyAlignment="1" applyProtection="1">
      <alignment vertical="center"/>
    </xf>
    <xf numFmtId="178" fontId="5" fillId="35" borderId="57" xfId="1" applyNumberFormat="1" applyFont="1" applyFill="1" applyBorder="1" applyAlignment="1" applyProtection="1">
      <alignment vertical="center"/>
    </xf>
    <xf numFmtId="182" fontId="5" fillId="35" borderId="54" xfId="1" applyNumberFormat="1" applyFont="1" applyFill="1" applyBorder="1" applyAlignment="1" applyProtection="1">
      <alignment vertical="center"/>
    </xf>
    <xf numFmtId="182" fontId="5" fillId="35" borderId="56" xfId="1" applyNumberFormat="1" applyFont="1" applyFill="1" applyBorder="1" applyAlignment="1" applyProtection="1">
      <alignment vertical="center"/>
    </xf>
    <xf numFmtId="11" fontId="5" fillId="35" borderId="57" xfId="1" applyNumberFormat="1" applyFont="1" applyFill="1" applyBorder="1" applyAlignment="1" applyProtection="1">
      <alignment vertical="center"/>
    </xf>
    <xf numFmtId="11" fontId="5" fillId="35" borderId="54" xfId="1" applyNumberFormat="1" applyFont="1" applyFill="1" applyBorder="1" applyAlignment="1" applyProtection="1">
      <alignment vertical="center"/>
    </xf>
    <xf numFmtId="11" fontId="5" fillId="35" borderId="56" xfId="1" applyNumberFormat="1" applyFont="1" applyFill="1" applyBorder="1" applyAlignment="1" applyProtection="1">
      <alignment vertical="center"/>
    </xf>
    <xf numFmtId="178" fontId="5" fillId="35" borderId="56" xfId="1" applyNumberFormat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34" borderId="63" xfId="1" applyFont="1" applyFill="1" applyBorder="1" applyAlignment="1" applyProtection="1">
      <alignment horizontal="center" vertical="center"/>
    </xf>
    <xf numFmtId="0" fontId="5" fillId="34" borderId="64" xfId="1" applyFont="1" applyFill="1" applyBorder="1" applyAlignment="1" applyProtection="1">
      <alignment horizontal="center" vertical="center"/>
    </xf>
    <xf numFmtId="178" fontId="5" fillId="36" borderId="38" xfId="1" applyNumberFormat="1" applyFont="1" applyFill="1" applyBorder="1" applyAlignment="1" applyProtection="1">
      <alignment vertical="center"/>
    </xf>
    <xf numFmtId="178" fontId="5" fillId="36" borderId="65" xfId="1" applyNumberFormat="1" applyFont="1" applyFill="1" applyBorder="1" applyAlignment="1" applyProtection="1">
      <alignment vertical="center"/>
    </xf>
    <xf numFmtId="178" fontId="5" fillId="36" borderId="40" xfId="1" applyNumberFormat="1" applyFont="1" applyFill="1" applyBorder="1" applyAlignment="1" applyProtection="1">
      <alignment vertical="center"/>
    </xf>
    <xf numFmtId="182" fontId="5" fillId="36" borderId="65" xfId="1" applyNumberFormat="1" applyFont="1" applyFill="1" applyBorder="1" applyAlignment="1" applyProtection="1">
      <alignment vertical="center"/>
    </xf>
    <xf numFmtId="182" fontId="5" fillId="36" borderId="39" xfId="1" applyNumberFormat="1" applyFont="1" applyFill="1" applyBorder="1" applyAlignment="1" applyProtection="1">
      <alignment vertical="center"/>
    </xf>
    <xf numFmtId="178" fontId="5" fillId="36" borderId="43" xfId="1" applyNumberFormat="1" applyFont="1" applyFill="1" applyBorder="1" applyAlignment="1" applyProtection="1">
      <alignment vertical="center"/>
    </xf>
    <xf numFmtId="178" fontId="5" fillId="36" borderId="66" xfId="1" applyNumberFormat="1" applyFont="1" applyFill="1" applyBorder="1" applyAlignment="1" applyProtection="1">
      <alignment vertical="center"/>
    </xf>
    <xf numFmtId="178" fontId="5" fillId="36" borderId="45" xfId="1" applyNumberFormat="1" applyFont="1" applyFill="1" applyBorder="1" applyAlignment="1" applyProtection="1">
      <alignment vertical="center"/>
    </xf>
    <xf numFmtId="182" fontId="5" fillId="36" borderId="66" xfId="1" applyNumberFormat="1" applyFont="1" applyFill="1" applyBorder="1" applyAlignment="1" applyProtection="1">
      <alignment vertical="center"/>
    </xf>
    <xf numFmtId="182" fontId="5" fillId="36" borderId="44" xfId="1" applyNumberFormat="1" applyFont="1" applyFill="1" applyBorder="1" applyAlignment="1" applyProtection="1">
      <alignment vertical="center"/>
    </xf>
    <xf numFmtId="178" fontId="5" fillId="36" borderId="47" xfId="1" applyNumberFormat="1" applyFont="1" applyFill="1" applyBorder="1" applyAlignment="1" applyProtection="1">
      <alignment vertical="center"/>
    </xf>
    <xf numFmtId="178" fontId="5" fillId="36" borderId="67" xfId="1" applyNumberFormat="1" applyFont="1" applyFill="1" applyBorder="1" applyAlignment="1" applyProtection="1">
      <alignment vertical="center"/>
    </xf>
    <xf numFmtId="178" fontId="5" fillId="36" borderId="49" xfId="1" applyNumberFormat="1" applyFont="1" applyFill="1" applyBorder="1" applyAlignment="1" applyProtection="1">
      <alignment vertical="center"/>
    </xf>
    <xf numFmtId="182" fontId="5" fillId="36" borderId="67" xfId="1" applyNumberFormat="1" applyFont="1" applyFill="1" applyBorder="1" applyAlignment="1" applyProtection="1">
      <alignment vertical="center"/>
    </xf>
    <xf numFmtId="182" fontId="5" fillId="36" borderId="48" xfId="1" applyNumberFormat="1" applyFont="1" applyFill="1" applyBorder="1" applyAlignment="1" applyProtection="1">
      <alignment vertical="center"/>
    </xf>
    <xf numFmtId="176" fontId="5" fillId="34" borderId="41" xfId="1" applyNumberFormat="1" applyFont="1" applyFill="1" applyBorder="1" applyAlignment="1" applyProtection="1">
      <alignment horizontal="center" vertical="center"/>
    </xf>
    <xf numFmtId="178" fontId="5" fillId="36" borderId="50" xfId="1" applyNumberFormat="1" applyFont="1" applyFill="1" applyBorder="1" applyAlignment="1" applyProtection="1">
      <alignment vertical="center"/>
    </xf>
    <xf numFmtId="178" fontId="5" fillId="36" borderId="68" xfId="1" applyNumberFormat="1" applyFont="1" applyFill="1" applyBorder="1" applyAlignment="1" applyProtection="1">
      <alignment vertical="center"/>
    </xf>
    <xf numFmtId="178" fontId="5" fillId="36" borderId="52" xfId="1" applyNumberFormat="1" applyFont="1" applyFill="1" applyBorder="1" applyAlignment="1" applyProtection="1">
      <alignment vertical="center"/>
    </xf>
    <xf numFmtId="182" fontId="5" fillId="36" borderId="68" xfId="1" applyNumberFormat="1" applyFont="1" applyFill="1" applyBorder="1" applyAlignment="1" applyProtection="1">
      <alignment vertical="center"/>
    </xf>
    <xf numFmtId="182" fontId="5" fillId="36" borderId="51" xfId="1" applyNumberFormat="1" applyFont="1" applyFill="1" applyBorder="1" applyAlignment="1" applyProtection="1">
      <alignment vertical="center"/>
    </xf>
    <xf numFmtId="176" fontId="5" fillId="34" borderId="58" xfId="1" applyNumberFormat="1" applyFont="1" applyFill="1" applyBorder="1" applyAlignment="1" applyProtection="1">
      <alignment horizontal="center" vertical="center"/>
    </xf>
    <xf numFmtId="178" fontId="5" fillId="36" borderId="54" xfId="1" applyNumberFormat="1" applyFont="1" applyFill="1" applyBorder="1" applyAlignment="1" applyProtection="1">
      <alignment vertical="center"/>
    </xf>
    <xf numFmtId="178" fontId="5" fillId="36" borderId="69" xfId="1" applyNumberFormat="1" applyFont="1" applyFill="1" applyBorder="1" applyAlignment="1" applyProtection="1">
      <alignment vertical="center"/>
    </xf>
    <xf numFmtId="178" fontId="5" fillId="36" borderId="57" xfId="1" applyNumberFormat="1" applyFont="1" applyFill="1" applyBorder="1" applyAlignment="1" applyProtection="1">
      <alignment vertical="center"/>
    </xf>
    <xf numFmtId="182" fontId="5" fillId="36" borderId="69" xfId="1" applyNumberFormat="1" applyFont="1" applyFill="1" applyBorder="1" applyAlignment="1" applyProtection="1">
      <alignment vertical="center"/>
    </xf>
    <xf numFmtId="182" fontId="5" fillId="36" borderId="56" xfId="1" applyNumberFormat="1" applyFont="1" applyFill="1" applyBorder="1" applyAlignment="1" applyProtection="1">
      <alignment vertical="center"/>
    </xf>
    <xf numFmtId="0" fontId="5" fillId="34" borderId="29" xfId="1" applyFont="1" applyFill="1" applyBorder="1" applyAlignment="1" applyProtection="1">
      <alignment horizontal="center" vertical="center" wrapText="1"/>
    </xf>
    <xf numFmtId="0" fontId="1" fillId="34" borderId="30" xfId="1" applyFill="1" applyBorder="1" applyAlignment="1" applyProtection="1">
      <alignment horizontal="center" vertical="center" wrapText="1"/>
    </xf>
    <xf numFmtId="0" fontId="5" fillId="34" borderId="13" xfId="1" applyFont="1" applyFill="1" applyBorder="1" applyAlignment="1" applyProtection="1">
      <alignment horizontal="center" vertical="center"/>
    </xf>
    <xf numFmtId="0" fontId="1" fillId="0" borderId="33" xfId="1" applyBorder="1" applyAlignment="1" applyProtection="1">
      <alignment horizontal="center" vertical="center"/>
    </xf>
    <xf numFmtId="0" fontId="5" fillId="34" borderId="60" xfId="1" applyFont="1" applyFill="1" applyBorder="1" applyAlignment="1" applyProtection="1">
      <alignment horizontal="center" vertical="center" wrapText="1"/>
    </xf>
    <xf numFmtId="0" fontId="1" fillId="0" borderId="34" xfId="1" applyBorder="1" applyAlignment="1" applyProtection="1">
      <alignment horizontal="center" vertical="center"/>
    </xf>
    <xf numFmtId="0" fontId="5" fillId="34" borderId="61" xfId="1" applyFont="1" applyFill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5" fillId="34" borderId="16" xfId="1" applyFont="1" applyFill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5" fillId="34" borderId="62" xfId="1" applyFont="1" applyFill="1" applyBorder="1" applyAlignment="1" applyProtection="1">
      <alignment horizontal="center" vertical="center"/>
    </xf>
    <xf numFmtId="0" fontId="1" fillId="0" borderId="63" xfId="1" applyBorder="1" applyAlignment="1" applyProtection="1">
      <alignment horizontal="center" vertical="center"/>
    </xf>
    <xf numFmtId="0" fontId="1" fillId="0" borderId="35" xfId="1" applyBorder="1" applyAlignment="1" applyProtection="1">
      <alignment horizontal="center" vertical="center"/>
    </xf>
    <xf numFmtId="0" fontId="5" fillId="0" borderId="59" xfId="1" applyFont="1" applyBorder="1" applyAlignment="1" applyProtection="1">
      <alignment horizontal="right" vertical="center"/>
    </xf>
    <xf numFmtId="0" fontId="1" fillId="0" borderId="59" xfId="1" applyBorder="1" applyAlignment="1" applyProtection="1">
      <alignment horizontal="right" vertical="center"/>
    </xf>
    <xf numFmtId="0" fontId="5" fillId="34" borderId="17" xfId="1" applyFont="1" applyFill="1" applyBorder="1" applyAlignment="1" applyProtection="1">
      <alignment horizontal="center" vertical="center" wrapText="1"/>
    </xf>
    <xf numFmtId="0" fontId="5" fillId="34" borderId="18" xfId="1" applyFont="1" applyFill="1" applyBorder="1" applyAlignment="1" applyProtection="1">
      <alignment horizontal="center" vertical="center" wrapText="1"/>
    </xf>
    <xf numFmtId="0" fontId="5" fillId="34" borderId="20" xfId="1" applyFont="1" applyFill="1" applyBorder="1" applyAlignment="1" applyProtection="1">
      <alignment horizontal="center" vertical="center" wrapText="1"/>
    </xf>
    <xf numFmtId="0" fontId="5" fillId="34" borderId="16" xfId="1" applyFont="1" applyFill="1" applyBorder="1" applyAlignment="1" applyProtection="1">
      <alignment horizontal="center" vertical="center" wrapText="1"/>
    </xf>
    <xf numFmtId="0" fontId="1" fillId="34" borderId="14" xfId="1" applyFill="1" applyBorder="1" applyAlignment="1" applyProtection="1">
      <alignment horizontal="center" vertical="center" wrapText="1"/>
    </xf>
    <xf numFmtId="0" fontId="1" fillId="34" borderId="15" xfId="1" applyFill="1" applyBorder="1" applyAlignment="1" applyProtection="1">
      <alignment horizontal="center" vertical="center" wrapText="1"/>
    </xf>
    <xf numFmtId="0" fontId="5" fillId="34" borderId="14" xfId="1" applyFont="1" applyFill="1" applyBorder="1" applyAlignment="1" applyProtection="1">
      <alignment horizontal="center" vertical="center" wrapText="1"/>
    </xf>
    <xf numFmtId="0" fontId="5" fillId="34" borderId="30" xfId="1" applyFont="1" applyFill="1" applyBorder="1" applyAlignment="1" applyProtection="1">
      <alignment horizontal="center" vertical="center" wrapText="1"/>
    </xf>
    <xf numFmtId="0" fontId="5" fillId="34" borderId="31" xfId="1" applyFont="1" applyFill="1" applyBorder="1" applyAlignment="1" applyProtection="1">
      <alignment horizontal="center" vertical="center" wrapText="1"/>
    </xf>
    <xf numFmtId="0" fontId="5" fillId="34" borderId="10" xfId="1" applyFont="1" applyFill="1" applyBorder="1" applyAlignment="1" applyProtection="1">
      <alignment horizontal="center" vertical="center" wrapText="1"/>
    </xf>
    <xf numFmtId="0" fontId="5" fillId="34" borderId="12" xfId="1" applyFont="1" applyFill="1" applyBorder="1" applyAlignment="1" applyProtection="1">
      <alignment horizontal="center" vertical="center" wrapText="1"/>
    </xf>
    <xf numFmtId="0" fontId="1" fillId="34" borderId="32" xfId="1" applyFill="1" applyBorder="1" applyAlignment="1" applyProtection="1">
      <alignment horizontal="center" vertical="center" wrapText="1"/>
    </xf>
    <xf numFmtId="0" fontId="5" fillId="34" borderId="34" xfId="1" applyFont="1" applyFill="1" applyBorder="1" applyAlignment="1" applyProtection="1">
      <alignment horizontal="center" vertical="center" wrapText="1"/>
    </xf>
    <xf numFmtId="0" fontId="1" fillId="34" borderId="34" xfId="1" applyFill="1" applyBorder="1" applyAlignment="1" applyProtection="1">
      <alignment horizontal="center" vertical="center" wrapText="1"/>
    </xf>
    <xf numFmtId="0" fontId="1" fillId="34" borderId="18" xfId="1" applyFill="1" applyBorder="1" applyAlignment="1" applyProtection="1">
      <alignment horizontal="center" vertical="center" wrapText="1"/>
    </xf>
    <xf numFmtId="0" fontId="1" fillId="34" borderId="20" xfId="1" applyFill="1" applyBorder="1" applyAlignment="1" applyProtection="1">
      <alignment horizontal="center" vertical="center" wrapText="1"/>
    </xf>
    <xf numFmtId="0" fontId="1" fillId="34" borderId="29" xfId="1" applyFill="1" applyBorder="1" applyAlignment="1" applyProtection="1">
      <alignment horizontal="center" vertical="center" wrapText="1"/>
    </xf>
    <xf numFmtId="0" fontId="2" fillId="33" borderId="10" xfId="1" applyFont="1" applyFill="1" applyBorder="1" applyAlignment="1" applyProtection="1">
      <alignment horizontal="center" vertical="center"/>
    </xf>
    <xf numFmtId="0" fontId="2" fillId="33" borderId="11" xfId="1" applyFont="1" applyFill="1" applyBorder="1" applyAlignment="1" applyProtection="1">
      <alignment horizontal="center" vertical="center"/>
    </xf>
    <xf numFmtId="0" fontId="2" fillId="33" borderId="12" xfId="1" applyFont="1" applyFill="1" applyBorder="1" applyAlignment="1" applyProtection="1">
      <alignment horizontal="center" vertical="center"/>
    </xf>
    <xf numFmtId="0" fontId="1" fillId="34" borderId="14" xfId="1" applyFill="1" applyBorder="1" applyAlignment="1" applyProtection="1">
      <alignment horizontal="center" vertical="center"/>
    </xf>
    <xf numFmtId="0" fontId="1" fillId="34" borderId="15" xfId="1" applyFill="1" applyBorder="1" applyAlignment="1" applyProtection="1">
      <alignment horizontal="center" vertical="center"/>
    </xf>
    <xf numFmtId="0" fontId="5" fillId="34" borderId="15" xfId="1" applyFont="1" applyFill="1" applyBorder="1" applyAlignment="1" applyProtection="1">
      <alignment horizontal="center" vertical="center" wrapText="1"/>
    </xf>
    <xf numFmtId="0" fontId="5" fillId="34" borderId="19" xfId="1" applyFont="1" applyFill="1" applyBorder="1" applyAlignment="1" applyProtection="1">
      <alignment horizontal="center" vertical="center" wrapText="1"/>
    </xf>
  </cellXfs>
  <cellStyles count="6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3" xfId="35"/>
    <cellStyle name="桁区切り 4" xfId="36"/>
    <cellStyle name="桁区切り 5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通貨 2" xfId="45"/>
    <cellStyle name="入力 2" xfId="46"/>
    <cellStyle name="標準" xfId="0" builtinId="0"/>
    <cellStyle name="標準 10" xfId="1"/>
    <cellStyle name="標準 10 2" xfId="47"/>
    <cellStyle name="標準 11" xfId="48"/>
    <cellStyle name="標準 12" xfId="49"/>
    <cellStyle name="標準 13" xfId="50"/>
    <cellStyle name="標準 2" xfId="51"/>
    <cellStyle name="標準 3" xfId="52"/>
    <cellStyle name="標準 4" xfId="53"/>
    <cellStyle name="標準 5" xfId="54"/>
    <cellStyle name="標準 6" xfId="55"/>
    <cellStyle name="標準 7" xfId="56"/>
    <cellStyle name="標準 8" xfId="57"/>
    <cellStyle name="標準 9" xfId="58"/>
    <cellStyle name="良い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tabSelected="1" zoomScaleNormal="100" workbookViewId="0">
      <selection activeCell="D2" sqref="D2"/>
    </sheetView>
  </sheetViews>
  <sheetFormatPr defaultRowHeight="13.5" x14ac:dyDescent="0.25"/>
  <cols>
    <col min="1" max="1" width="4.109375" style="1" customWidth="1"/>
    <col min="2" max="2" width="8.44140625" style="1" bestFit="1" customWidth="1"/>
    <col min="3" max="7" width="8.5546875" style="1" customWidth="1"/>
    <col min="8" max="8" width="9.77734375" style="1" customWidth="1"/>
    <col min="9" max="9" width="8.44140625" style="1" bestFit="1" customWidth="1"/>
    <col min="10" max="11" width="8.5546875" style="1" customWidth="1"/>
    <col min="12" max="12" width="10.33203125" style="1" bestFit="1" customWidth="1"/>
    <col min="13" max="14" width="8.5546875" style="1" customWidth="1"/>
    <col min="15" max="16" width="7.6640625" style="1" customWidth="1"/>
    <col min="17" max="22" width="8.5546875" style="1" customWidth="1"/>
    <col min="23" max="23" width="9.44140625" style="1" customWidth="1"/>
    <col min="24" max="24" width="8.5546875" style="1" customWidth="1"/>
    <col min="25" max="25" width="9.44140625" style="1" customWidth="1"/>
    <col min="26" max="26" width="8.5546875" style="1" customWidth="1"/>
    <col min="27" max="32" width="9.44140625" style="1" customWidth="1"/>
    <col min="33" max="33" width="5.88671875" style="1" customWidth="1"/>
    <col min="34" max="41" width="9.44140625" style="1" customWidth="1"/>
    <col min="42" max="47" width="8.5546875" style="1" customWidth="1"/>
    <col min="48" max="16384" width="8.88671875" style="1"/>
  </cols>
  <sheetData>
    <row r="1" spans="1:47" ht="30" customHeight="1" x14ac:dyDescent="0.25">
      <c r="A1" s="215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7"/>
    </row>
    <row r="2" spans="1:47" s="4" customFormat="1" ht="15" customHeight="1" x14ac:dyDescent="0.25">
      <c r="A2" s="2" t="s">
        <v>91</v>
      </c>
      <c r="B2" s="3" t="s">
        <v>92</v>
      </c>
      <c r="C2" s="4" t="s">
        <v>93</v>
      </c>
      <c r="L2" s="2" t="s">
        <v>97</v>
      </c>
    </row>
    <row r="3" spans="1:47" ht="15" customHeight="1" thickBot="1" x14ac:dyDescent="0.3">
      <c r="A3" s="1" t="s">
        <v>1</v>
      </c>
      <c r="G3" s="1" t="s">
        <v>2</v>
      </c>
      <c r="O3" s="1" t="s">
        <v>3</v>
      </c>
      <c r="T3" s="1" t="s">
        <v>4</v>
      </c>
      <c r="X3" s="1" t="s">
        <v>5</v>
      </c>
      <c r="AB3" s="1" t="s">
        <v>6</v>
      </c>
      <c r="AH3" s="1" t="s">
        <v>7</v>
      </c>
    </row>
    <row r="4" spans="1:47" ht="14.45" customHeight="1" thickTop="1" x14ac:dyDescent="0.25">
      <c r="A4" s="5"/>
      <c r="B4" s="204" t="s">
        <v>8</v>
      </c>
      <c r="C4" s="218"/>
      <c r="D4" s="218"/>
      <c r="E4" s="218"/>
      <c r="F4" s="219"/>
      <c r="G4" s="201" t="s">
        <v>9</v>
      </c>
      <c r="H4" s="204"/>
      <c r="I4" s="204"/>
      <c r="J4" s="204"/>
      <c r="K4" s="204"/>
      <c r="L4" s="220"/>
      <c r="M4" s="6"/>
      <c r="N4" s="6"/>
      <c r="O4" s="198" t="s">
        <v>10</v>
      </c>
      <c r="P4" s="199"/>
      <c r="Q4" s="221" t="s">
        <v>11</v>
      </c>
      <c r="R4" s="199"/>
      <c r="S4" s="200"/>
      <c r="T4" s="198" t="s">
        <v>12</v>
      </c>
      <c r="U4" s="212"/>
      <c r="V4" s="212"/>
      <c r="W4" s="213"/>
      <c r="X4" s="198" t="s">
        <v>13</v>
      </c>
      <c r="Y4" s="199"/>
      <c r="Z4" s="199"/>
      <c r="AA4" s="200"/>
      <c r="AB4" s="201" t="s">
        <v>14</v>
      </c>
      <c r="AC4" s="202"/>
      <c r="AD4" s="202"/>
      <c r="AE4" s="202"/>
      <c r="AF4" s="203"/>
      <c r="AH4" s="201" t="s">
        <v>15</v>
      </c>
      <c r="AI4" s="204"/>
      <c r="AJ4" s="204"/>
      <c r="AK4" s="204"/>
      <c r="AL4" s="204"/>
      <c r="AM4" s="204"/>
      <c r="AN4" s="202"/>
      <c r="AO4" s="203"/>
      <c r="AP4" s="201" t="s">
        <v>16</v>
      </c>
      <c r="AQ4" s="204"/>
      <c r="AR4" s="202"/>
      <c r="AS4" s="202"/>
      <c r="AT4" s="202"/>
      <c r="AU4" s="203"/>
    </row>
    <row r="5" spans="1:47" ht="39.950000000000003" customHeight="1" x14ac:dyDescent="0.25">
      <c r="A5" s="7" t="s">
        <v>17</v>
      </c>
      <c r="B5" s="8" t="s">
        <v>18</v>
      </c>
      <c r="C5" s="9" t="s">
        <v>19</v>
      </c>
      <c r="D5" s="9" t="s">
        <v>20</v>
      </c>
      <c r="E5" s="10" t="s">
        <v>21</v>
      </c>
      <c r="F5" s="11" t="s">
        <v>22</v>
      </c>
      <c r="G5" s="12" t="s">
        <v>18</v>
      </c>
      <c r="H5" s="13" t="s">
        <v>19</v>
      </c>
      <c r="I5" s="13" t="s">
        <v>20</v>
      </c>
      <c r="J5" s="13" t="s">
        <v>23</v>
      </c>
      <c r="K5" s="13" t="s">
        <v>24</v>
      </c>
      <c r="L5" s="14" t="s">
        <v>25</v>
      </c>
      <c r="M5" s="15"/>
      <c r="N5" s="15"/>
      <c r="O5" s="7" t="s">
        <v>26</v>
      </c>
      <c r="P5" s="16" t="s">
        <v>27</v>
      </c>
      <c r="Q5" s="17" t="s">
        <v>28</v>
      </c>
      <c r="R5" s="16" t="s">
        <v>29</v>
      </c>
      <c r="S5" s="18" t="s">
        <v>30</v>
      </c>
      <c r="T5" s="7" t="s">
        <v>31</v>
      </c>
      <c r="U5" s="16" t="s">
        <v>24</v>
      </c>
      <c r="V5" s="183" t="s">
        <v>25</v>
      </c>
      <c r="W5" s="205"/>
      <c r="X5" s="206" t="s">
        <v>32</v>
      </c>
      <c r="Y5" s="183"/>
      <c r="Z5" s="183" t="s">
        <v>33</v>
      </c>
      <c r="AA5" s="205"/>
      <c r="AB5" s="19" t="s">
        <v>34</v>
      </c>
      <c r="AC5" s="207" t="s">
        <v>35</v>
      </c>
      <c r="AD5" s="208"/>
      <c r="AE5" s="207" t="s">
        <v>36</v>
      </c>
      <c r="AF5" s="209"/>
      <c r="AH5" s="20" t="s">
        <v>31</v>
      </c>
      <c r="AI5" s="21" t="s">
        <v>30</v>
      </c>
      <c r="AJ5" s="210" t="s">
        <v>34</v>
      </c>
      <c r="AK5" s="211"/>
      <c r="AL5" s="210" t="s">
        <v>35</v>
      </c>
      <c r="AM5" s="210"/>
      <c r="AN5" s="183" t="s">
        <v>36</v>
      </c>
      <c r="AO5" s="205"/>
      <c r="AP5" s="206" t="s">
        <v>34</v>
      </c>
      <c r="AQ5" s="214"/>
      <c r="AR5" s="183" t="s">
        <v>35</v>
      </c>
      <c r="AS5" s="214"/>
      <c r="AT5" s="183" t="s">
        <v>36</v>
      </c>
      <c r="AU5" s="184"/>
    </row>
    <row r="6" spans="1:47" ht="14.45" customHeight="1" x14ac:dyDescent="0.25">
      <c r="A6" s="22"/>
      <c r="B6" s="23" t="s">
        <v>37</v>
      </c>
      <c r="C6" s="21" t="s">
        <v>38</v>
      </c>
      <c r="D6" s="21" t="s">
        <v>38</v>
      </c>
      <c r="E6" s="21" t="s">
        <v>38</v>
      </c>
      <c r="F6" s="24" t="s">
        <v>38</v>
      </c>
      <c r="G6" s="25" t="s">
        <v>37</v>
      </c>
      <c r="H6" s="26" t="s">
        <v>38</v>
      </c>
      <c r="I6" s="26" t="s">
        <v>38</v>
      </c>
      <c r="J6" s="27" t="s">
        <v>39</v>
      </c>
      <c r="K6" s="27" t="s">
        <v>40</v>
      </c>
      <c r="L6" s="28" t="s">
        <v>41</v>
      </c>
      <c r="M6" s="15"/>
      <c r="N6" s="15"/>
      <c r="O6" s="29" t="s">
        <v>42</v>
      </c>
      <c r="P6" s="30" t="s">
        <v>43</v>
      </c>
      <c r="Q6" s="31"/>
      <c r="R6" s="30" t="s">
        <v>44</v>
      </c>
      <c r="S6" s="32" t="s">
        <v>45</v>
      </c>
      <c r="T6" s="33" t="s">
        <v>46</v>
      </c>
      <c r="U6" s="27" t="s">
        <v>47</v>
      </c>
      <c r="V6" s="27" t="s">
        <v>48</v>
      </c>
      <c r="W6" s="34" t="s">
        <v>49</v>
      </c>
      <c r="X6" s="33" t="s">
        <v>50</v>
      </c>
      <c r="Y6" s="35" t="s">
        <v>49</v>
      </c>
      <c r="Z6" s="36" t="s">
        <v>51</v>
      </c>
      <c r="AA6" s="34" t="s">
        <v>49</v>
      </c>
      <c r="AB6" s="37" t="s">
        <v>52</v>
      </c>
      <c r="AC6" s="38" t="s">
        <v>53</v>
      </c>
      <c r="AD6" s="38" t="s">
        <v>54</v>
      </c>
      <c r="AE6" s="39" t="s">
        <v>55</v>
      </c>
      <c r="AF6" s="40" t="s">
        <v>56</v>
      </c>
      <c r="AH6" s="41" t="s">
        <v>57</v>
      </c>
      <c r="AI6" s="42" t="s">
        <v>58</v>
      </c>
      <c r="AJ6" s="43"/>
      <c r="AK6" s="44" t="s">
        <v>59</v>
      </c>
      <c r="AL6" s="43"/>
      <c r="AM6" s="44" t="s">
        <v>60</v>
      </c>
      <c r="AN6" s="43"/>
      <c r="AO6" s="45" t="s">
        <v>61</v>
      </c>
      <c r="AP6" s="46" t="s">
        <v>62</v>
      </c>
      <c r="AQ6" s="47" t="s">
        <v>63</v>
      </c>
      <c r="AR6" s="47" t="s">
        <v>62</v>
      </c>
      <c r="AS6" s="47" t="s">
        <v>63</v>
      </c>
      <c r="AT6" s="47" t="s">
        <v>62</v>
      </c>
      <c r="AU6" s="48" t="s">
        <v>63</v>
      </c>
    </row>
    <row r="7" spans="1:47" ht="14.45" customHeight="1" x14ac:dyDescent="0.25">
      <c r="A7" s="49" t="s">
        <v>64</v>
      </c>
      <c r="B7" s="50" t="s">
        <v>65</v>
      </c>
      <c r="C7" s="51">
        <v>25507</v>
      </c>
      <c r="D7" s="52">
        <v>13</v>
      </c>
      <c r="E7" s="52">
        <v>25507</v>
      </c>
      <c r="F7" s="53">
        <v>0</v>
      </c>
      <c r="G7" s="54" t="s">
        <v>94</v>
      </c>
      <c r="H7" s="52">
        <v>2689162</v>
      </c>
      <c r="I7" s="52">
        <v>1873</v>
      </c>
      <c r="J7" s="55">
        <v>0</v>
      </c>
      <c r="K7" s="52">
        <v>100000</v>
      </c>
      <c r="L7" s="56">
        <v>7963518</v>
      </c>
      <c r="M7" s="57"/>
      <c r="N7" s="57"/>
      <c r="O7" s="58">
        <f>IF(K7&lt;0.5,0.5,((L7-L8)-5*K8)/5/(K7-K8))</f>
        <v>0.1728613569321534</v>
      </c>
      <c r="P7" s="59">
        <f>IF(H7&lt;0.5,1,(I7/H7)/((K7-K8)/(L7-L8)))</f>
        <v>1.0244048963074786</v>
      </c>
      <c r="Q7" s="60">
        <f>IF(C7&lt;0.5,0,D7/C7)</f>
        <v>5.096640138001333E-4</v>
      </c>
      <c r="R7" s="61">
        <f>IF(P7=0,Q7,Q7/P7)</f>
        <v>4.9752204000317072E-4</v>
      </c>
      <c r="S7" s="62">
        <f>IF(E7&lt;0.5,0,F7/E7)</f>
        <v>0</v>
      </c>
      <c r="T7" s="63">
        <f>5*R7/(1+5*(1-O7)*R7)</f>
        <v>2.4825022071353411E-3</v>
      </c>
      <c r="U7" s="64">
        <v>100000</v>
      </c>
      <c r="V7" s="64">
        <f>5*U7*((1-T7)+O7*T7)</f>
        <v>498973.31324648857</v>
      </c>
      <c r="W7" s="65">
        <f>SUM(V7:V$24)</f>
        <v>7971276.1200435301</v>
      </c>
      <c r="X7" s="66">
        <f t="shared" ref="X7:X42" si="0">V7*(1-S7)</f>
        <v>498973.31324648857</v>
      </c>
      <c r="Y7" s="64">
        <f>SUM(X7:X$24)</f>
        <v>7829011.1234179363</v>
      </c>
      <c r="Z7" s="64">
        <f t="shared" ref="Z7:Z42" si="1">V7*S7</f>
        <v>0</v>
      </c>
      <c r="AA7" s="65">
        <f>SUM(Z7:Z$24)</f>
        <v>142264.99662559395</v>
      </c>
      <c r="AB7" s="58">
        <f t="shared" ref="AB7:AB42" si="2">W7/U7</f>
        <v>79.712761200435295</v>
      </c>
      <c r="AC7" s="59">
        <f t="shared" ref="AC7:AC42" si="3">Y7/U7</f>
        <v>78.290111234179363</v>
      </c>
      <c r="AD7" s="67">
        <f>AC7/AB7*100</f>
        <v>98.215279530113477</v>
      </c>
      <c r="AE7" s="59">
        <f t="shared" ref="AE7:AE42" si="4">AA7/U7</f>
        <v>1.4226499662559395</v>
      </c>
      <c r="AF7" s="68">
        <f>AE7/AB7*100</f>
        <v>1.784720469886534</v>
      </c>
      <c r="AH7" s="69">
        <f>IF(D7=0,0,T7*T7*(1-T7)/D7)</f>
        <v>4.7288600008536439E-7</v>
      </c>
      <c r="AI7" s="70">
        <f>IF(E7&lt;0.5,0,S7*(1-S7)/E7)</f>
        <v>0</v>
      </c>
      <c r="AJ7" s="70">
        <f>U7*U7*((1-O7)*5+AB8)^2*AH7</f>
        <v>29546210.063583445</v>
      </c>
      <c r="AK7" s="70">
        <f>SUM(AJ7:AJ$24)/U7/U7</f>
        <v>2.8722399338029836E-2</v>
      </c>
      <c r="AL7" s="70">
        <f>U7*U7*((1-O7)*5*(1-S7)+AC8)^2*AH7+V7*V7*AI7</f>
        <v>28489633.635269709</v>
      </c>
      <c r="AM7" s="70">
        <f>SUM(AL7:AL$24)/U7/U7</f>
        <v>2.5528242138533677E-2</v>
      </c>
      <c r="AN7" s="70">
        <f>U7*U7*((1-O7)*5*S7+AE8)^2*AH7+V7*V7*AI7</f>
        <v>9618.5925372588354</v>
      </c>
      <c r="AO7" s="71">
        <f>SUM(AN7:AN$24)/U7/U7</f>
        <v>3.833514490989131E-4</v>
      </c>
      <c r="AP7" s="58">
        <f t="shared" ref="AP7:AP42" si="5">AB7-1.96*SQRT(AK7)</f>
        <v>79.38058659379449</v>
      </c>
      <c r="AQ7" s="59">
        <f t="shared" ref="AQ7:AQ42" si="6">AB7+1.96*SQRT(AK7)</f>
        <v>80.044935807076101</v>
      </c>
      <c r="AR7" s="59">
        <f t="shared" ref="AR7:AR42" si="7">AC7-1.96*SQRT(AM7)</f>
        <v>77.97695105950929</v>
      </c>
      <c r="AS7" s="59">
        <f t="shared" ref="AS7:AS42" si="8">AC7+1.96*SQRT(AM7)</f>
        <v>78.603271408849437</v>
      </c>
      <c r="AT7" s="59">
        <f t="shared" ref="AT7:AT42" si="9">AE7-1.96*SQRT(AO7)</f>
        <v>1.384274415095619</v>
      </c>
      <c r="AU7" s="72">
        <f t="shared" ref="AU7:AU42" si="10">AE7+1.96*SQRT(AO7)</f>
        <v>1.4610255174162601</v>
      </c>
    </row>
    <row r="8" spans="1:47" ht="14.45" customHeight="1" x14ac:dyDescent="0.25">
      <c r="A8" s="49"/>
      <c r="B8" s="73" t="s">
        <v>66</v>
      </c>
      <c r="C8" s="74">
        <v>26599</v>
      </c>
      <c r="D8" s="75">
        <v>1</v>
      </c>
      <c r="E8" s="75">
        <v>26599</v>
      </c>
      <c r="F8" s="76">
        <v>0</v>
      </c>
      <c r="G8" s="77" t="s">
        <v>95</v>
      </c>
      <c r="H8" s="75">
        <v>2841813</v>
      </c>
      <c r="I8" s="75">
        <v>261</v>
      </c>
      <c r="J8" s="78">
        <v>5</v>
      </c>
      <c r="K8" s="75">
        <v>99661</v>
      </c>
      <c r="L8" s="79">
        <v>7464920</v>
      </c>
      <c r="M8" s="57"/>
      <c r="N8" s="57"/>
      <c r="O8" s="80">
        <f t="shared" ref="O8:O22" si="11">IF(K8&lt;0.5,0.5,((L8-L9)-5*K9)/5/(K8-K9))</f>
        <v>0.4553191489361702</v>
      </c>
      <c r="P8" s="81">
        <f t="shared" ref="P8:P23" si="12">IF(H8&lt;0.5,1,(I8/H8)/((K8-K9)/(L8-L9)))</f>
        <v>0.97348850068450843</v>
      </c>
      <c r="Q8" s="82">
        <f t="shared" ref="Q8:Q42" si="13">IF(C8&lt;0.5,0,D8/C8)</f>
        <v>3.7595398323245232E-5</v>
      </c>
      <c r="R8" s="83">
        <f t="shared" ref="R8:R42" si="14">IF(P8=0,Q8,Q8/P8)</f>
        <v>3.8619252612444862E-5</v>
      </c>
      <c r="S8" s="84">
        <f t="shared" ref="S8:S42" si="15">IF(E8&lt;0.5,0,F8/E8)</f>
        <v>0</v>
      </c>
      <c r="T8" s="85">
        <f>5*R8/(1+5*(1-O8)*R8)</f>
        <v>1.9307595613695197E-4</v>
      </c>
      <c r="U8" s="86">
        <f>U7*(1-T7)</f>
        <v>99751.749779286474</v>
      </c>
      <c r="V8" s="86">
        <f>5*U8*((1-T8)+O8*T8)</f>
        <v>498706.29704427242</v>
      </c>
      <c r="W8" s="87">
        <f>SUM(V8:V$24)</f>
        <v>7472302.8067970416</v>
      </c>
      <c r="X8" s="88">
        <f t="shared" si="0"/>
        <v>498706.29704427242</v>
      </c>
      <c r="Y8" s="86">
        <f>SUM(X8:X$24)</f>
        <v>7330037.8101714477</v>
      </c>
      <c r="Z8" s="86">
        <f t="shared" si="1"/>
        <v>0</v>
      </c>
      <c r="AA8" s="87">
        <f>SUM(Z8:Z$24)</f>
        <v>142264.99662559395</v>
      </c>
      <c r="AB8" s="80">
        <f t="shared" si="2"/>
        <v>74.908989800484392</v>
      </c>
      <c r="AC8" s="81">
        <f t="shared" si="3"/>
        <v>73.482799313195969</v>
      </c>
      <c r="AD8" s="89">
        <f t="shared" ref="AD8:AD42" si="16">AC8/AB8*100</f>
        <v>98.096102362230496</v>
      </c>
      <c r="AE8" s="81">
        <f t="shared" si="4"/>
        <v>1.4261904872884283</v>
      </c>
      <c r="AF8" s="90">
        <f t="shared" ref="AF8:AF42" si="17">AE8/AB8*100</f>
        <v>1.9038976377695138</v>
      </c>
      <c r="AH8" s="91">
        <f>IF(D8=0,0,T8*T8*(1-T8)/D8)</f>
        <v>3.7271127289986879E-8</v>
      </c>
      <c r="AI8" s="92">
        <f t="shared" ref="AI8:AI42" si="18">IF(E8&lt;0.5,0,S8*(1-S8)/E8)</f>
        <v>0</v>
      </c>
      <c r="AJ8" s="92">
        <f>U8*U8*((1-O8)*5+AB9)^2*AH8</f>
        <v>1957230.6672417088</v>
      </c>
      <c r="AK8" s="92">
        <f>SUM(AJ8:AJ$24)/U8/U8</f>
        <v>2.5896193452971655E-2</v>
      </c>
      <c r="AL8" s="92">
        <f>U8*U8*((1-O8)*5*(1-S8)+AC9)^2*AH8+V8*V8*AI8</f>
        <v>1881121.973366926</v>
      </c>
      <c r="AM8" s="92">
        <f>SUM(AL8:AL$24)/U8/U8</f>
        <v>2.2792302191205267E-2</v>
      </c>
      <c r="AN8" s="92">
        <f>U8*U8*((1-O8)*5*S8+AE9)^2*AH8+V8*V8*AI8</f>
        <v>754.63399252309739</v>
      </c>
      <c r="AO8" s="93">
        <f>SUM(AN8:AN$24)/U8/U8</f>
        <v>3.8429524911203725E-4</v>
      </c>
      <c r="AP8" s="80">
        <f t="shared" si="5"/>
        <v>74.593580833000999</v>
      </c>
      <c r="AQ8" s="81">
        <f t="shared" si="6"/>
        <v>75.224398767967784</v>
      </c>
      <c r="AR8" s="81">
        <f t="shared" si="7"/>
        <v>73.186895767935468</v>
      </c>
      <c r="AS8" s="81">
        <f t="shared" si="8"/>
        <v>73.778702858456469</v>
      </c>
      <c r="AT8" s="81">
        <f t="shared" si="9"/>
        <v>1.387767725427927</v>
      </c>
      <c r="AU8" s="94">
        <f t="shared" si="10"/>
        <v>1.4646132491489297</v>
      </c>
    </row>
    <row r="9" spans="1:47" ht="14.45" customHeight="1" x14ac:dyDescent="0.25">
      <c r="A9" s="49"/>
      <c r="B9" s="73" t="s">
        <v>67</v>
      </c>
      <c r="C9" s="74">
        <v>29158</v>
      </c>
      <c r="D9" s="75">
        <v>6</v>
      </c>
      <c r="E9" s="75">
        <v>29158</v>
      </c>
      <c r="F9" s="76">
        <v>0</v>
      </c>
      <c r="G9" s="77" t="s">
        <v>67</v>
      </c>
      <c r="H9" s="75">
        <v>3013782</v>
      </c>
      <c r="I9" s="75">
        <v>350</v>
      </c>
      <c r="J9" s="78">
        <v>10</v>
      </c>
      <c r="K9" s="75">
        <v>99614</v>
      </c>
      <c r="L9" s="79">
        <v>6966743</v>
      </c>
      <c r="M9" s="57"/>
      <c r="N9" s="57"/>
      <c r="O9" s="80">
        <f t="shared" si="11"/>
        <v>0.56491228070175448</v>
      </c>
      <c r="P9" s="81">
        <f t="shared" si="12"/>
        <v>1.0145269823413694</v>
      </c>
      <c r="Q9" s="82">
        <f t="shared" si="13"/>
        <v>2.0577543041360862E-4</v>
      </c>
      <c r="R9" s="83">
        <f t="shared" si="14"/>
        <v>2.0282893801277827E-4</v>
      </c>
      <c r="S9" s="84">
        <f t="shared" si="15"/>
        <v>0</v>
      </c>
      <c r="T9" s="85">
        <f t="shared" ref="T9:T22" si="19">5*R9/(1+5*(1-O9)*R9)</f>
        <v>1.0136974042949535E-3</v>
      </c>
      <c r="U9" s="86">
        <f t="shared" ref="U9:U23" si="20">U8*(1-T8)</f>
        <v>99732.490114821499</v>
      </c>
      <c r="V9" s="86">
        <f t="shared" ref="V9:V22" si="21">5*U9*((1-T9)+O9*T9)</f>
        <v>498442.51685081265</v>
      </c>
      <c r="W9" s="87">
        <f>SUM(V9:V$24)</f>
        <v>6973596.509752769</v>
      </c>
      <c r="X9" s="88">
        <f t="shared" si="0"/>
        <v>498442.51685081265</v>
      </c>
      <c r="Y9" s="86">
        <f>SUM(X9:X$24)</f>
        <v>6831331.5131271752</v>
      </c>
      <c r="Z9" s="86">
        <f t="shared" si="1"/>
        <v>0</v>
      </c>
      <c r="AA9" s="87">
        <f>SUM(Z9:Z$24)</f>
        <v>142264.99662559395</v>
      </c>
      <c r="AB9" s="80">
        <f t="shared" si="2"/>
        <v>69.923016077550088</v>
      </c>
      <c r="AC9" s="81">
        <f t="shared" si="3"/>
        <v>68.496550173993441</v>
      </c>
      <c r="AD9" s="89">
        <f t="shared" si="16"/>
        <v>97.959947977680798</v>
      </c>
      <c r="AE9" s="81">
        <f t="shared" si="4"/>
        <v>1.4264659035566545</v>
      </c>
      <c r="AF9" s="90">
        <f t="shared" si="17"/>
        <v>2.0400520223192209</v>
      </c>
      <c r="AH9" s="91">
        <f>IF(D9=0,0,T9*T9*(1-T9)/D9)</f>
        <v>1.710901283058161E-7</v>
      </c>
      <c r="AI9" s="92">
        <f t="shared" si="18"/>
        <v>0</v>
      </c>
      <c r="AJ9" s="92">
        <f t="shared" ref="AJ9:AJ23" si="22">U9*U9*((1-O9)*5+AB10)^2*AH9</f>
        <v>7677224.6049080845</v>
      </c>
      <c r="AK9" s="92">
        <f>SUM(AJ9:AJ$24)/U9/U9</f>
        <v>2.5709421773703056E-2</v>
      </c>
      <c r="AL9" s="92">
        <f t="shared" ref="AL9:AL23" si="23">U9*U9*((1-O9)*5*(1-S9)+AC10)^2*AH9+V9*V9*AI9</f>
        <v>7354269.6059887614</v>
      </c>
      <c r="AM9" s="92">
        <f>SUM(AL9:AL$24)/U9/U9</f>
        <v>2.2611983344199272E-2</v>
      </c>
      <c r="AN9" s="92">
        <f t="shared" ref="AN9:AN23" si="24">U9*U9*((1-O9)*5*S9+AE10)^2*AH9+V9*V9*AI9</f>
        <v>3469.7804902193807</v>
      </c>
      <c r="AO9" s="93">
        <f>SUM(AN9:AN$24)/U9/U9</f>
        <v>3.8436781967683703E-4</v>
      </c>
      <c r="AP9" s="80">
        <f t="shared" si="5"/>
        <v>69.608746583825578</v>
      </c>
      <c r="AQ9" s="81">
        <f t="shared" si="6"/>
        <v>70.237285571274597</v>
      </c>
      <c r="AR9" s="81">
        <f t="shared" si="7"/>
        <v>68.201819457550314</v>
      </c>
      <c r="AS9" s="81">
        <f t="shared" si="8"/>
        <v>68.791280890436568</v>
      </c>
      <c r="AT9" s="81">
        <f t="shared" si="9"/>
        <v>1.3880395139777395</v>
      </c>
      <c r="AU9" s="94">
        <f t="shared" si="10"/>
        <v>1.4648922931355695</v>
      </c>
    </row>
    <row r="10" spans="1:47" ht="14.45" customHeight="1" x14ac:dyDescent="0.25">
      <c r="A10" s="49"/>
      <c r="B10" s="73" t="s">
        <v>68</v>
      </c>
      <c r="C10" s="74">
        <v>28276</v>
      </c>
      <c r="D10" s="75">
        <v>8</v>
      </c>
      <c r="E10" s="75">
        <v>28276</v>
      </c>
      <c r="F10" s="76">
        <v>0</v>
      </c>
      <c r="G10" s="77" t="s">
        <v>68</v>
      </c>
      <c r="H10" s="75">
        <v>3096387</v>
      </c>
      <c r="I10" s="75">
        <v>941</v>
      </c>
      <c r="J10" s="78">
        <v>15</v>
      </c>
      <c r="K10" s="75">
        <v>99557</v>
      </c>
      <c r="L10" s="79">
        <v>6468797</v>
      </c>
      <c r="M10" s="57"/>
      <c r="N10" s="57"/>
      <c r="O10" s="80">
        <f t="shared" si="11"/>
        <v>0.5870129870129871</v>
      </c>
      <c r="P10" s="81">
        <f t="shared" si="12"/>
        <v>0.98169808499767264</v>
      </c>
      <c r="Q10" s="82">
        <f t="shared" si="13"/>
        <v>2.8292544914415053E-4</v>
      </c>
      <c r="R10" s="83">
        <f t="shared" si="14"/>
        <v>2.8820006218594315E-4</v>
      </c>
      <c r="S10" s="84">
        <f t="shared" si="15"/>
        <v>0</v>
      </c>
      <c r="T10" s="85">
        <f t="shared" si="19"/>
        <v>1.4401432609167403E-3</v>
      </c>
      <c r="U10" s="86">
        <f t="shared" si="20"/>
        <v>99631.391548468237</v>
      </c>
      <c r="V10" s="86">
        <f t="shared" si="21"/>
        <v>497860.67367920908</v>
      </c>
      <c r="W10" s="87">
        <f>SUM(V10:V$24)</f>
        <v>6475153.9929019557</v>
      </c>
      <c r="X10" s="88">
        <f t="shared" si="0"/>
        <v>497860.67367920908</v>
      </c>
      <c r="Y10" s="86">
        <f>SUM(X10:X$24)</f>
        <v>6332888.9962763628</v>
      </c>
      <c r="Z10" s="86">
        <f t="shared" si="1"/>
        <v>0</v>
      </c>
      <c r="AA10" s="87">
        <f>SUM(Z10:Z$24)</f>
        <v>142264.99662559395</v>
      </c>
      <c r="AB10" s="80">
        <f t="shared" si="2"/>
        <v>64.991102626042832</v>
      </c>
      <c r="AC10" s="81">
        <f t="shared" si="3"/>
        <v>63.563189250403745</v>
      </c>
      <c r="AD10" s="89">
        <f t="shared" si="16"/>
        <v>97.802909447689686</v>
      </c>
      <c r="AE10" s="81">
        <f t="shared" si="4"/>
        <v>1.4279133756390978</v>
      </c>
      <c r="AF10" s="90">
        <f t="shared" si="17"/>
        <v>2.1970905523103301</v>
      </c>
      <c r="AH10" s="91">
        <f t="shared" ref="AH10:AH22" si="25">IF(D10=0,0,T10*T10*(1-T10)/D10)</f>
        <v>2.5887821708471578E-7</v>
      </c>
      <c r="AI10" s="92">
        <f t="shared" si="18"/>
        <v>0</v>
      </c>
      <c r="AJ10" s="92">
        <f t="shared" si="22"/>
        <v>9924480.4317442905</v>
      </c>
      <c r="AK10" s="92">
        <f>SUM(AJ10:AJ$24)/U10/U10</f>
        <v>2.4988210596455555E-2</v>
      </c>
      <c r="AL10" s="92">
        <f t="shared" si="23"/>
        <v>9473009.2248292975</v>
      </c>
      <c r="AM10" s="92">
        <f>SUM(AL10:AL$24)/U10/U10</f>
        <v>2.1917017785511712E-2</v>
      </c>
      <c r="AN10" s="92">
        <f t="shared" si="24"/>
        <v>5254.6454613811857</v>
      </c>
      <c r="AO10" s="93">
        <f>SUM(AN10:AN$24)/U10/U10</f>
        <v>3.8479872126835803E-4</v>
      </c>
      <c r="AP10" s="80">
        <f t="shared" si="5"/>
        <v>64.681272495443267</v>
      </c>
      <c r="AQ10" s="81">
        <f t="shared" si="6"/>
        <v>65.300932756642396</v>
      </c>
      <c r="AR10" s="81">
        <f t="shared" si="7"/>
        <v>63.273023064357162</v>
      </c>
      <c r="AS10" s="81">
        <f t="shared" si="8"/>
        <v>63.853355436450329</v>
      </c>
      <c r="AT10" s="81">
        <f t="shared" si="9"/>
        <v>1.389465452839231</v>
      </c>
      <c r="AU10" s="94">
        <f t="shared" si="10"/>
        <v>1.4663612984389647</v>
      </c>
    </row>
    <row r="11" spans="1:47" ht="14.45" customHeight="1" x14ac:dyDescent="0.25">
      <c r="A11" s="49"/>
      <c r="B11" s="73" t="s">
        <v>69</v>
      </c>
      <c r="C11" s="74">
        <v>22348</v>
      </c>
      <c r="D11" s="75">
        <v>19</v>
      </c>
      <c r="E11" s="75">
        <v>22348</v>
      </c>
      <c r="F11" s="76">
        <v>0</v>
      </c>
      <c r="G11" s="77" t="s">
        <v>69</v>
      </c>
      <c r="H11" s="75">
        <v>3228469</v>
      </c>
      <c r="I11" s="75">
        <v>1962</v>
      </c>
      <c r="J11" s="78">
        <v>20</v>
      </c>
      <c r="K11" s="75">
        <v>99403</v>
      </c>
      <c r="L11" s="79">
        <v>5971330</v>
      </c>
      <c r="M11" s="57"/>
      <c r="N11" s="57"/>
      <c r="O11" s="80">
        <f t="shared" si="11"/>
        <v>0.52070175438596489</v>
      </c>
      <c r="P11" s="81">
        <f t="shared" si="12"/>
        <v>1.0583511809924049</v>
      </c>
      <c r="Q11" s="82">
        <f t="shared" si="13"/>
        <v>8.501879362806515E-4</v>
      </c>
      <c r="R11" s="83">
        <f t="shared" si="14"/>
        <v>8.0331363686242515E-4</v>
      </c>
      <c r="S11" s="84">
        <f t="shared" si="15"/>
        <v>0</v>
      </c>
      <c r="T11" s="85">
        <f t="shared" si="19"/>
        <v>4.0088506093658507E-3</v>
      </c>
      <c r="U11" s="86">
        <f t="shared" si="20"/>
        <v>99487.908071353944</v>
      </c>
      <c r="V11" s="86">
        <f t="shared" si="21"/>
        <v>496483.74258170923</v>
      </c>
      <c r="W11" s="87">
        <f>SUM(V11:V$24)</f>
        <v>5977293.3192227464</v>
      </c>
      <c r="X11" s="88">
        <f t="shared" si="0"/>
        <v>496483.74258170923</v>
      </c>
      <c r="Y11" s="86">
        <f>SUM(X11:X$24)</f>
        <v>5835028.3225971535</v>
      </c>
      <c r="Z11" s="86">
        <f t="shared" si="1"/>
        <v>0</v>
      </c>
      <c r="AA11" s="87">
        <f>SUM(Z11:Z$24)</f>
        <v>142264.99662559395</v>
      </c>
      <c r="AB11" s="80">
        <f t="shared" si="2"/>
        <v>60.080601101148481</v>
      </c>
      <c r="AC11" s="81">
        <f t="shared" si="3"/>
        <v>58.65062835990279</v>
      </c>
      <c r="AD11" s="89">
        <f t="shared" si="16"/>
        <v>97.619909396648225</v>
      </c>
      <c r="AE11" s="81">
        <f t="shared" si="4"/>
        <v>1.4299727412456975</v>
      </c>
      <c r="AF11" s="90">
        <f t="shared" si="17"/>
        <v>2.3800906033517739</v>
      </c>
      <c r="AH11" s="91">
        <f t="shared" si="25"/>
        <v>8.4244512833003483E-7</v>
      </c>
      <c r="AI11" s="92">
        <f t="shared" si="18"/>
        <v>0</v>
      </c>
      <c r="AJ11" s="92">
        <f t="shared" si="22"/>
        <v>27769038.493122593</v>
      </c>
      <c r="AK11" s="92">
        <f>SUM(AJ11:AJ$24)/U11/U11</f>
        <v>2.4057648429636671E-2</v>
      </c>
      <c r="AL11" s="92">
        <f t="shared" si="23"/>
        <v>26404494.576849155</v>
      </c>
      <c r="AM11" s="92">
        <f>SUM(AL11:AL$24)/U11/U11</f>
        <v>2.1023203644006613E-2</v>
      </c>
      <c r="AN11" s="92">
        <f t="shared" si="24"/>
        <v>17188.056816699074</v>
      </c>
      <c r="AO11" s="93">
        <f>SUM(AN11:AN$24)/U11/U11</f>
        <v>3.8537856278439642E-4</v>
      </c>
      <c r="AP11" s="80">
        <f t="shared" si="5"/>
        <v>59.776594748900223</v>
      </c>
      <c r="AQ11" s="81">
        <f t="shared" si="6"/>
        <v>60.38460745339674</v>
      </c>
      <c r="AR11" s="81">
        <f t="shared" si="7"/>
        <v>58.36644050105091</v>
      </c>
      <c r="AS11" s="81">
        <f t="shared" si="8"/>
        <v>58.934816218754669</v>
      </c>
      <c r="AT11" s="81">
        <f t="shared" si="9"/>
        <v>1.3914958613463015</v>
      </c>
      <c r="AU11" s="94">
        <f t="shared" si="10"/>
        <v>1.4684496211450935</v>
      </c>
    </row>
    <row r="12" spans="1:47" ht="14.45" customHeight="1" x14ac:dyDescent="0.25">
      <c r="A12" s="49"/>
      <c r="B12" s="73" t="s">
        <v>70</v>
      </c>
      <c r="C12" s="74">
        <v>27414</v>
      </c>
      <c r="D12" s="75">
        <v>15</v>
      </c>
      <c r="E12" s="75">
        <v>27414</v>
      </c>
      <c r="F12" s="76">
        <v>0</v>
      </c>
      <c r="G12" s="77" t="s">
        <v>70</v>
      </c>
      <c r="H12" s="75">
        <v>3642952</v>
      </c>
      <c r="I12" s="75">
        <v>2412</v>
      </c>
      <c r="J12" s="78">
        <v>25</v>
      </c>
      <c r="K12" s="75">
        <v>99118</v>
      </c>
      <c r="L12" s="79">
        <v>5474998</v>
      </c>
      <c r="M12" s="57"/>
      <c r="N12" s="57"/>
      <c r="O12" s="80">
        <f t="shared" si="11"/>
        <v>0.51083591331269351</v>
      </c>
      <c r="P12" s="81">
        <f t="shared" si="12"/>
        <v>1.0142640282602235</v>
      </c>
      <c r="Q12" s="82">
        <f t="shared" si="13"/>
        <v>5.4716568176843951E-4</v>
      </c>
      <c r="R12" s="83">
        <f t="shared" si="14"/>
        <v>5.3947065707042564E-4</v>
      </c>
      <c r="S12" s="84">
        <f t="shared" si="15"/>
        <v>0</v>
      </c>
      <c r="T12" s="85">
        <f t="shared" si="19"/>
        <v>2.6937989567464402E-3</v>
      </c>
      <c r="U12" s="86">
        <f t="shared" si="20"/>
        <v>99089.07591045757</v>
      </c>
      <c r="V12" s="86">
        <f t="shared" si="21"/>
        <v>494792.5263666627</v>
      </c>
      <c r="W12" s="87">
        <f>SUM(V12:V$24)</f>
        <v>5480809.5766410371</v>
      </c>
      <c r="X12" s="88">
        <f t="shared" si="0"/>
        <v>494792.5263666627</v>
      </c>
      <c r="Y12" s="86">
        <f>SUM(X12:X$24)</f>
        <v>5338544.5800154442</v>
      </c>
      <c r="Z12" s="86">
        <f t="shared" si="1"/>
        <v>0</v>
      </c>
      <c r="AA12" s="87">
        <f>SUM(Z12:Z$24)</f>
        <v>142264.99662559395</v>
      </c>
      <c r="AB12" s="80">
        <f t="shared" si="2"/>
        <v>55.311945603305489</v>
      </c>
      <c r="AC12" s="81">
        <f t="shared" si="3"/>
        <v>53.876217241541859</v>
      </c>
      <c r="AD12" s="89">
        <f t="shared" si="16"/>
        <v>97.404306888677169</v>
      </c>
      <c r="AE12" s="81">
        <f t="shared" si="4"/>
        <v>1.4357283617636374</v>
      </c>
      <c r="AF12" s="90">
        <f t="shared" si="17"/>
        <v>2.5956931113228405</v>
      </c>
      <c r="AH12" s="91">
        <f t="shared" si="25"/>
        <v>4.8246700833025466E-7</v>
      </c>
      <c r="AI12" s="92">
        <f t="shared" si="18"/>
        <v>0</v>
      </c>
      <c r="AJ12" s="92">
        <f t="shared" si="22"/>
        <v>13256684.913362605</v>
      </c>
      <c r="AK12" s="92">
        <f>SUM(AJ12:AJ$24)/U12/U12</f>
        <v>2.1423506998578083E-2</v>
      </c>
      <c r="AL12" s="92">
        <f t="shared" si="23"/>
        <v>12544978.49408811</v>
      </c>
      <c r="AM12" s="92">
        <f>SUM(AL12:AL$24)/U12/U12</f>
        <v>1.8503560625786196E-2</v>
      </c>
      <c r="AN12" s="92">
        <f t="shared" si="24"/>
        <v>9817.6308463441637</v>
      </c>
      <c r="AO12" s="93">
        <f>SUM(AN12:AN$24)/U12/U12</f>
        <v>3.8673654005299635E-4</v>
      </c>
      <c r="AP12" s="80">
        <f t="shared" si="5"/>
        <v>55.025064888572452</v>
      </c>
      <c r="AQ12" s="81">
        <f t="shared" si="6"/>
        <v>55.598826318038526</v>
      </c>
      <c r="AR12" s="81">
        <f t="shared" si="7"/>
        <v>53.609602766128347</v>
      </c>
      <c r="AS12" s="81">
        <f t="shared" si="8"/>
        <v>54.142831716955371</v>
      </c>
      <c r="AT12" s="81">
        <f t="shared" si="9"/>
        <v>1.3971837500485405</v>
      </c>
      <c r="AU12" s="94">
        <f t="shared" si="10"/>
        <v>1.4742729734787343</v>
      </c>
    </row>
    <row r="13" spans="1:47" ht="14.45" customHeight="1" x14ac:dyDescent="0.25">
      <c r="A13" s="49"/>
      <c r="B13" s="73" t="s">
        <v>71</v>
      </c>
      <c r="C13" s="74">
        <v>32152</v>
      </c>
      <c r="D13" s="75">
        <v>13</v>
      </c>
      <c r="E13" s="75">
        <v>32152</v>
      </c>
      <c r="F13" s="76">
        <v>0</v>
      </c>
      <c r="G13" s="77" t="s">
        <v>71</v>
      </c>
      <c r="H13" s="75">
        <v>4180032</v>
      </c>
      <c r="I13" s="75">
        <v>3177</v>
      </c>
      <c r="J13" s="78">
        <v>30</v>
      </c>
      <c r="K13" s="75">
        <v>98795</v>
      </c>
      <c r="L13" s="79">
        <v>4980198</v>
      </c>
      <c r="M13" s="57"/>
      <c r="N13" s="57"/>
      <c r="O13" s="80">
        <f t="shared" si="11"/>
        <v>0.51657754010695189</v>
      </c>
      <c r="P13" s="81">
        <f t="shared" si="12"/>
        <v>1.0020178689264798</v>
      </c>
      <c r="Q13" s="82">
        <f t="shared" si="13"/>
        <v>4.0432943518288131E-4</v>
      </c>
      <c r="R13" s="83">
        <f t="shared" si="14"/>
        <v>4.0351519441071747E-4</v>
      </c>
      <c r="S13" s="84">
        <f t="shared" si="15"/>
        <v>0</v>
      </c>
      <c r="T13" s="85">
        <f t="shared" si="19"/>
        <v>2.0156100638310374E-3</v>
      </c>
      <c r="U13" s="86">
        <f t="shared" si="20"/>
        <v>98822.149861145008</v>
      </c>
      <c r="V13" s="86">
        <f t="shared" si="21"/>
        <v>493629.29215200915</v>
      </c>
      <c r="W13" s="87">
        <f>SUM(V13:V$24)</f>
        <v>4986017.0502743749</v>
      </c>
      <c r="X13" s="88">
        <f t="shared" si="0"/>
        <v>493629.29215200915</v>
      </c>
      <c r="Y13" s="86">
        <f>SUM(X13:X$24)</f>
        <v>4843752.053648781</v>
      </c>
      <c r="Z13" s="86">
        <f t="shared" si="1"/>
        <v>0</v>
      </c>
      <c r="AA13" s="87">
        <f>SUM(Z13:Z$24)</f>
        <v>142264.99662559395</v>
      </c>
      <c r="AB13" s="80">
        <f t="shared" si="2"/>
        <v>50.454448292009708</v>
      </c>
      <c r="AC13" s="81">
        <f t="shared" si="3"/>
        <v>49.014841920103301</v>
      </c>
      <c r="AD13" s="89">
        <f t="shared" si="16"/>
        <v>97.146720615049531</v>
      </c>
      <c r="AE13" s="81">
        <f t="shared" si="4"/>
        <v>1.4396063719064045</v>
      </c>
      <c r="AF13" s="90">
        <f t="shared" si="17"/>
        <v>2.8532793849504641</v>
      </c>
      <c r="AH13" s="91">
        <f t="shared" si="25"/>
        <v>3.118842417540509E-7</v>
      </c>
      <c r="AI13" s="92">
        <f t="shared" si="18"/>
        <v>0</v>
      </c>
      <c r="AJ13" s="92">
        <f t="shared" si="22"/>
        <v>7008251.8764752923</v>
      </c>
      <c r="AK13" s="92">
        <f>SUM(AJ13:AJ$24)/U13/U13</f>
        <v>2.0181938499114177E-2</v>
      </c>
      <c r="AL13" s="92">
        <f t="shared" si="23"/>
        <v>6593081.678713765</v>
      </c>
      <c r="AM13" s="92">
        <f>SUM(AL13:AL$24)/U13/U13</f>
        <v>1.7319074136262453E-2</v>
      </c>
      <c r="AN13" s="92">
        <f t="shared" si="24"/>
        <v>6337.8513867772826</v>
      </c>
      <c r="AO13" s="93">
        <f>SUM(AN13:AN$24)/U13/U13</f>
        <v>3.8782326489068857E-4</v>
      </c>
      <c r="AP13" s="80">
        <f t="shared" si="5"/>
        <v>50.176004518622335</v>
      </c>
      <c r="AQ13" s="81">
        <f t="shared" si="6"/>
        <v>50.732892065397081</v>
      </c>
      <c r="AR13" s="81">
        <f t="shared" si="7"/>
        <v>48.75690209145742</v>
      </c>
      <c r="AS13" s="81">
        <f t="shared" si="8"/>
        <v>49.272781748749182</v>
      </c>
      <c r="AT13" s="81">
        <f t="shared" si="9"/>
        <v>1.4010076432433505</v>
      </c>
      <c r="AU13" s="94">
        <f t="shared" si="10"/>
        <v>1.4782051005694585</v>
      </c>
    </row>
    <row r="14" spans="1:47" ht="14.45" customHeight="1" x14ac:dyDescent="0.25">
      <c r="A14" s="49"/>
      <c r="B14" s="73" t="s">
        <v>72</v>
      </c>
      <c r="C14" s="74">
        <v>34457</v>
      </c>
      <c r="D14" s="75">
        <v>40</v>
      </c>
      <c r="E14" s="75">
        <v>34457</v>
      </c>
      <c r="F14" s="76">
        <v>0</v>
      </c>
      <c r="G14" s="77" t="s">
        <v>72</v>
      </c>
      <c r="H14" s="75">
        <v>4926663</v>
      </c>
      <c r="I14" s="75">
        <v>4867</v>
      </c>
      <c r="J14" s="78">
        <v>35</v>
      </c>
      <c r="K14" s="75">
        <v>98421</v>
      </c>
      <c r="L14" s="79">
        <v>4487127</v>
      </c>
      <c r="M14" s="57"/>
      <c r="N14" s="57"/>
      <c r="O14" s="80">
        <f t="shared" si="11"/>
        <v>0.53387096774193554</v>
      </c>
      <c r="P14" s="81">
        <f t="shared" si="12"/>
        <v>0.97782963082719465</v>
      </c>
      <c r="Q14" s="82">
        <f t="shared" si="13"/>
        <v>1.1608671677743275E-3</v>
      </c>
      <c r="R14" s="83">
        <f t="shared" si="14"/>
        <v>1.1871875541266757E-3</v>
      </c>
      <c r="S14" s="84">
        <f t="shared" si="15"/>
        <v>0</v>
      </c>
      <c r="T14" s="85">
        <f t="shared" si="19"/>
        <v>5.9195588666737511E-3</v>
      </c>
      <c r="U14" s="86">
        <f t="shared" si="20"/>
        <v>98622.962941355465</v>
      </c>
      <c r="V14" s="86">
        <f t="shared" si="21"/>
        <v>491754.17372581741</v>
      </c>
      <c r="W14" s="87">
        <f>SUM(V14:V$24)</f>
        <v>4492387.758122365</v>
      </c>
      <c r="X14" s="88">
        <f t="shared" si="0"/>
        <v>491754.17372581741</v>
      </c>
      <c r="Y14" s="86">
        <f>SUM(X14:X$24)</f>
        <v>4350122.7614967721</v>
      </c>
      <c r="Z14" s="86">
        <f t="shared" si="1"/>
        <v>0</v>
      </c>
      <c r="AA14" s="87">
        <f>SUM(Z14:Z$24)</f>
        <v>142264.99662559395</v>
      </c>
      <c r="AB14" s="80">
        <f t="shared" si="2"/>
        <v>45.551133571130791</v>
      </c>
      <c r="AC14" s="81">
        <f t="shared" si="3"/>
        <v>44.108619653655118</v>
      </c>
      <c r="AD14" s="89">
        <f t="shared" si="16"/>
        <v>96.833198639890924</v>
      </c>
      <c r="AE14" s="81">
        <f t="shared" si="4"/>
        <v>1.4425139174756847</v>
      </c>
      <c r="AF14" s="90">
        <f t="shared" si="17"/>
        <v>3.1668013601091038</v>
      </c>
      <c r="AH14" s="91">
        <f t="shared" si="25"/>
        <v>8.7084372162412149E-7</v>
      </c>
      <c r="AI14" s="92">
        <f t="shared" si="18"/>
        <v>0</v>
      </c>
      <c r="AJ14" s="92">
        <f t="shared" si="22"/>
        <v>15761547.028827503</v>
      </c>
      <c r="AK14" s="92">
        <f>SUM(AJ14:AJ$24)/U14/U14</f>
        <v>1.9543010418318209E-2</v>
      </c>
      <c r="AL14" s="92">
        <f t="shared" si="23"/>
        <v>14718967.378943134</v>
      </c>
      <c r="AM14" s="92">
        <f>SUM(AL14:AL$24)/U14/U14</f>
        <v>1.6711254720528704E-2</v>
      </c>
      <c r="AN14" s="92">
        <f t="shared" si="24"/>
        <v>17835.828302934893</v>
      </c>
      <c r="AO14" s="93">
        <f>SUM(AN14:AN$24)/U14/U14</f>
        <v>3.8873979805979114E-4</v>
      </c>
      <c r="AP14" s="80">
        <f t="shared" si="5"/>
        <v>45.277132788608164</v>
      </c>
      <c r="AQ14" s="81">
        <f t="shared" si="6"/>
        <v>45.825134353653418</v>
      </c>
      <c r="AR14" s="81">
        <f t="shared" si="7"/>
        <v>43.855246497747899</v>
      </c>
      <c r="AS14" s="81">
        <f t="shared" si="8"/>
        <v>44.361992809562338</v>
      </c>
      <c r="AT14" s="81">
        <f t="shared" si="9"/>
        <v>1.4038696060155682</v>
      </c>
      <c r="AU14" s="94">
        <f t="shared" si="10"/>
        <v>1.4811582289358012</v>
      </c>
    </row>
    <row r="15" spans="1:47" ht="14.45" customHeight="1" x14ac:dyDescent="0.25">
      <c r="A15" s="49"/>
      <c r="B15" s="73" t="s">
        <v>73</v>
      </c>
      <c r="C15" s="74">
        <v>29885</v>
      </c>
      <c r="D15" s="75">
        <v>54</v>
      </c>
      <c r="E15" s="75">
        <v>29885</v>
      </c>
      <c r="F15" s="76">
        <v>0</v>
      </c>
      <c r="G15" s="77" t="s">
        <v>73</v>
      </c>
      <c r="H15" s="75">
        <v>4381848</v>
      </c>
      <c r="I15" s="75">
        <v>6629</v>
      </c>
      <c r="J15" s="78">
        <v>40</v>
      </c>
      <c r="K15" s="75">
        <v>97925</v>
      </c>
      <c r="L15" s="79">
        <v>3996178</v>
      </c>
      <c r="M15" s="57"/>
      <c r="N15" s="57"/>
      <c r="O15" s="80">
        <f t="shared" si="11"/>
        <v>0.53368841544607193</v>
      </c>
      <c r="P15" s="81">
        <f t="shared" si="12"/>
        <v>0.98278483788079118</v>
      </c>
      <c r="Q15" s="82">
        <f t="shared" si="13"/>
        <v>1.8069265517818304E-3</v>
      </c>
      <c r="R15" s="83">
        <f t="shared" si="14"/>
        <v>1.8385779695972528E-3</v>
      </c>
      <c r="S15" s="84">
        <f t="shared" si="15"/>
        <v>0</v>
      </c>
      <c r="T15" s="85">
        <f t="shared" si="19"/>
        <v>9.1536504275725565E-3</v>
      </c>
      <c r="U15" s="86">
        <f t="shared" si="20"/>
        <v>98039.158506618332</v>
      </c>
      <c r="V15" s="86">
        <f t="shared" si="21"/>
        <v>488103.41471650667</v>
      </c>
      <c r="W15" s="87">
        <f>SUM(V15:V$24)</f>
        <v>4000633.5843965476</v>
      </c>
      <c r="X15" s="88">
        <f t="shared" si="0"/>
        <v>488103.41471650667</v>
      </c>
      <c r="Y15" s="86">
        <f>SUM(X15:X$24)</f>
        <v>3858368.5877709538</v>
      </c>
      <c r="Z15" s="86">
        <f t="shared" si="1"/>
        <v>0</v>
      </c>
      <c r="AA15" s="87">
        <f>SUM(Z15:Z$24)</f>
        <v>142264.99662559395</v>
      </c>
      <c r="AB15" s="80">
        <f t="shared" si="2"/>
        <v>40.80648636051356</v>
      </c>
      <c r="AC15" s="81">
        <f t="shared" si="3"/>
        <v>39.355382548601604</v>
      </c>
      <c r="AD15" s="89">
        <f t="shared" si="16"/>
        <v>96.443938350653696</v>
      </c>
      <c r="AE15" s="81">
        <f t="shared" si="4"/>
        <v>1.4511038119119521</v>
      </c>
      <c r="AF15" s="90">
        <f t="shared" si="17"/>
        <v>3.5560616493463018</v>
      </c>
      <c r="AH15" s="91">
        <f t="shared" si="25"/>
        <v>1.5374507044554623E-6</v>
      </c>
      <c r="AI15" s="92">
        <f t="shared" si="18"/>
        <v>0</v>
      </c>
      <c r="AJ15" s="92">
        <f t="shared" si="22"/>
        <v>21892963.834680595</v>
      </c>
      <c r="AK15" s="92">
        <f>SUM(AJ15:AJ$24)/U15/U15</f>
        <v>1.8136619920045387E-2</v>
      </c>
      <c r="AL15" s="92">
        <f t="shared" si="23"/>
        <v>20258659.839922164</v>
      </c>
      <c r="AM15" s="92">
        <f>SUM(AL15:AL$24)/U15/U15</f>
        <v>1.5379508795243923E-2</v>
      </c>
      <c r="AN15" s="92">
        <f t="shared" si="24"/>
        <v>31694.55716420136</v>
      </c>
      <c r="AO15" s="93">
        <f>SUM(AN15:AN$24)/U15/U15</f>
        <v>3.9152768320216571E-4</v>
      </c>
      <c r="AP15" s="80">
        <f t="shared" si="5"/>
        <v>40.542528714129055</v>
      </c>
      <c r="AQ15" s="81">
        <f t="shared" si="6"/>
        <v>41.070444006898065</v>
      </c>
      <c r="AR15" s="81">
        <f t="shared" si="7"/>
        <v>39.112314819382341</v>
      </c>
      <c r="AS15" s="81">
        <f t="shared" si="8"/>
        <v>39.598450277820866</v>
      </c>
      <c r="AT15" s="81">
        <f t="shared" si="9"/>
        <v>1.4123211772955488</v>
      </c>
      <c r="AU15" s="94">
        <f t="shared" si="10"/>
        <v>1.4898864465283554</v>
      </c>
    </row>
    <row r="16" spans="1:47" ht="14.45" customHeight="1" x14ac:dyDescent="0.25">
      <c r="A16" s="49"/>
      <c r="B16" s="73" t="s">
        <v>74</v>
      </c>
      <c r="C16" s="74">
        <v>32158</v>
      </c>
      <c r="D16" s="75">
        <v>76</v>
      </c>
      <c r="E16" s="75">
        <v>32158</v>
      </c>
      <c r="F16" s="76">
        <v>56</v>
      </c>
      <c r="G16" s="77" t="s">
        <v>74</v>
      </c>
      <c r="H16" s="75">
        <v>4015388</v>
      </c>
      <c r="I16" s="75">
        <v>9566</v>
      </c>
      <c r="J16" s="78">
        <v>45</v>
      </c>
      <c r="K16" s="75">
        <v>97174</v>
      </c>
      <c r="L16" s="79">
        <v>3508304</v>
      </c>
      <c r="M16" s="57"/>
      <c r="N16" s="57"/>
      <c r="O16" s="80">
        <f t="shared" si="11"/>
        <v>0.53811965811965812</v>
      </c>
      <c r="P16" s="81">
        <f t="shared" si="12"/>
        <v>0.98381889997385186</v>
      </c>
      <c r="Q16" s="82">
        <f t="shared" si="13"/>
        <v>2.3633310529261771E-3</v>
      </c>
      <c r="R16" s="83">
        <f t="shared" si="14"/>
        <v>2.4022013126490964E-3</v>
      </c>
      <c r="S16" s="84">
        <f t="shared" si="15"/>
        <v>1.7414018284719198E-3</v>
      </c>
      <c r="T16" s="85">
        <f t="shared" si="19"/>
        <v>1.1944741344989258E-2</v>
      </c>
      <c r="U16" s="86">
        <f t="shared" si="20"/>
        <v>97141.742321435377</v>
      </c>
      <c r="V16" s="86">
        <f t="shared" si="21"/>
        <v>483029.03662622324</v>
      </c>
      <c r="W16" s="87">
        <f>SUM(V16:V$24)</f>
        <v>3512530.1696800413</v>
      </c>
      <c r="X16" s="88">
        <f t="shared" si="0"/>
        <v>482187.88897863729</v>
      </c>
      <c r="Y16" s="86">
        <f>SUM(X16:X$24)</f>
        <v>3370265.1730544474</v>
      </c>
      <c r="Z16" s="86">
        <f t="shared" si="1"/>
        <v>841.14764758593503</v>
      </c>
      <c r="AA16" s="87">
        <f>SUM(Z16:Z$24)</f>
        <v>142264.99662559395</v>
      </c>
      <c r="AB16" s="80">
        <f t="shared" si="2"/>
        <v>36.158813767796332</v>
      </c>
      <c r="AC16" s="81">
        <f t="shared" si="3"/>
        <v>34.694304348613294</v>
      </c>
      <c r="AD16" s="89">
        <f t="shared" si="16"/>
        <v>95.949785773980906</v>
      </c>
      <c r="AE16" s="81">
        <f t="shared" si="4"/>
        <v>1.464509419183041</v>
      </c>
      <c r="AF16" s="90">
        <f t="shared" si="17"/>
        <v>4.0502142260191025</v>
      </c>
      <c r="AH16" s="91">
        <f t="shared" si="25"/>
        <v>1.8549027339435715E-6</v>
      </c>
      <c r="AI16" s="92">
        <f t="shared" si="18"/>
        <v>5.4057135025303639E-8</v>
      </c>
      <c r="AJ16" s="92">
        <f t="shared" si="22"/>
        <v>20083322.564348929</v>
      </c>
      <c r="AK16" s="92">
        <f>SUM(AJ16:AJ$24)/U16/U16</f>
        <v>1.6153242099567974E-2</v>
      </c>
      <c r="AL16" s="92">
        <f t="shared" si="23"/>
        <v>18382146.935572788</v>
      </c>
      <c r="AM16" s="92">
        <f>SUM(AL16:AL$24)/U16/U16</f>
        <v>1.3518143409330946E-2</v>
      </c>
      <c r="AN16" s="92">
        <f t="shared" si="24"/>
        <v>50821.95996221689</v>
      </c>
      <c r="AO16" s="93">
        <f>SUM(AN16:AN$24)/U16/U16</f>
        <v>3.9543641775018794E-4</v>
      </c>
      <c r="AP16" s="80">
        <f t="shared" si="5"/>
        <v>35.909706773013568</v>
      </c>
      <c r="AQ16" s="81">
        <f t="shared" si="6"/>
        <v>36.407920762579096</v>
      </c>
      <c r="AR16" s="81">
        <f t="shared" si="7"/>
        <v>34.466419948705607</v>
      </c>
      <c r="AS16" s="81">
        <f t="shared" si="8"/>
        <v>34.922188748520981</v>
      </c>
      <c r="AT16" s="81">
        <f t="shared" si="9"/>
        <v>1.4255336761826938</v>
      </c>
      <c r="AU16" s="94">
        <f t="shared" si="10"/>
        <v>1.5034851621833882</v>
      </c>
    </row>
    <row r="17" spans="1:47" ht="14.45" customHeight="1" x14ac:dyDescent="0.25">
      <c r="A17" s="49"/>
      <c r="B17" s="73" t="s">
        <v>75</v>
      </c>
      <c r="C17" s="74">
        <v>36758</v>
      </c>
      <c r="D17" s="75">
        <v>147</v>
      </c>
      <c r="E17" s="75">
        <v>36758</v>
      </c>
      <c r="F17" s="76">
        <v>56</v>
      </c>
      <c r="G17" s="77" t="s">
        <v>75</v>
      </c>
      <c r="H17" s="75">
        <v>3807362</v>
      </c>
      <c r="I17" s="75">
        <v>14638</v>
      </c>
      <c r="J17" s="78">
        <v>50</v>
      </c>
      <c r="K17" s="75">
        <v>96004</v>
      </c>
      <c r="L17" s="79">
        <v>3025136</v>
      </c>
      <c r="M17" s="57"/>
      <c r="N17" s="57"/>
      <c r="O17" s="80">
        <f t="shared" si="11"/>
        <v>0.53771739130434781</v>
      </c>
      <c r="P17" s="81">
        <f t="shared" si="12"/>
        <v>0.99410913388781819</v>
      </c>
      <c r="Q17" s="82">
        <f t="shared" si="13"/>
        <v>3.9991294412100769E-3</v>
      </c>
      <c r="R17" s="83">
        <f t="shared" si="14"/>
        <v>4.0228273786903608E-3</v>
      </c>
      <c r="S17" s="84">
        <f t="shared" si="15"/>
        <v>1.5234778823657435E-3</v>
      </c>
      <c r="T17" s="85">
        <f t="shared" si="19"/>
        <v>1.9928830344992168E-2</v>
      </c>
      <c r="U17" s="86">
        <f t="shared" si="20"/>
        <v>95981.409335604243</v>
      </c>
      <c r="V17" s="86">
        <f t="shared" si="21"/>
        <v>475485.78222742915</v>
      </c>
      <c r="W17" s="87">
        <f>SUM(V17:V$24)</f>
        <v>3029501.1330538178</v>
      </c>
      <c r="X17" s="88">
        <f t="shared" si="0"/>
        <v>474761.39015482628</v>
      </c>
      <c r="Y17" s="86">
        <f>SUM(X17:X$24)</f>
        <v>2888077.2840758106</v>
      </c>
      <c r="Z17" s="86">
        <f t="shared" si="1"/>
        <v>724.39207260286287</v>
      </c>
      <c r="AA17" s="87">
        <f>SUM(Z17:Z$24)</f>
        <v>141423.84897800803</v>
      </c>
      <c r="AB17" s="80">
        <f t="shared" si="2"/>
        <v>31.563415811712051</v>
      </c>
      <c r="AC17" s="81">
        <f t="shared" si="3"/>
        <v>30.08996538045707</v>
      </c>
      <c r="AD17" s="89">
        <f t="shared" si="16"/>
        <v>95.331777650287648</v>
      </c>
      <c r="AE17" s="81">
        <f t="shared" si="4"/>
        <v>1.4734504312549923</v>
      </c>
      <c r="AF17" s="90">
        <f t="shared" si="17"/>
        <v>4.6682223497123774</v>
      </c>
      <c r="AH17" s="91">
        <f t="shared" si="25"/>
        <v>2.6479141425767705E-6</v>
      </c>
      <c r="AI17" s="92">
        <f t="shared" si="18"/>
        <v>4.1383015874304532E-8</v>
      </c>
      <c r="AJ17" s="92">
        <f t="shared" si="22"/>
        <v>21173943.704005886</v>
      </c>
      <c r="AK17" s="92">
        <f>SUM(AJ17:AJ$24)/U17/U17</f>
        <v>1.4366136342513982E-2</v>
      </c>
      <c r="AL17" s="92">
        <f t="shared" si="23"/>
        <v>19083171.145819299</v>
      </c>
      <c r="AM17" s="92">
        <f>SUM(AL17:AL$24)/U17/U17</f>
        <v>1.1851601252265954E-2</v>
      </c>
      <c r="AN17" s="92">
        <f t="shared" si="24"/>
        <v>64185.873335130476</v>
      </c>
      <c r="AO17" s="93">
        <f>SUM(AN17:AN$24)/U17/U17</f>
        <v>3.9953851255770148E-4</v>
      </c>
      <c r="AP17" s="80">
        <f t="shared" si="5"/>
        <v>31.328492527694902</v>
      </c>
      <c r="AQ17" s="81">
        <f t="shared" si="6"/>
        <v>31.798339095729201</v>
      </c>
      <c r="AR17" s="81">
        <f t="shared" si="7"/>
        <v>29.876589863185981</v>
      </c>
      <c r="AS17" s="81">
        <f t="shared" si="8"/>
        <v>30.303340897728159</v>
      </c>
      <c r="AT17" s="81">
        <f t="shared" si="9"/>
        <v>1.4342730506656565</v>
      </c>
      <c r="AU17" s="94">
        <f t="shared" si="10"/>
        <v>1.5126278118443282</v>
      </c>
    </row>
    <row r="18" spans="1:47" ht="14.45" customHeight="1" x14ac:dyDescent="0.25">
      <c r="A18" s="49"/>
      <c r="B18" s="73" t="s">
        <v>76</v>
      </c>
      <c r="C18" s="74">
        <v>42835</v>
      </c>
      <c r="D18" s="75">
        <v>299</v>
      </c>
      <c r="E18" s="75">
        <v>42835</v>
      </c>
      <c r="F18" s="76">
        <v>112</v>
      </c>
      <c r="G18" s="77" t="s">
        <v>76</v>
      </c>
      <c r="H18" s="75">
        <v>4296539</v>
      </c>
      <c r="I18" s="75">
        <v>27134</v>
      </c>
      <c r="J18" s="78">
        <v>55</v>
      </c>
      <c r="K18" s="75">
        <v>94164</v>
      </c>
      <c r="L18" s="79">
        <v>2549369</v>
      </c>
      <c r="M18" s="57"/>
      <c r="N18" s="57"/>
      <c r="O18" s="80">
        <f t="shared" si="11"/>
        <v>0.53580846634281754</v>
      </c>
      <c r="P18" s="81">
        <f t="shared" si="12"/>
        <v>1.017048497327077</v>
      </c>
      <c r="Q18" s="82">
        <f t="shared" si="13"/>
        <v>6.9802731411229132E-3</v>
      </c>
      <c r="R18" s="83">
        <f t="shared" si="14"/>
        <v>6.863264789700679E-3</v>
      </c>
      <c r="S18" s="84">
        <f t="shared" si="15"/>
        <v>2.6146842535309908E-3</v>
      </c>
      <c r="T18" s="85">
        <f t="shared" si="19"/>
        <v>3.3778258348753511E-2</v>
      </c>
      <c r="U18" s="86">
        <f t="shared" si="20"/>
        <v>94068.612112681745</v>
      </c>
      <c r="V18" s="86">
        <f t="shared" si="21"/>
        <v>462968.27819015621</v>
      </c>
      <c r="W18" s="87">
        <f>SUM(V18:V$24)</f>
        <v>2554015.3508263892</v>
      </c>
      <c r="X18" s="88">
        <f t="shared" si="0"/>
        <v>461757.76232328807</v>
      </c>
      <c r="Y18" s="86">
        <f>SUM(X18:X$24)</f>
        <v>2413315.8939209841</v>
      </c>
      <c r="Z18" s="86">
        <f t="shared" si="1"/>
        <v>1210.5158668681568</v>
      </c>
      <c r="AA18" s="87">
        <f>SUM(Z18:Z$24)</f>
        <v>140699.45690540515</v>
      </c>
      <c r="AB18" s="80">
        <f t="shared" si="2"/>
        <v>27.150558443097012</v>
      </c>
      <c r="AC18" s="81">
        <f t="shared" si="3"/>
        <v>25.654847453581553</v>
      </c>
      <c r="AD18" s="89">
        <f t="shared" si="16"/>
        <v>94.491048894444589</v>
      </c>
      <c r="AE18" s="81">
        <f t="shared" si="4"/>
        <v>1.4957109895154594</v>
      </c>
      <c r="AF18" s="90">
        <f t="shared" si="17"/>
        <v>5.5089511055554059</v>
      </c>
      <c r="AH18" s="91">
        <f t="shared" si="25"/>
        <v>3.6870593068556678E-6</v>
      </c>
      <c r="AI18" s="92">
        <f t="shared" si="18"/>
        <v>6.0881234499482388E-8</v>
      </c>
      <c r="AJ18" s="92">
        <f t="shared" si="22"/>
        <v>20928482.443298236</v>
      </c>
      <c r="AK18" s="92">
        <f>SUM(AJ18:AJ$24)/U18/U18</f>
        <v>1.2563487851329656E-2</v>
      </c>
      <c r="AL18" s="92">
        <f t="shared" si="23"/>
        <v>18472647.195109829</v>
      </c>
      <c r="AM18" s="92">
        <f>SUM(AL18:AL$24)/U18/U18</f>
        <v>1.0181926381737373E-2</v>
      </c>
      <c r="AN18" s="92">
        <f t="shared" si="24"/>
        <v>90501.494208037067</v>
      </c>
      <c r="AO18" s="93">
        <f>SUM(AN18:AN$24)/U18/U18</f>
        <v>4.0869865563496579E-4</v>
      </c>
      <c r="AP18" s="80">
        <f t="shared" si="5"/>
        <v>26.930867990574221</v>
      </c>
      <c r="AQ18" s="81">
        <f t="shared" si="6"/>
        <v>27.370248895619802</v>
      </c>
      <c r="AR18" s="81">
        <f t="shared" si="7"/>
        <v>25.457072610924349</v>
      </c>
      <c r="AS18" s="81">
        <f t="shared" si="8"/>
        <v>25.852622296238756</v>
      </c>
      <c r="AT18" s="81">
        <f t="shared" si="9"/>
        <v>1.4560870478199732</v>
      </c>
      <c r="AU18" s="94">
        <f t="shared" si="10"/>
        <v>1.5353349312109457</v>
      </c>
    </row>
    <row r="19" spans="1:47" ht="14.45" customHeight="1" x14ac:dyDescent="0.25">
      <c r="A19" s="49"/>
      <c r="B19" s="73" t="s">
        <v>77</v>
      </c>
      <c r="C19" s="74">
        <v>44418</v>
      </c>
      <c r="D19" s="75">
        <v>411</v>
      </c>
      <c r="E19" s="75">
        <v>44418</v>
      </c>
      <c r="F19" s="76">
        <v>337</v>
      </c>
      <c r="G19" s="77" t="s">
        <v>77</v>
      </c>
      <c r="H19" s="75">
        <v>4936772</v>
      </c>
      <c r="I19" s="75">
        <v>46155</v>
      </c>
      <c r="J19" s="78">
        <v>60</v>
      </c>
      <c r="K19" s="75">
        <v>91282</v>
      </c>
      <c r="L19" s="79">
        <v>2085238</v>
      </c>
      <c r="M19" s="57"/>
      <c r="N19" s="57"/>
      <c r="O19" s="80">
        <f t="shared" si="11"/>
        <v>0.52924419940271084</v>
      </c>
      <c r="P19" s="81">
        <f t="shared" si="12"/>
        <v>0.95825599073661039</v>
      </c>
      <c r="Q19" s="82">
        <f t="shared" si="13"/>
        <v>9.253005538295285E-3</v>
      </c>
      <c r="R19" s="83">
        <f t="shared" si="14"/>
        <v>9.6560894246875608E-3</v>
      </c>
      <c r="S19" s="84">
        <f t="shared" si="15"/>
        <v>7.587014273492728E-3</v>
      </c>
      <c r="T19" s="85">
        <f t="shared" si="19"/>
        <v>4.7207500856290885E-2</v>
      </c>
      <c r="U19" s="86">
        <f t="shared" si="20"/>
        <v>90891.138230230907</v>
      </c>
      <c r="V19" s="86">
        <f t="shared" si="21"/>
        <v>444356.22922700021</v>
      </c>
      <c r="W19" s="87">
        <f>SUM(V19:V$24)</f>
        <v>2091047.0726362327</v>
      </c>
      <c r="X19" s="88">
        <f t="shared" si="0"/>
        <v>440984.89217333955</v>
      </c>
      <c r="Y19" s="86">
        <f>SUM(X19:X$24)</f>
        <v>1951558.1315976959</v>
      </c>
      <c r="Z19" s="86">
        <f t="shared" si="1"/>
        <v>3371.3370536606571</v>
      </c>
      <c r="AA19" s="87">
        <f>SUM(Z19:Z$24)</f>
        <v>139488.94103853701</v>
      </c>
      <c r="AB19" s="80">
        <f t="shared" si="2"/>
        <v>23.006061023677869</v>
      </c>
      <c r="AC19" s="81">
        <f t="shared" si="3"/>
        <v>21.47137960418452</v>
      </c>
      <c r="AD19" s="89">
        <f t="shared" si="16"/>
        <v>93.329229988941378</v>
      </c>
      <c r="AE19" s="81">
        <f t="shared" si="4"/>
        <v>1.5346814194933496</v>
      </c>
      <c r="AF19" s="90">
        <f t="shared" si="17"/>
        <v>6.6707700110586217</v>
      </c>
      <c r="AH19" s="91">
        <f t="shared" si="25"/>
        <v>5.1662869805509159E-6</v>
      </c>
      <c r="AI19" s="92">
        <f t="shared" si="18"/>
        <v>1.6951351902171519E-7</v>
      </c>
      <c r="AJ19" s="92">
        <f t="shared" si="22"/>
        <v>19488287.362488993</v>
      </c>
      <c r="AK19" s="92">
        <f>SUM(AJ19:AJ$24)/U19/U19</f>
        <v>1.0923912214039558E-2</v>
      </c>
      <c r="AL19" s="92">
        <f t="shared" si="23"/>
        <v>16730072.722392343</v>
      </c>
      <c r="AM19" s="92">
        <f>SUM(AL19:AL$24)/U19/U19</f>
        <v>8.6701990382605856E-3</v>
      </c>
      <c r="AN19" s="92">
        <f t="shared" si="24"/>
        <v>141321.67813387921</v>
      </c>
      <c r="AO19" s="93">
        <f>SUM(AN19:AN$24)/U19/U19</f>
        <v>4.2681862314840449E-4</v>
      </c>
      <c r="AP19" s="80">
        <f t="shared" si="5"/>
        <v>22.801206682348585</v>
      </c>
      <c r="AQ19" s="81">
        <f t="shared" si="6"/>
        <v>23.210915365007153</v>
      </c>
      <c r="AR19" s="81">
        <f t="shared" si="7"/>
        <v>21.288876353185032</v>
      </c>
      <c r="AS19" s="81">
        <f t="shared" si="8"/>
        <v>21.653882855184008</v>
      </c>
      <c r="AT19" s="81">
        <f t="shared" si="9"/>
        <v>1.4941886247924783</v>
      </c>
      <c r="AU19" s="94">
        <f t="shared" si="10"/>
        <v>1.5751742141942209</v>
      </c>
    </row>
    <row r="20" spans="1:47" ht="14.45" customHeight="1" x14ac:dyDescent="0.25">
      <c r="A20" s="49"/>
      <c r="B20" s="73" t="s">
        <v>78</v>
      </c>
      <c r="C20" s="74">
        <v>32026</v>
      </c>
      <c r="D20" s="75">
        <v>481</v>
      </c>
      <c r="E20" s="75">
        <v>32026</v>
      </c>
      <c r="F20" s="76">
        <v>583</v>
      </c>
      <c r="G20" s="77" t="s">
        <v>78</v>
      </c>
      <c r="H20" s="75">
        <v>3933785</v>
      </c>
      <c r="I20" s="75">
        <v>57468</v>
      </c>
      <c r="J20" s="78">
        <v>65</v>
      </c>
      <c r="K20" s="75">
        <v>86929</v>
      </c>
      <c r="L20" s="79">
        <v>1639074</v>
      </c>
      <c r="M20" s="57"/>
      <c r="N20" s="57"/>
      <c r="O20" s="80">
        <f t="shared" si="11"/>
        <v>0.5272548053228191</v>
      </c>
      <c r="P20" s="81">
        <f t="shared" si="12"/>
        <v>1.0086189358122006</v>
      </c>
      <c r="Q20" s="82">
        <f t="shared" si="13"/>
        <v>1.5019047024292763E-2</v>
      </c>
      <c r="R20" s="83">
        <f t="shared" si="14"/>
        <v>1.4890704993753189E-2</v>
      </c>
      <c r="S20" s="84">
        <f t="shared" si="15"/>
        <v>1.8203959283082497E-2</v>
      </c>
      <c r="T20" s="85">
        <f t="shared" si="19"/>
        <v>7.1922045454272415E-2</v>
      </c>
      <c r="U20" s="86">
        <f t="shared" si="20"/>
        <v>86600.394744398029</v>
      </c>
      <c r="V20" s="86">
        <f t="shared" si="21"/>
        <v>418279.55961638095</v>
      </c>
      <c r="W20" s="87">
        <f>SUM(V20:V$24)</f>
        <v>1646690.8434092328</v>
      </c>
      <c r="X20" s="88">
        <f t="shared" si="0"/>
        <v>410665.21554417867</v>
      </c>
      <c r="Y20" s="86">
        <f>SUM(X20:X$24)</f>
        <v>1510573.2394243563</v>
      </c>
      <c r="Z20" s="86">
        <f t="shared" si="1"/>
        <v>7614.3440722022769</v>
      </c>
      <c r="AA20" s="87">
        <f>SUM(Z20:Z$24)</f>
        <v>136117.60398487633</v>
      </c>
      <c r="AB20" s="80">
        <f t="shared" si="2"/>
        <v>19.014819138751712</v>
      </c>
      <c r="AC20" s="81">
        <f t="shared" si="3"/>
        <v>17.443029490602541</v>
      </c>
      <c r="AD20" s="89">
        <f t="shared" si="16"/>
        <v>91.733870111097175</v>
      </c>
      <c r="AE20" s="81">
        <f t="shared" si="4"/>
        <v>1.5717896481491669</v>
      </c>
      <c r="AF20" s="90">
        <f t="shared" si="17"/>
        <v>8.2661298889028085</v>
      </c>
      <c r="AH20" s="91">
        <f t="shared" si="25"/>
        <v>9.9807560484043388E-6</v>
      </c>
      <c r="AI20" s="92">
        <f t="shared" si="18"/>
        <v>5.5806454597834172E-7</v>
      </c>
      <c r="AJ20" s="92">
        <f t="shared" si="22"/>
        <v>23312288.719528999</v>
      </c>
      <c r="AK20" s="92">
        <f>SUM(AJ20:AJ$24)/U20/U20</f>
        <v>9.4346442120157824E-3</v>
      </c>
      <c r="AL20" s="92">
        <f t="shared" si="23"/>
        <v>19273934.252178323</v>
      </c>
      <c r="AM20" s="92">
        <f>SUM(AL20:AL$24)/U20/U20</f>
        <v>7.3198516341029286E-3</v>
      </c>
      <c r="AN20" s="92">
        <f t="shared" si="24"/>
        <v>299423.09885608184</v>
      </c>
      <c r="AO20" s="93">
        <f>SUM(AN20:AN$24)/U20/U20</f>
        <v>4.5131728419273338E-4</v>
      </c>
      <c r="AP20" s="80">
        <f t="shared" si="5"/>
        <v>18.824440229192696</v>
      </c>
      <c r="AQ20" s="81">
        <f t="shared" si="6"/>
        <v>19.205198048310727</v>
      </c>
      <c r="AR20" s="81">
        <f t="shared" si="7"/>
        <v>17.275339472898533</v>
      </c>
      <c r="AS20" s="81">
        <f t="shared" si="8"/>
        <v>17.610719508306548</v>
      </c>
      <c r="AT20" s="81">
        <f t="shared" si="9"/>
        <v>1.5301509584609116</v>
      </c>
      <c r="AU20" s="94">
        <f t="shared" si="10"/>
        <v>1.6134283378374221</v>
      </c>
    </row>
    <row r="21" spans="1:47" ht="14.45" customHeight="1" x14ac:dyDescent="0.25">
      <c r="A21" s="49"/>
      <c r="B21" s="73" t="s">
        <v>79</v>
      </c>
      <c r="C21" s="74">
        <v>29349</v>
      </c>
      <c r="D21" s="75">
        <v>629</v>
      </c>
      <c r="E21" s="75">
        <v>29349</v>
      </c>
      <c r="F21" s="76">
        <v>1036</v>
      </c>
      <c r="G21" s="77" t="s">
        <v>79</v>
      </c>
      <c r="H21" s="75">
        <v>3235341</v>
      </c>
      <c r="I21" s="75">
        <v>73470</v>
      </c>
      <c r="J21" s="78">
        <v>70</v>
      </c>
      <c r="K21" s="75">
        <v>80842</v>
      </c>
      <c r="L21" s="79">
        <v>1218817</v>
      </c>
      <c r="M21" s="57"/>
      <c r="N21" s="57"/>
      <c r="O21" s="80">
        <f t="shared" si="11"/>
        <v>0.53200229489386108</v>
      </c>
      <c r="P21" s="81">
        <f t="shared" si="12"/>
        <v>1.0001077519982688</v>
      </c>
      <c r="Q21" s="82">
        <f t="shared" si="13"/>
        <v>2.1431735323179664E-2</v>
      </c>
      <c r="R21" s="83">
        <f t="shared" si="14"/>
        <v>2.1429426259678429E-2</v>
      </c>
      <c r="S21" s="84">
        <f t="shared" si="15"/>
        <v>3.5299328767590038E-2</v>
      </c>
      <c r="T21" s="85">
        <f t="shared" si="19"/>
        <v>0.10203083472436818</v>
      </c>
      <c r="U21" s="86">
        <f t="shared" si="20"/>
        <v>80371.917217233509</v>
      </c>
      <c r="V21" s="86">
        <f t="shared" si="21"/>
        <v>382670.71188471519</v>
      </c>
      <c r="W21" s="87">
        <f>SUM(V21:V$24)</f>
        <v>1228411.2837928515</v>
      </c>
      <c r="X21" s="88">
        <f t="shared" si="0"/>
        <v>369162.69261616893</v>
      </c>
      <c r="Y21" s="86">
        <f>SUM(X21:X$24)</f>
        <v>1099908.0238801776</v>
      </c>
      <c r="Z21" s="86">
        <f t="shared" si="1"/>
        <v>13508.019268546286</v>
      </c>
      <c r="AA21" s="87">
        <f>SUM(Z21:Z$24)</f>
        <v>128503.25991267407</v>
      </c>
      <c r="AB21" s="80">
        <f t="shared" si="2"/>
        <v>15.284085863879991</v>
      </c>
      <c r="AC21" s="81">
        <f t="shared" si="3"/>
        <v>13.685228148873039</v>
      </c>
      <c r="AD21" s="89">
        <f t="shared" si="16"/>
        <v>89.539068746103808</v>
      </c>
      <c r="AE21" s="81">
        <f t="shared" si="4"/>
        <v>1.5988577150069545</v>
      </c>
      <c r="AF21" s="90">
        <f t="shared" si="17"/>
        <v>10.460931253896211</v>
      </c>
      <c r="AH21" s="91">
        <f t="shared" si="25"/>
        <v>1.4861876836512383E-5</v>
      </c>
      <c r="AI21" s="92">
        <f t="shared" si="18"/>
        <v>1.160287783438878E-6</v>
      </c>
      <c r="AJ21" s="92">
        <f t="shared" si="22"/>
        <v>18973985.154812418</v>
      </c>
      <c r="AK21" s="92">
        <f>SUM(AJ21:AJ$24)/U21/U21</f>
        <v>7.344681651369994E-3</v>
      </c>
      <c r="AL21" s="92">
        <f t="shared" si="23"/>
        <v>14889636.649531577</v>
      </c>
      <c r="AM21" s="92">
        <f>SUM(AL21:AL$24)/U21/U21</f>
        <v>5.5145804917626062E-3</v>
      </c>
      <c r="AN21" s="92">
        <f t="shared" si="24"/>
        <v>439564.86891143891</v>
      </c>
      <c r="AO21" s="93">
        <f>SUM(AN21:AN$24)/U21/U21</f>
        <v>4.7762512841422123E-4</v>
      </c>
      <c r="AP21" s="80">
        <f t="shared" si="5"/>
        <v>15.116111672315027</v>
      </c>
      <c r="AQ21" s="81">
        <f t="shared" si="6"/>
        <v>15.452060055444955</v>
      </c>
      <c r="AR21" s="81">
        <f t="shared" si="7"/>
        <v>13.539678114805179</v>
      </c>
      <c r="AS21" s="81">
        <f t="shared" si="8"/>
        <v>13.830778182940898</v>
      </c>
      <c r="AT21" s="81">
        <f t="shared" si="9"/>
        <v>1.5560226278316485</v>
      </c>
      <c r="AU21" s="94">
        <f t="shared" si="10"/>
        <v>1.6416928021822605</v>
      </c>
    </row>
    <row r="22" spans="1:47" ht="14.45" customHeight="1" x14ac:dyDescent="0.25">
      <c r="A22" s="49"/>
      <c r="B22" s="73" t="s">
        <v>80</v>
      </c>
      <c r="C22" s="74">
        <v>26849</v>
      </c>
      <c r="D22" s="75">
        <v>990</v>
      </c>
      <c r="E22" s="75">
        <v>26849</v>
      </c>
      <c r="F22" s="76">
        <v>1700</v>
      </c>
      <c r="G22" s="77" t="s">
        <v>80</v>
      </c>
      <c r="H22" s="75">
        <v>2593169</v>
      </c>
      <c r="I22" s="75">
        <v>102673</v>
      </c>
      <c r="J22" s="78">
        <v>75</v>
      </c>
      <c r="K22" s="75">
        <v>72127</v>
      </c>
      <c r="L22" s="79">
        <v>835000</v>
      </c>
      <c r="M22" s="57"/>
      <c r="N22" s="57"/>
      <c r="O22" s="80">
        <f t="shared" si="11"/>
        <v>0.53363147123474564</v>
      </c>
      <c r="P22" s="81">
        <f t="shared" si="12"/>
        <v>0.98997905253822749</v>
      </c>
      <c r="Q22" s="82">
        <f t="shared" si="13"/>
        <v>3.6872881671570636E-2</v>
      </c>
      <c r="R22" s="83">
        <f t="shared" si="14"/>
        <v>3.7246123114455305E-2</v>
      </c>
      <c r="S22" s="84">
        <f t="shared" si="15"/>
        <v>6.3317069537040485E-2</v>
      </c>
      <c r="T22" s="85">
        <f t="shared" si="19"/>
        <v>0.17134862773092749</v>
      </c>
      <c r="U22" s="86">
        <f t="shared" si="20"/>
        <v>72171.503415161365</v>
      </c>
      <c r="V22" s="86">
        <f t="shared" si="21"/>
        <v>332020.81283639389</v>
      </c>
      <c r="W22" s="87">
        <f>SUM(V22:V$24)</f>
        <v>845740.57190813648</v>
      </c>
      <c r="X22" s="88">
        <f t="shared" si="0"/>
        <v>310998.22794228722</v>
      </c>
      <c r="Y22" s="86">
        <f>SUM(X22:X$24)</f>
        <v>730745.33126400865</v>
      </c>
      <c r="Z22" s="86">
        <f t="shared" si="1"/>
        <v>21022.584894106654</v>
      </c>
      <c r="AA22" s="87">
        <f>SUM(Z22:Z$24)</f>
        <v>114995.24064412779</v>
      </c>
      <c r="AB22" s="80">
        <f t="shared" si="2"/>
        <v>11.718483499547943</v>
      </c>
      <c r="AC22" s="81">
        <f t="shared" si="3"/>
        <v>10.125122751849146</v>
      </c>
      <c r="AD22" s="89">
        <f t="shared" si="16"/>
        <v>86.4030124054852</v>
      </c>
      <c r="AE22" s="81">
        <f t="shared" si="4"/>
        <v>1.5933607476987968</v>
      </c>
      <c r="AF22" s="90">
        <f t="shared" si="17"/>
        <v>13.596987594514792</v>
      </c>
      <c r="AH22" s="91">
        <f t="shared" si="25"/>
        <v>2.4575248648257512E-5</v>
      </c>
      <c r="AI22" s="92">
        <f t="shared" si="18"/>
        <v>2.2089470089121405E-6</v>
      </c>
      <c r="AJ22" s="92">
        <f t="shared" si="22"/>
        <v>15269125.945706267</v>
      </c>
      <c r="AK22" s="92">
        <f>SUM(AJ22:AJ$24)/U22/U22</f>
        <v>5.4658379104611729E-3</v>
      </c>
      <c r="AL22" s="92">
        <f t="shared" si="23"/>
        <v>11084489.248952843</v>
      </c>
      <c r="AM22" s="92">
        <f>SUM(AL22:AL$24)/U22/U22</f>
        <v>3.9803584320006634E-3</v>
      </c>
      <c r="AN22" s="92">
        <f t="shared" si="24"/>
        <v>621745.06330487761</v>
      </c>
      <c r="AO22" s="93">
        <f>SUM(AN22:AN$24)/U22/U22</f>
        <v>5.0794071117091298E-4</v>
      </c>
      <c r="AP22" s="80">
        <f t="shared" si="5"/>
        <v>11.573578141065838</v>
      </c>
      <c r="AQ22" s="81">
        <f t="shared" si="6"/>
        <v>11.863388858030049</v>
      </c>
      <c r="AR22" s="81">
        <f t="shared" si="7"/>
        <v>10.001466191358512</v>
      </c>
      <c r="AS22" s="81">
        <f t="shared" si="8"/>
        <v>10.24877931233978</v>
      </c>
      <c r="AT22" s="81">
        <f t="shared" si="9"/>
        <v>1.5491871692153392</v>
      </c>
      <c r="AU22" s="94">
        <f t="shared" si="10"/>
        <v>1.6375343261822544</v>
      </c>
    </row>
    <row r="23" spans="1:47" ht="14.45" customHeight="1" x14ac:dyDescent="0.25">
      <c r="A23" s="49"/>
      <c r="B23" s="73" t="s">
        <v>81</v>
      </c>
      <c r="C23" s="74">
        <v>18601</v>
      </c>
      <c r="D23" s="75">
        <v>1332</v>
      </c>
      <c r="E23" s="75">
        <v>18601</v>
      </c>
      <c r="F23" s="76">
        <v>2182</v>
      </c>
      <c r="G23" s="77" t="s">
        <v>81</v>
      </c>
      <c r="H23" s="75">
        <v>1700191</v>
      </c>
      <c r="I23" s="75">
        <v>119801</v>
      </c>
      <c r="J23" s="78">
        <v>80</v>
      </c>
      <c r="K23" s="75">
        <v>58934</v>
      </c>
      <c r="L23" s="79">
        <v>505129</v>
      </c>
      <c r="M23" s="57"/>
      <c r="N23" s="57"/>
      <c r="O23" s="80">
        <f>IF(K23&lt;0.5,0.5,((L23-L24)-5*K24)/5/(K23-K24))</f>
        <v>0.51768128916741274</v>
      </c>
      <c r="P23" s="81">
        <f t="shared" si="12"/>
        <v>0.99185554200888892</v>
      </c>
      <c r="Q23" s="82">
        <f t="shared" si="13"/>
        <v>7.1609053276705553E-2</v>
      </c>
      <c r="R23" s="83">
        <f t="shared" si="14"/>
        <v>7.2197059192379648E-2</v>
      </c>
      <c r="S23" s="84">
        <f t="shared" si="15"/>
        <v>0.11730552120853717</v>
      </c>
      <c r="T23" s="85">
        <f>5*R23/(1+5*(1-O23)*R23)</f>
        <v>0.30745441863837258</v>
      </c>
      <c r="U23" s="86">
        <f t="shared" si="20"/>
        <v>59805.015343695515</v>
      </c>
      <c r="V23" s="86">
        <f>5*U23*((1-T23)+O23*T23)</f>
        <v>254682.34343395015</v>
      </c>
      <c r="W23" s="87">
        <f>SUM(V23:V$24)</f>
        <v>513719.75907174259</v>
      </c>
      <c r="X23" s="88">
        <f t="shared" si="0"/>
        <v>224806.69839481896</v>
      </c>
      <c r="Y23" s="86">
        <f>SUM(X23:X$24)</f>
        <v>419747.10332172143</v>
      </c>
      <c r="Z23" s="86">
        <f t="shared" si="1"/>
        <v>29875.645039131188</v>
      </c>
      <c r="AA23" s="87">
        <f>SUM(Z23:Z$24)</f>
        <v>93972.655750021135</v>
      </c>
      <c r="AB23" s="80">
        <f t="shared" si="2"/>
        <v>8.5899109985914848</v>
      </c>
      <c r="AC23" s="81">
        <f t="shared" si="3"/>
        <v>7.0185936900017873</v>
      </c>
      <c r="AD23" s="89">
        <f t="shared" si="16"/>
        <v>81.707408739772148</v>
      </c>
      <c r="AE23" s="81">
        <f t="shared" si="4"/>
        <v>1.5713173085896963</v>
      </c>
      <c r="AF23" s="90">
        <f t="shared" si="17"/>
        <v>18.292591260227844</v>
      </c>
      <c r="AH23" s="91">
        <f>IF(D23=0,0,T23*T23*(1-T23)/D23)</f>
        <v>4.9147973540982492E-5</v>
      </c>
      <c r="AI23" s="92">
        <f t="shared" si="18"/>
        <v>5.5666327564394712E-6</v>
      </c>
      <c r="AJ23" s="92">
        <f t="shared" si="22"/>
        <v>13200925.57216249</v>
      </c>
      <c r="AK23" s="92">
        <f>SUM(AJ23:AJ$24)/U23/U23</f>
        <v>3.6908735818887099E-3</v>
      </c>
      <c r="AL23" s="92">
        <f t="shared" si="23"/>
        <v>8574183.5598599184</v>
      </c>
      <c r="AM23" s="92">
        <f>SUM(AL23:AL$24)/U23/U23</f>
        <v>2.6975337760476504E-3</v>
      </c>
      <c r="AN23" s="92">
        <f t="shared" si="24"/>
        <v>950055.60933027742</v>
      </c>
      <c r="AO23" s="93">
        <f>SUM(AN23:AN$24)/U23/U23</f>
        <v>5.6588836347984818E-4</v>
      </c>
      <c r="AP23" s="80">
        <f t="shared" si="5"/>
        <v>8.4708359804214943</v>
      </c>
      <c r="AQ23" s="81">
        <f t="shared" si="6"/>
        <v>8.7089860167614752</v>
      </c>
      <c r="AR23" s="81">
        <f t="shared" si="7"/>
        <v>6.9167956263951318</v>
      </c>
      <c r="AS23" s="81">
        <f t="shared" si="8"/>
        <v>7.1203917536084429</v>
      </c>
      <c r="AT23" s="81">
        <f t="shared" si="9"/>
        <v>1.5246920285675432</v>
      </c>
      <c r="AU23" s="94">
        <f t="shared" si="10"/>
        <v>1.6179425886118495</v>
      </c>
    </row>
    <row r="24" spans="1:47" ht="14.45" customHeight="1" x14ac:dyDescent="0.25">
      <c r="A24" s="25"/>
      <c r="B24" s="95" t="s">
        <v>82</v>
      </c>
      <c r="C24" s="96">
        <v>11635</v>
      </c>
      <c r="D24" s="97">
        <v>1745</v>
      </c>
      <c r="E24" s="97">
        <v>11635</v>
      </c>
      <c r="F24" s="98">
        <v>2879</v>
      </c>
      <c r="G24" s="99" t="s">
        <v>96</v>
      </c>
      <c r="H24" s="97">
        <v>1052072</v>
      </c>
      <c r="I24" s="97">
        <v>159813</v>
      </c>
      <c r="J24" s="100">
        <v>85</v>
      </c>
      <c r="K24" s="97">
        <v>41062</v>
      </c>
      <c r="L24" s="101">
        <v>253559</v>
      </c>
      <c r="M24" s="57"/>
      <c r="N24" s="57"/>
      <c r="O24" s="102">
        <v>1</v>
      </c>
      <c r="P24" s="103">
        <f>IF(H24&lt;0.5,1,(I24/H24)/(K24/L24))</f>
        <v>0.93800590719217503</v>
      </c>
      <c r="Q24" s="104">
        <f t="shared" si="13"/>
        <v>0.14997851310700472</v>
      </c>
      <c r="R24" s="105">
        <f t="shared" si="14"/>
        <v>0.15989079808244502</v>
      </c>
      <c r="S24" s="106">
        <f t="shared" si="15"/>
        <v>0.24744305973356254</v>
      </c>
      <c r="T24" s="102">
        <v>1</v>
      </c>
      <c r="U24" s="107">
        <f>U23*(1-T23)</f>
        <v>41417.699119540659</v>
      </c>
      <c r="V24" s="107">
        <f>U24/R24</f>
        <v>259037.41563779244</v>
      </c>
      <c r="W24" s="108">
        <f>SUM(V24:V$24)</f>
        <v>259037.41563779244</v>
      </c>
      <c r="X24" s="102">
        <f t="shared" si="0"/>
        <v>194940.4049269025</v>
      </c>
      <c r="Y24" s="107">
        <f>SUM(X24:X$24)</f>
        <v>194940.4049269025</v>
      </c>
      <c r="Z24" s="107">
        <f t="shared" si="1"/>
        <v>64097.010710889939</v>
      </c>
      <c r="AA24" s="108">
        <f>SUM(Z24:Z$24)</f>
        <v>64097.010710889939</v>
      </c>
      <c r="AB24" s="109">
        <f t="shared" si="2"/>
        <v>6.254268613284216</v>
      </c>
      <c r="AC24" s="103">
        <f t="shared" si="3"/>
        <v>4.7066932512175841</v>
      </c>
      <c r="AD24" s="110">
        <f t="shared" si="16"/>
        <v>75.255694026643738</v>
      </c>
      <c r="AE24" s="103">
        <f t="shared" si="4"/>
        <v>1.5475753620666315</v>
      </c>
      <c r="AF24" s="111">
        <f t="shared" si="17"/>
        <v>24.744305973356251</v>
      </c>
      <c r="AH24" s="112">
        <f>0</f>
        <v>0</v>
      </c>
      <c r="AI24" s="113">
        <f t="shared" si="18"/>
        <v>1.6004726422282351E-5</v>
      </c>
      <c r="AJ24" s="113">
        <v>0</v>
      </c>
      <c r="AK24" s="113">
        <f>(1-R24)/R24/R24/D24</f>
        <v>1.8831866632566103E-2</v>
      </c>
      <c r="AL24" s="113">
        <f>V24*V24*AI24</f>
        <v>1073923.2679488519</v>
      </c>
      <c r="AM24" s="113">
        <f>(1-S24)*(1-S24)*(1-R24)/R24/R24/D24+AI24/R24/R24</f>
        <v>1.1291314931967633E-2</v>
      </c>
      <c r="AN24" s="113">
        <f>V24*V24*AI24</f>
        <v>1073923.2679488519</v>
      </c>
      <c r="AO24" s="114">
        <f>S24*S24*(1-R24)/R24/R24/D24+AI24/R24/R24</f>
        <v>1.7790776995146021E-3</v>
      </c>
      <c r="AP24" s="109">
        <f t="shared" si="5"/>
        <v>5.9852992863049748</v>
      </c>
      <c r="AQ24" s="103">
        <f t="shared" si="6"/>
        <v>6.5232379402634573</v>
      </c>
      <c r="AR24" s="103">
        <f t="shared" si="7"/>
        <v>4.4984224768812728</v>
      </c>
      <c r="AS24" s="103">
        <f t="shared" si="8"/>
        <v>4.9149640255538953</v>
      </c>
      <c r="AT24" s="103">
        <f t="shared" si="9"/>
        <v>1.4649042976580049</v>
      </c>
      <c r="AU24" s="115">
        <f t="shared" si="10"/>
        <v>1.6302464264752581</v>
      </c>
    </row>
    <row r="25" spans="1:47" ht="14.45" customHeight="1" x14ac:dyDescent="0.15">
      <c r="A25" s="49" t="s">
        <v>83</v>
      </c>
      <c r="B25" s="50" t="s">
        <v>65</v>
      </c>
      <c r="C25" s="51">
        <v>24470</v>
      </c>
      <c r="D25" s="52">
        <v>10</v>
      </c>
      <c r="E25" s="52">
        <v>24470</v>
      </c>
      <c r="F25" s="116">
        <v>0</v>
      </c>
      <c r="G25" s="54" t="s">
        <v>94</v>
      </c>
      <c r="H25" s="117">
        <v>2565299</v>
      </c>
      <c r="I25" s="117">
        <v>1509</v>
      </c>
      <c r="J25" s="55">
        <v>0</v>
      </c>
      <c r="K25" s="117">
        <v>100000</v>
      </c>
      <c r="L25" s="118">
        <v>8638891</v>
      </c>
      <c r="M25" s="57"/>
      <c r="N25" s="57"/>
      <c r="O25" s="119">
        <f t="shared" ref="O25:O40" si="26">IF(K25&lt;0.5,0.5,((L25-L26)-5*K26)/5/(K25-K26))</f>
        <v>0.17388316151202748</v>
      </c>
      <c r="P25" s="120">
        <f t="shared" ref="P25:P40" si="27">IF(H25&lt;0.5,1,(I25/H25)/((K25-K26)/(L25-L26)))</f>
        <v>1.0082842014159938</v>
      </c>
      <c r="Q25" s="60">
        <f t="shared" si="13"/>
        <v>4.086636697997548E-4</v>
      </c>
      <c r="R25" s="121">
        <f t="shared" si="14"/>
        <v>4.0530603298736997E-4</v>
      </c>
      <c r="S25" s="122">
        <f t="shared" si="15"/>
        <v>0</v>
      </c>
      <c r="T25" s="123">
        <f>5*R25/(1+5*(1-O25)*R25)</f>
        <v>2.0231431184830877E-3</v>
      </c>
      <c r="U25" s="124">
        <v>100000</v>
      </c>
      <c r="V25" s="124">
        <f>5*U25*((1-T25)+O25*T25)</f>
        <v>499164.32370157505</v>
      </c>
      <c r="W25" s="125">
        <f>SUM(V25:V$42)</f>
        <v>8669440.1310672965</v>
      </c>
      <c r="X25" s="126">
        <f t="shared" si="0"/>
        <v>499164.32370157505</v>
      </c>
      <c r="Y25" s="124">
        <f>SUM(X25:X$42)</f>
        <v>8364420.741611409</v>
      </c>
      <c r="Z25" s="124">
        <f t="shared" si="1"/>
        <v>0</v>
      </c>
      <c r="AA25" s="125">
        <f>SUM(Z25:Z$42)</f>
        <v>305019.38945588656</v>
      </c>
      <c r="AB25" s="119">
        <f t="shared" si="2"/>
        <v>86.694401310672959</v>
      </c>
      <c r="AC25" s="120">
        <f t="shared" si="3"/>
        <v>83.644207416114085</v>
      </c>
      <c r="AD25" s="67">
        <f t="shared" si="16"/>
        <v>96.481671424630548</v>
      </c>
      <c r="AE25" s="120">
        <f t="shared" si="4"/>
        <v>3.0501938945588654</v>
      </c>
      <c r="AF25" s="68">
        <f t="shared" si="17"/>
        <v>3.5183285753694409</v>
      </c>
      <c r="AH25" s="69">
        <f>IF(D25=0,0,T25*T25*(1-T25)/D25)</f>
        <v>4.0848271344245318E-7</v>
      </c>
      <c r="AI25" s="70">
        <f t="shared" si="18"/>
        <v>0</v>
      </c>
      <c r="AJ25" s="70">
        <f>U25*U25*((1-O25)*5+AB26)^2*AH25</f>
        <v>30210660.446720641</v>
      </c>
      <c r="AK25" s="70">
        <f>SUM(AJ25:AJ$42)/U25/U25</f>
        <v>2.2128604265517104E-2</v>
      </c>
      <c r="AL25" s="70">
        <f>U25*U25*((1-O25)*5*(1-S25)+AC26)^2*AH25+V25*V25*AI25</f>
        <v>28101463.24850155</v>
      </c>
      <c r="AM25" s="70">
        <f>SUM(AL25:AL$42)/U25/U25</f>
        <v>1.7995940186428645E-2</v>
      </c>
      <c r="AN25" s="70">
        <f>U25*U25*((1-O25)*5*S25+AE26)^2*AH25+V25*V25*AI25</f>
        <v>38158.178656235978</v>
      </c>
      <c r="AO25" s="71">
        <f>SUM(AN25:AN$42)/U25/U25</f>
        <v>7.5460785870824071E-4</v>
      </c>
      <c r="AP25" s="119">
        <f t="shared" si="5"/>
        <v>86.402837859351621</v>
      </c>
      <c r="AQ25" s="120">
        <f t="shared" si="6"/>
        <v>86.985964761994296</v>
      </c>
      <c r="AR25" s="120">
        <f t="shared" si="7"/>
        <v>83.381275478494885</v>
      </c>
      <c r="AS25" s="120">
        <f t="shared" si="8"/>
        <v>83.907139353733285</v>
      </c>
      <c r="AT25" s="120">
        <f t="shared" si="9"/>
        <v>2.9963524463055577</v>
      </c>
      <c r="AU25" s="127">
        <f t="shared" si="10"/>
        <v>3.104035342812173</v>
      </c>
    </row>
    <row r="26" spans="1:47" ht="14.45" customHeight="1" x14ac:dyDescent="0.15">
      <c r="A26" s="128"/>
      <c r="B26" s="73" t="s">
        <v>66</v>
      </c>
      <c r="C26" s="129">
        <v>25301</v>
      </c>
      <c r="D26" s="75">
        <v>4</v>
      </c>
      <c r="E26" s="75">
        <v>25301</v>
      </c>
      <c r="F26" s="130">
        <v>0</v>
      </c>
      <c r="G26" s="77" t="s">
        <v>95</v>
      </c>
      <c r="H26" s="75">
        <v>2708194</v>
      </c>
      <c r="I26" s="75">
        <v>219</v>
      </c>
      <c r="J26" s="78">
        <v>5</v>
      </c>
      <c r="K26" s="75">
        <v>99709</v>
      </c>
      <c r="L26" s="79">
        <v>8140093</v>
      </c>
      <c r="M26" s="57"/>
      <c r="N26" s="57"/>
      <c r="O26" s="80">
        <f t="shared" si="26"/>
        <v>0.44736842105263158</v>
      </c>
      <c r="P26" s="81">
        <f t="shared" si="27"/>
        <v>1.0607026014578835</v>
      </c>
      <c r="Q26" s="82">
        <f t="shared" si="13"/>
        <v>1.5809651792419272E-4</v>
      </c>
      <c r="R26" s="83">
        <f t="shared" si="14"/>
        <v>1.4904886412732169E-4</v>
      </c>
      <c r="S26" s="84">
        <f t="shared" si="15"/>
        <v>0</v>
      </c>
      <c r="T26" s="85">
        <f>5*R26/(1+5*(1-O26)*R26)</f>
        <v>7.4493752143664331E-4</v>
      </c>
      <c r="U26" s="86">
        <f>U25*(1-T25)</f>
        <v>99797.685688151687</v>
      </c>
      <c r="V26" s="86">
        <f>5*U26*((1-T26)+O26*T26)</f>
        <v>498783.00688114594</v>
      </c>
      <c r="W26" s="87">
        <f>SUM(V26:V$42)</f>
        <v>8170275.8073657211</v>
      </c>
      <c r="X26" s="88">
        <f t="shared" si="0"/>
        <v>498783.00688114594</v>
      </c>
      <c r="Y26" s="86">
        <f>SUM(X26:X$42)</f>
        <v>7865256.4179098345</v>
      </c>
      <c r="Z26" s="86">
        <f t="shared" si="1"/>
        <v>0</v>
      </c>
      <c r="AA26" s="87">
        <f>SUM(Z26:Z$42)</f>
        <v>305019.38945588656</v>
      </c>
      <c r="AB26" s="80">
        <f t="shared" si="2"/>
        <v>81.868389542581582</v>
      </c>
      <c r="AC26" s="81">
        <f t="shared" si="3"/>
        <v>78.812012159151948</v>
      </c>
      <c r="AD26" s="89">
        <f t="shared" si="16"/>
        <v>96.266718570493012</v>
      </c>
      <c r="AE26" s="81">
        <f t="shared" si="4"/>
        <v>3.0563773834296386</v>
      </c>
      <c r="AF26" s="90">
        <f t="shared" si="17"/>
        <v>3.7332814295069872</v>
      </c>
      <c r="AH26" s="91">
        <f>IF(D26=0,0,T26*T26*(1-T26)/D26)</f>
        <v>1.3862963031048477E-7</v>
      </c>
      <c r="AI26" s="92">
        <f t="shared" si="18"/>
        <v>0</v>
      </c>
      <c r="AJ26" s="92">
        <f>U26*U26*((1-O26)*5+AB27)^2*AH26</f>
        <v>8768283.8673661612</v>
      </c>
      <c r="AK26" s="92">
        <f>SUM(AJ26:AJ$42)/U26/U26</f>
        <v>1.9185088051945732E-2</v>
      </c>
      <c r="AL26" s="92">
        <f>U26*U26*((1-O26)*5*(1-S26)+AC27)^2*AH26+V26*V26*AI26</f>
        <v>8108121.1795023577</v>
      </c>
      <c r="AM26" s="92">
        <f>SUM(AL26:AL$42)/U26/U26</f>
        <v>1.5247426905850549E-2</v>
      </c>
      <c r="AN26" s="92">
        <f>U26*U26*((1-O26)*5*S26+AE27)^2*AH26+V26*V26*AI26</f>
        <v>12916.898459790122</v>
      </c>
      <c r="AO26" s="93">
        <f>SUM(AN26:AN$42)/U26/U26</f>
        <v>7.5383920449531463E-4</v>
      </c>
      <c r="AP26" s="80">
        <f t="shared" si="5"/>
        <v>81.596909461801516</v>
      </c>
      <c r="AQ26" s="81">
        <f t="shared" si="6"/>
        <v>82.139869623361648</v>
      </c>
      <c r="AR26" s="81">
        <f t="shared" si="7"/>
        <v>78.569990434504106</v>
      </c>
      <c r="AS26" s="81">
        <f t="shared" si="8"/>
        <v>79.054033883799789</v>
      </c>
      <c r="AT26" s="81">
        <f t="shared" si="9"/>
        <v>3.0025633639924214</v>
      </c>
      <c r="AU26" s="94">
        <f t="shared" si="10"/>
        <v>3.1101914028668558</v>
      </c>
    </row>
    <row r="27" spans="1:47" ht="14.45" customHeight="1" x14ac:dyDescent="0.15">
      <c r="A27" s="128"/>
      <c r="B27" s="73" t="s">
        <v>67</v>
      </c>
      <c r="C27" s="129">
        <v>27553</v>
      </c>
      <c r="D27" s="75">
        <v>3</v>
      </c>
      <c r="E27" s="75">
        <v>27553</v>
      </c>
      <c r="F27" s="130">
        <v>0</v>
      </c>
      <c r="G27" s="77" t="s">
        <v>67</v>
      </c>
      <c r="H27" s="75">
        <v>2870493</v>
      </c>
      <c r="I27" s="75">
        <v>203</v>
      </c>
      <c r="J27" s="78">
        <v>10</v>
      </c>
      <c r="K27" s="75">
        <v>99671</v>
      </c>
      <c r="L27" s="79">
        <v>7641653</v>
      </c>
      <c r="M27" s="57"/>
      <c r="N27" s="57"/>
      <c r="O27" s="80">
        <f t="shared" si="26"/>
        <v>0.54594594594594592</v>
      </c>
      <c r="P27" s="81">
        <f t="shared" si="27"/>
        <v>0.95236501468845525</v>
      </c>
      <c r="Q27" s="82">
        <f t="shared" si="13"/>
        <v>1.0888106558269518E-4</v>
      </c>
      <c r="R27" s="83">
        <f t="shared" si="14"/>
        <v>1.1432703207636535E-4</v>
      </c>
      <c r="S27" s="84">
        <f t="shared" si="15"/>
        <v>0</v>
      </c>
      <c r="T27" s="85">
        <f t="shared" ref="T27:T40" si="28">5*R27/(1+5*(1-O27)*R27)</f>
        <v>5.7148682911113463E-4</v>
      </c>
      <c r="U27" s="86">
        <f t="shared" ref="U27:U41" si="29">U26*(1-T26)</f>
        <v>99723.342647530037</v>
      </c>
      <c r="V27" s="86">
        <f t="shared" ref="V27:V40" si="30">5*U27*((1-T27)+O27*T27)</f>
        <v>498487.32922527852</v>
      </c>
      <c r="W27" s="87">
        <f>SUM(V27:V$42)</f>
        <v>7671492.8004845753</v>
      </c>
      <c r="X27" s="88">
        <f t="shared" si="0"/>
        <v>498487.32922527852</v>
      </c>
      <c r="Y27" s="86">
        <f>SUM(X27:X$42)</f>
        <v>7366473.4110286888</v>
      </c>
      <c r="Z27" s="86">
        <f t="shared" si="1"/>
        <v>0</v>
      </c>
      <c r="AA27" s="87">
        <f>SUM(Z27:Z$42)</f>
        <v>305019.38945588656</v>
      </c>
      <c r="AB27" s="80">
        <f t="shared" si="2"/>
        <v>76.927754293187888</v>
      </c>
      <c r="AC27" s="81">
        <f t="shared" si="3"/>
        <v>73.869098402219905</v>
      </c>
      <c r="AD27" s="89">
        <f t="shared" si="16"/>
        <v>96.02398910631031</v>
      </c>
      <c r="AE27" s="81">
        <f t="shared" si="4"/>
        <v>3.0586558909679842</v>
      </c>
      <c r="AF27" s="90">
        <f t="shared" si="17"/>
        <v>3.9760108936896841</v>
      </c>
      <c r="AH27" s="91">
        <f t="shared" ref="AH27:AH40" si="31">IF(D27=0,0,T27*T27*(1-T27)/D27)</f>
        <v>1.0880351661721592E-7</v>
      </c>
      <c r="AI27" s="92">
        <f t="shared" si="18"/>
        <v>0</v>
      </c>
      <c r="AJ27" s="92">
        <f t="shared" ref="AJ27:AJ40" si="32">U27*U27*((1-O27)*5+AB28)^2*AH27</f>
        <v>5963727.645257229</v>
      </c>
      <c r="AK27" s="92">
        <f>SUM(AJ27:AJ$42)/U27/U27</f>
        <v>1.8332003191625649E-2</v>
      </c>
      <c r="AL27" s="92">
        <f t="shared" ref="AL27:AL40" si="33">U27*U27*((1-O27)*5*(1-S27)+AC28)^2*AH27+V27*V27*AI27</f>
        <v>5482177.9608855797</v>
      </c>
      <c r="AM27" s="92">
        <f>SUM(AL27:AL$42)/U27/U27</f>
        <v>1.4454851928514674E-2</v>
      </c>
      <c r="AN27" s="92">
        <f t="shared" ref="AN27:AN40" si="34">U27*U27*((1-O27)*5*S27+AE28)^2*AH27+V27*V27*AI27</f>
        <v>10134.313999329463</v>
      </c>
      <c r="AO27" s="93">
        <f>SUM(AN27:AN$42)/U27/U27</f>
        <v>7.5366472022326842E-4</v>
      </c>
      <c r="AP27" s="80">
        <f t="shared" si="5"/>
        <v>76.662378666083683</v>
      </c>
      <c r="AQ27" s="81">
        <f t="shared" si="6"/>
        <v>77.193129920292094</v>
      </c>
      <c r="AR27" s="81">
        <f t="shared" si="7"/>
        <v>73.633450870578727</v>
      </c>
      <c r="AS27" s="81">
        <f t="shared" si="8"/>
        <v>74.104745933861082</v>
      </c>
      <c r="AT27" s="81">
        <f t="shared" si="9"/>
        <v>3.0048480998108507</v>
      </c>
      <c r="AU27" s="94">
        <f t="shared" si="10"/>
        <v>3.1124636821251177</v>
      </c>
    </row>
    <row r="28" spans="1:47" ht="14.45" customHeight="1" x14ac:dyDescent="0.15">
      <c r="A28" s="128"/>
      <c r="B28" s="73" t="s">
        <v>68</v>
      </c>
      <c r="C28" s="129">
        <v>27267</v>
      </c>
      <c r="D28" s="75">
        <v>4</v>
      </c>
      <c r="E28" s="75">
        <v>27267</v>
      </c>
      <c r="F28" s="130">
        <v>0</v>
      </c>
      <c r="G28" s="77" t="s">
        <v>68</v>
      </c>
      <c r="H28" s="75">
        <v>2932213</v>
      </c>
      <c r="I28" s="75">
        <v>481</v>
      </c>
      <c r="J28" s="78">
        <v>15</v>
      </c>
      <c r="K28" s="75">
        <v>99634</v>
      </c>
      <c r="L28" s="79">
        <v>7143382</v>
      </c>
      <c r="M28" s="57"/>
      <c r="N28" s="57"/>
      <c r="O28" s="80">
        <f t="shared" si="26"/>
        <v>0.55999999999999994</v>
      </c>
      <c r="P28" s="81">
        <f t="shared" si="27"/>
        <v>1.0211362288483135</v>
      </c>
      <c r="Q28" s="82">
        <f t="shared" si="13"/>
        <v>1.4669747313602523E-4</v>
      </c>
      <c r="R28" s="83">
        <f t="shared" si="14"/>
        <v>1.4366102092125131E-4</v>
      </c>
      <c r="S28" s="84">
        <f t="shared" si="15"/>
        <v>0</v>
      </c>
      <c r="T28" s="85">
        <f t="shared" si="28"/>
        <v>7.1807815295703542E-4</v>
      </c>
      <c r="U28" s="86">
        <f t="shared" si="29"/>
        <v>99666.352070652036</v>
      </c>
      <c r="V28" s="86">
        <f t="shared" si="30"/>
        <v>498174.31024724513</v>
      </c>
      <c r="W28" s="87">
        <f>SUM(V28:V$42)</f>
        <v>7173005.4712592969</v>
      </c>
      <c r="X28" s="88">
        <f t="shared" si="0"/>
        <v>498174.31024724513</v>
      </c>
      <c r="Y28" s="86">
        <f>SUM(X28:X$42)</f>
        <v>6867986.0818034103</v>
      </c>
      <c r="Z28" s="86">
        <f t="shared" si="1"/>
        <v>0</v>
      </c>
      <c r="AA28" s="87">
        <f>SUM(Z28:Z$42)</f>
        <v>305019.38945588656</v>
      </c>
      <c r="AB28" s="80">
        <f t="shared" si="2"/>
        <v>71.970181733695412</v>
      </c>
      <c r="AC28" s="81">
        <f t="shared" si="3"/>
        <v>68.909776861651309</v>
      </c>
      <c r="AD28" s="89">
        <f t="shared" si="16"/>
        <v>95.747676609504424</v>
      </c>
      <c r="AE28" s="81">
        <f t="shared" si="4"/>
        <v>3.0604048720441051</v>
      </c>
      <c r="AF28" s="90">
        <f t="shared" si="17"/>
        <v>4.2523233904955768</v>
      </c>
      <c r="AH28" s="91">
        <f t="shared" si="31"/>
        <v>1.2881649165996391E-7</v>
      </c>
      <c r="AI28" s="92">
        <f t="shared" si="18"/>
        <v>0</v>
      </c>
      <c r="AJ28" s="92">
        <f t="shared" si="32"/>
        <v>6130986.5679800548</v>
      </c>
      <c r="AK28" s="92">
        <f>SUM(AJ28:AJ$42)/U28/U28</f>
        <v>1.7752601822722924E-2</v>
      </c>
      <c r="AL28" s="92">
        <f t="shared" si="33"/>
        <v>5600462.7608255558</v>
      </c>
      <c r="AM28" s="92">
        <f>SUM(AL28:AL$42)/U28/U28</f>
        <v>1.3919493196080858E-2</v>
      </c>
      <c r="AN28" s="92">
        <f t="shared" si="34"/>
        <v>12001.908198446617</v>
      </c>
      <c r="AO28" s="93">
        <f>SUM(AN28:AN$42)/U28/U28</f>
        <v>7.535066501613136E-4</v>
      </c>
      <c r="AP28" s="80">
        <f t="shared" si="5"/>
        <v>71.709033509190306</v>
      </c>
      <c r="AQ28" s="81">
        <f t="shared" si="6"/>
        <v>72.231329958200519</v>
      </c>
      <c r="AR28" s="81">
        <f t="shared" si="7"/>
        <v>68.678534294068982</v>
      </c>
      <c r="AS28" s="81">
        <f t="shared" si="8"/>
        <v>69.141019429233637</v>
      </c>
      <c r="AT28" s="81">
        <f t="shared" si="9"/>
        <v>3.0066027238782587</v>
      </c>
      <c r="AU28" s="94">
        <f t="shared" si="10"/>
        <v>3.1142070202099514</v>
      </c>
    </row>
    <row r="29" spans="1:47" ht="14.45" customHeight="1" x14ac:dyDescent="0.15">
      <c r="A29" s="128"/>
      <c r="B29" s="73" t="s">
        <v>69</v>
      </c>
      <c r="C29" s="129">
        <v>24479</v>
      </c>
      <c r="D29" s="75">
        <v>3</v>
      </c>
      <c r="E29" s="75">
        <v>24479</v>
      </c>
      <c r="F29" s="130">
        <v>0</v>
      </c>
      <c r="G29" s="77" t="s">
        <v>69</v>
      </c>
      <c r="H29" s="75">
        <v>3076411</v>
      </c>
      <c r="I29" s="75">
        <v>791</v>
      </c>
      <c r="J29" s="78">
        <v>20</v>
      </c>
      <c r="K29" s="75">
        <v>99554</v>
      </c>
      <c r="L29" s="79">
        <v>6645388</v>
      </c>
      <c r="M29" s="57"/>
      <c r="N29" s="57"/>
      <c r="O29" s="80">
        <f t="shared" si="26"/>
        <v>0.50406504065040647</v>
      </c>
      <c r="P29" s="81">
        <f t="shared" si="27"/>
        <v>1.0398951367025973</v>
      </c>
      <c r="Q29" s="82">
        <f t="shared" si="13"/>
        <v>1.225540258997508E-4</v>
      </c>
      <c r="R29" s="83">
        <f t="shared" si="14"/>
        <v>1.178522925766893E-4</v>
      </c>
      <c r="S29" s="84">
        <f t="shared" si="15"/>
        <v>0</v>
      </c>
      <c r="T29" s="85">
        <f t="shared" si="28"/>
        <v>5.8908931015703189E-4</v>
      </c>
      <c r="U29" s="86">
        <f t="shared" si="29"/>
        <v>99594.783840645177</v>
      </c>
      <c r="V29" s="86">
        <f t="shared" si="30"/>
        <v>497828.43613115337</v>
      </c>
      <c r="W29" s="87">
        <f>SUM(V29:V$42)</f>
        <v>6674831.1610120526</v>
      </c>
      <c r="X29" s="88">
        <f t="shared" si="0"/>
        <v>497828.43613115337</v>
      </c>
      <c r="Y29" s="86">
        <f>SUM(X29:X$42)</f>
        <v>6369811.771556166</v>
      </c>
      <c r="Z29" s="86">
        <f t="shared" si="1"/>
        <v>0</v>
      </c>
      <c r="AA29" s="87">
        <f>SUM(Z29:Z$42)</f>
        <v>305019.38945588656</v>
      </c>
      <c r="AB29" s="80">
        <f t="shared" si="2"/>
        <v>67.019887022316297</v>
      </c>
      <c r="AC29" s="81">
        <f t="shared" si="3"/>
        <v>63.957282961204747</v>
      </c>
      <c r="AD29" s="89">
        <f t="shared" si="16"/>
        <v>95.430305544842582</v>
      </c>
      <c r="AE29" s="81">
        <f t="shared" si="4"/>
        <v>3.0626040611115468</v>
      </c>
      <c r="AF29" s="90">
        <f t="shared" si="17"/>
        <v>4.569694455157407</v>
      </c>
      <c r="AH29" s="91">
        <f t="shared" si="31"/>
        <v>1.1560726196916199E-7</v>
      </c>
      <c r="AI29" s="92">
        <f t="shared" si="18"/>
        <v>0</v>
      </c>
      <c r="AJ29" s="92">
        <f t="shared" si="32"/>
        <v>4776212.6878860127</v>
      </c>
      <c r="AK29" s="92">
        <f>SUM(AJ29:AJ$42)/U29/U29</f>
        <v>1.7160027050020173E-2</v>
      </c>
      <c r="AL29" s="92">
        <f t="shared" si="33"/>
        <v>4333407.5306172268</v>
      </c>
      <c r="AM29" s="92">
        <f>SUM(AL29:AL$42)/U29/U29</f>
        <v>1.3374892507010024E-2</v>
      </c>
      <c r="AN29" s="92">
        <f t="shared" si="34"/>
        <v>10768.416321868997</v>
      </c>
      <c r="AO29" s="93">
        <f>SUM(AN29:AN$42)/U29/U29</f>
        <v>7.5337999321484651E-4</v>
      </c>
      <c r="AP29" s="80">
        <f t="shared" si="5"/>
        <v>66.76313430097656</v>
      </c>
      <c r="AQ29" s="81">
        <f t="shared" si="6"/>
        <v>67.276639743656034</v>
      </c>
      <c r="AR29" s="81">
        <f t="shared" si="7"/>
        <v>63.730609215360793</v>
      </c>
      <c r="AS29" s="81">
        <f t="shared" si="8"/>
        <v>64.183956707048708</v>
      </c>
      <c r="AT29" s="81">
        <f t="shared" si="9"/>
        <v>3.0088064349377635</v>
      </c>
      <c r="AU29" s="94">
        <f t="shared" si="10"/>
        <v>3.1164016872853302</v>
      </c>
    </row>
    <row r="30" spans="1:47" ht="14.45" customHeight="1" x14ac:dyDescent="0.15">
      <c r="A30" s="128"/>
      <c r="B30" s="73" t="s">
        <v>70</v>
      </c>
      <c r="C30" s="129">
        <v>29353</v>
      </c>
      <c r="D30" s="75">
        <v>13</v>
      </c>
      <c r="E30" s="75">
        <v>29353</v>
      </c>
      <c r="F30" s="130">
        <v>0</v>
      </c>
      <c r="G30" s="77" t="s">
        <v>70</v>
      </c>
      <c r="H30" s="75">
        <v>3511714</v>
      </c>
      <c r="I30" s="75">
        <v>1025</v>
      </c>
      <c r="J30" s="78">
        <v>25</v>
      </c>
      <c r="K30" s="75">
        <v>99431</v>
      </c>
      <c r="L30" s="79">
        <v>6147923</v>
      </c>
      <c r="M30" s="57"/>
      <c r="N30" s="57"/>
      <c r="O30" s="80">
        <f t="shared" si="26"/>
        <v>0.52689655172413796</v>
      </c>
      <c r="P30" s="81">
        <f t="shared" si="27"/>
        <v>1.000066319908661</v>
      </c>
      <c r="Q30" s="82">
        <f t="shared" si="13"/>
        <v>4.4288488399822846E-4</v>
      </c>
      <c r="R30" s="83">
        <f t="shared" si="14"/>
        <v>4.4285551386099919E-4</v>
      </c>
      <c r="S30" s="84">
        <f t="shared" si="15"/>
        <v>0</v>
      </c>
      <c r="T30" s="85">
        <f t="shared" si="28"/>
        <v>2.2119603586666639E-3</v>
      </c>
      <c r="U30" s="86">
        <f t="shared" si="29"/>
        <v>99536.113618137257</v>
      </c>
      <c r="V30" s="86">
        <f t="shared" si="30"/>
        <v>497159.75230730959</v>
      </c>
      <c r="W30" s="87">
        <f>SUM(V30:V$42)</f>
        <v>6177002.7248808984</v>
      </c>
      <c r="X30" s="88">
        <f t="shared" si="0"/>
        <v>497159.75230730959</v>
      </c>
      <c r="Y30" s="86">
        <f>SUM(X30:X$42)</f>
        <v>5871983.3354250127</v>
      </c>
      <c r="Z30" s="86">
        <f t="shared" si="1"/>
        <v>0</v>
      </c>
      <c r="AA30" s="87">
        <f>SUM(Z30:Z$42)</f>
        <v>305019.38945588656</v>
      </c>
      <c r="AB30" s="80">
        <f t="shared" si="2"/>
        <v>62.05790542092592</v>
      </c>
      <c r="AC30" s="81">
        <f t="shared" si="3"/>
        <v>58.993496149070388</v>
      </c>
      <c r="AD30" s="89">
        <f t="shared" si="16"/>
        <v>95.062016271625225</v>
      </c>
      <c r="AE30" s="81">
        <f t="shared" si="4"/>
        <v>3.0644092718555429</v>
      </c>
      <c r="AF30" s="90">
        <f t="shared" si="17"/>
        <v>4.9379837283747969</v>
      </c>
      <c r="AH30" s="91">
        <f t="shared" si="31"/>
        <v>3.7553430908175386E-7</v>
      </c>
      <c r="AI30" s="92">
        <f t="shared" si="18"/>
        <v>0</v>
      </c>
      <c r="AJ30" s="92">
        <f t="shared" si="32"/>
        <v>13196225.179877965</v>
      </c>
      <c r="AK30" s="92">
        <f>SUM(AJ30:AJ$42)/U30/U30</f>
        <v>1.6698178971457516E-2</v>
      </c>
      <c r="AL30" s="92">
        <f t="shared" si="33"/>
        <v>11870285.269250799</v>
      </c>
      <c r="AM30" s="92">
        <f>SUM(AL30:AL$42)/U30/U30</f>
        <v>1.2953275134834033E-2</v>
      </c>
      <c r="AN30" s="92">
        <f t="shared" si="34"/>
        <v>35093.600502565263</v>
      </c>
      <c r="AO30" s="93">
        <f>SUM(AN30:AN$42)/U30/U30</f>
        <v>7.5318149213425838E-4</v>
      </c>
      <c r="AP30" s="80">
        <f t="shared" si="5"/>
        <v>61.804631410540424</v>
      </c>
      <c r="AQ30" s="81">
        <f t="shared" si="6"/>
        <v>62.311179431311416</v>
      </c>
      <c r="AR30" s="81">
        <f t="shared" si="7"/>
        <v>58.770423735361348</v>
      </c>
      <c r="AS30" s="81">
        <f t="shared" si="8"/>
        <v>59.216568562779429</v>
      </c>
      <c r="AT30" s="81">
        <f t="shared" si="9"/>
        <v>3.0106187334665013</v>
      </c>
      <c r="AU30" s="94">
        <f t="shared" si="10"/>
        <v>3.1181998102445845</v>
      </c>
    </row>
    <row r="31" spans="1:47" ht="14.45" customHeight="1" x14ac:dyDescent="0.15">
      <c r="A31" s="128"/>
      <c r="B31" s="73" t="s">
        <v>71</v>
      </c>
      <c r="C31" s="129">
        <v>33545</v>
      </c>
      <c r="D31" s="75">
        <v>16</v>
      </c>
      <c r="E31" s="75">
        <v>33545</v>
      </c>
      <c r="F31" s="130">
        <v>0</v>
      </c>
      <c r="G31" s="77" t="s">
        <v>71</v>
      </c>
      <c r="H31" s="75">
        <v>4033928</v>
      </c>
      <c r="I31" s="75">
        <v>1660</v>
      </c>
      <c r="J31" s="78">
        <v>30</v>
      </c>
      <c r="K31" s="75">
        <v>99286</v>
      </c>
      <c r="L31" s="79">
        <v>5651111</v>
      </c>
      <c r="M31" s="57"/>
      <c r="N31" s="57"/>
      <c r="O31" s="80">
        <f t="shared" si="26"/>
        <v>0.5217821782178218</v>
      </c>
      <c r="P31" s="81">
        <f t="shared" si="27"/>
        <v>1.0103313840519563</v>
      </c>
      <c r="Q31" s="82">
        <f t="shared" si="13"/>
        <v>4.7697123267252943E-4</v>
      </c>
      <c r="R31" s="83">
        <f t="shared" si="14"/>
        <v>4.7209384980166185E-4</v>
      </c>
      <c r="S31" s="84">
        <f t="shared" si="15"/>
        <v>0</v>
      </c>
      <c r="T31" s="85">
        <f t="shared" si="28"/>
        <v>2.3578077121314896E-3</v>
      </c>
      <c r="U31" s="86">
        <f t="shared" si="29"/>
        <v>99315.943680558194</v>
      </c>
      <c r="V31" s="86">
        <f t="shared" si="30"/>
        <v>496019.80209235183</v>
      </c>
      <c r="W31" s="87">
        <f>SUM(V31:V$42)</f>
        <v>5679842.9725735886</v>
      </c>
      <c r="X31" s="88">
        <f t="shared" si="0"/>
        <v>496019.80209235183</v>
      </c>
      <c r="Y31" s="86">
        <f>SUM(X31:X$42)</f>
        <v>5374823.583117702</v>
      </c>
      <c r="Z31" s="86">
        <f t="shared" si="1"/>
        <v>0</v>
      </c>
      <c r="AA31" s="87">
        <f>SUM(Z31:Z$42)</f>
        <v>305019.38945588656</v>
      </c>
      <c r="AB31" s="80">
        <f t="shared" si="2"/>
        <v>57.18963906583167</v>
      </c>
      <c r="AC31" s="81">
        <f t="shared" si="3"/>
        <v>54.118436415460074</v>
      </c>
      <c r="AD31" s="89">
        <f t="shared" si="16"/>
        <v>94.629791863459218</v>
      </c>
      <c r="AE31" s="81">
        <f t="shared" si="4"/>
        <v>3.0712026503715966</v>
      </c>
      <c r="AF31" s="90">
        <f t="shared" si="17"/>
        <v>5.3702081365407794</v>
      </c>
      <c r="AH31" s="91">
        <f t="shared" si="31"/>
        <v>3.4663434674183941E-7</v>
      </c>
      <c r="AI31" s="92">
        <f t="shared" si="18"/>
        <v>0</v>
      </c>
      <c r="AJ31" s="92">
        <f t="shared" si="32"/>
        <v>10233838.8739512</v>
      </c>
      <c r="AK31" s="92">
        <f>SUM(AJ31:AJ$42)/U31/U31</f>
        <v>1.5434432824094927E-2</v>
      </c>
      <c r="AL31" s="92">
        <f t="shared" si="33"/>
        <v>9114545.6205821224</v>
      </c>
      <c r="AM31" s="92">
        <f>SUM(AL31:AL$42)/U31/U31</f>
        <v>1.1807333509371208E-2</v>
      </c>
      <c r="AN31" s="92">
        <f t="shared" si="34"/>
        <v>32402.377093371731</v>
      </c>
      <c r="AO31" s="93">
        <f>SUM(AN31:AN$42)/U31/U31</f>
        <v>7.5296672624117276E-4</v>
      </c>
      <c r="AP31" s="80">
        <f t="shared" si="5"/>
        <v>56.946137695944266</v>
      </c>
      <c r="AQ31" s="81">
        <f t="shared" si="6"/>
        <v>57.433140435719075</v>
      </c>
      <c r="AR31" s="81">
        <f t="shared" si="7"/>
        <v>53.905459767891379</v>
      </c>
      <c r="AS31" s="81">
        <f t="shared" si="8"/>
        <v>54.331413063028769</v>
      </c>
      <c r="AT31" s="81">
        <f t="shared" si="9"/>
        <v>3.0174197815793122</v>
      </c>
      <c r="AU31" s="94">
        <f t="shared" si="10"/>
        <v>3.1249855191638809</v>
      </c>
    </row>
    <row r="32" spans="1:47" ht="14.45" customHeight="1" x14ac:dyDescent="0.15">
      <c r="A32" s="128"/>
      <c r="B32" s="73" t="s">
        <v>72</v>
      </c>
      <c r="C32" s="129">
        <v>36289</v>
      </c>
      <c r="D32" s="75">
        <v>18</v>
      </c>
      <c r="E32" s="75">
        <v>36289</v>
      </c>
      <c r="F32" s="130">
        <v>0</v>
      </c>
      <c r="G32" s="77" t="s">
        <v>72</v>
      </c>
      <c r="H32" s="75">
        <v>4761382</v>
      </c>
      <c r="I32" s="75">
        <v>2688</v>
      </c>
      <c r="J32" s="78">
        <v>35</v>
      </c>
      <c r="K32" s="75">
        <v>99084</v>
      </c>
      <c r="L32" s="79">
        <v>5155164</v>
      </c>
      <c r="M32" s="57"/>
      <c r="N32" s="57"/>
      <c r="O32" s="80">
        <f t="shared" si="26"/>
        <v>0.5321554770318021</v>
      </c>
      <c r="P32" s="81">
        <f t="shared" si="27"/>
        <v>0.98696699178052738</v>
      </c>
      <c r="Q32" s="82">
        <f t="shared" si="13"/>
        <v>4.9601807710325442E-4</v>
      </c>
      <c r="R32" s="83">
        <f t="shared" si="14"/>
        <v>5.025680506380646E-4</v>
      </c>
      <c r="S32" s="84">
        <f t="shared" si="15"/>
        <v>0</v>
      </c>
      <c r="T32" s="85">
        <f t="shared" si="28"/>
        <v>2.509889580442235E-3</v>
      </c>
      <c r="U32" s="86">
        <f t="shared" si="29"/>
        <v>99081.775782610566</v>
      </c>
      <c r="V32" s="86">
        <f t="shared" si="30"/>
        <v>494827.15093559242</v>
      </c>
      <c r="W32" s="87">
        <f>SUM(V32:V$42)</f>
        <v>5183823.1704812376</v>
      </c>
      <c r="X32" s="88">
        <f t="shared" si="0"/>
        <v>494827.15093559242</v>
      </c>
      <c r="Y32" s="86">
        <f>SUM(X32:X$42)</f>
        <v>4878803.781025351</v>
      </c>
      <c r="Z32" s="86">
        <f t="shared" si="1"/>
        <v>0</v>
      </c>
      <c r="AA32" s="87">
        <f>SUM(Z32:Z$42)</f>
        <v>305019.38945588656</v>
      </c>
      <c r="AB32" s="80">
        <f t="shared" si="2"/>
        <v>52.318634073078748</v>
      </c>
      <c r="AC32" s="81">
        <f t="shared" si="3"/>
        <v>49.240173003455695</v>
      </c>
      <c r="AD32" s="89">
        <f t="shared" si="16"/>
        <v>94.11593761159159</v>
      </c>
      <c r="AE32" s="81">
        <f t="shared" si="4"/>
        <v>3.0784610696230503</v>
      </c>
      <c r="AF32" s="90">
        <f t="shared" si="17"/>
        <v>5.8840623884084033</v>
      </c>
      <c r="AH32" s="91">
        <f t="shared" si="31"/>
        <v>3.4909636343796994E-7</v>
      </c>
      <c r="AI32" s="92">
        <f t="shared" si="18"/>
        <v>0</v>
      </c>
      <c r="AJ32" s="92">
        <f t="shared" si="32"/>
        <v>8493596.6355975531</v>
      </c>
      <c r="AK32" s="92">
        <f>SUM(AJ32:AJ$42)/U32/U32</f>
        <v>1.4465034030986755E-2</v>
      </c>
      <c r="AL32" s="92">
        <f t="shared" si="33"/>
        <v>7473144.6584630916</v>
      </c>
      <c r="AM32" s="92">
        <f>SUM(AL32:AL$42)/U32/U32</f>
        <v>1.0934783539925462E-2</v>
      </c>
      <c r="AN32" s="92">
        <f t="shared" si="34"/>
        <v>32642.470662323707</v>
      </c>
      <c r="AO32" s="93">
        <f>SUM(AN32:AN$42)/U32/U32</f>
        <v>7.5322945240896674E-4</v>
      </c>
      <c r="AP32" s="80">
        <f t="shared" si="5"/>
        <v>52.082903560133481</v>
      </c>
      <c r="AQ32" s="81">
        <f t="shared" si="6"/>
        <v>52.554364586024015</v>
      </c>
      <c r="AR32" s="81">
        <f t="shared" si="7"/>
        <v>49.035216753375394</v>
      </c>
      <c r="AS32" s="81">
        <f t="shared" si="8"/>
        <v>49.445129253535995</v>
      </c>
      <c r="AT32" s="81">
        <f t="shared" si="9"/>
        <v>3.0246688186534705</v>
      </c>
      <c r="AU32" s="94">
        <f t="shared" si="10"/>
        <v>3.1322533205926302</v>
      </c>
    </row>
    <row r="33" spans="1:47" ht="14.45" customHeight="1" x14ac:dyDescent="0.15">
      <c r="A33" s="128"/>
      <c r="B33" s="73" t="s">
        <v>73</v>
      </c>
      <c r="C33" s="129">
        <v>32849</v>
      </c>
      <c r="D33" s="75">
        <v>21</v>
      </c>
      <c r="E33" s="75">
        <v>32849</v>
      </c>
      <c r="F33" s="130">
        <v>0</v>
      </c>
      <c r="G33" s="77" t="s">
        <v>73</v>
      </c>
      <c r="H33" s="75">
        <v>4268754</v>
      </c>
      <c r="I33" s="75">
        <v>3533</v>
      </c>
      <c r="J33" s="78">
        <v>40</v>
      </c>
      <c r="K33" s="75">
        <v>98801</v>
      </c>
      <c r="L33" s="79">
        <v>4660406</v>
      </c>
      <c r="M33" s="57"/>
      <c r="N33" s="57"/>
      <c r="O33" s="80">
        <f t="shared" si="26"/>
        <v>0.53557692307692306</v>
      </c>
      <c r="P33" s="81">
        <f t="shared" si="27"/>
        <v>0.98091291517113921</v>
      </c>
      <c r="Q33" s="82">
        <f t="shared" si="13"/>
        <v>6.3928886724101187E-4</v>
      </c>
      <c r="R33" s="83">
        <f t="shared" si="14"/>
        <v>6.517284637132906E-4</v>
      </c>
      <c r="S33" s="84">
        <f t="shared" si="15"/>
        <v>0</v>
      </c>
      <c r="T33" s="85">
        <f t="shared" si="28"/>
        <v>3.2537181782679209E-3</v>
      </c>
      <c r="U33" s="86">
        <f t="shared" si="29"/>
        <v>98833.09146596209</v>
      </c>
      <c r="V33" s="86">
        <f t="shared" si="30"/>
        <v>493418.7230138912</v>
      </c>
      <c r="W33" s="87">
        <f>SUM(V33:V$42)</f>
        <v>4688996.0195456445</v>
      </c>
      <c r="X33" s="88">
        <f t="shared" si="0"/>
        <v>493418.7230138912</v>
      </c>
      <c r="Y33" s="86">
        <f>SUM(X33:X$42)</f>
        <v>4383976.630089758</v>
      </c>
      <c r="Z33" s="86">
        <f t="shared" si="1"/>
        <v>0</v>
      </c>
      <c r="AA33" s="87">
        <f>SUM(Z33:Z$42)</f>
        <v>305019.38945588656</v>
      </c>
      <c r="AB33" s="80">
        <f t="shared" si="2"/>
        <v>47.443583419228823</v>
      </c>
      <c r="AC33" s="81">
        <f t="shared" si="3"/>
        <v>44.357376310540587</v>
      </c>
      <c r="AD33" s="89">
        <f t="shared" si="16"/>
        <v>93.494995769148829</v>
      </c>
      <c r="AE33" s="81">
        <f t="shared" si="4"/>
        <v>3.086207108688233</v>
      </c>
      <c r="AF33" s="90">
        <f t="shared" si="17"/>
        <v>6.5050042308511564</v>
      </c>
      <c r="AH33" s="91">
        <f t="shared" si="31"/>
        <v>5.0248742399874128E-7</v>
      </c>
      <c r="AI33" s="92">
        <f t="shared" si="18"/>
        <v>0</v>
      </c>
      <c r="AJ33" s="92">
        <f t="shared" si="32"/>
        <v>9900370.4523364902</v>
      </c>
      <c r="AK33" s="92">
        <f>SUM(AJ33:AJ$42)/U33/U33</f>
        <v>1.3668384986260398E-2</v>
      </c>
      <c r="AL33" s="92">
        <f t="shared" si="33"/>
        <v>8582336.4578373861</v>
      </c>
      <c r="AM33" s="92">
        <f>SUM(AL33:AL$42)/U33/U33</f>
        <v>1.0224815566319575E-2</v>
      </c>
      <c r="AN33" s="92">
        <f t="shared" si="34"/>
        <v>47055.548837768212</v>
      </c>
      <c r="AO33" s="93">
        <f>SUM(AN33:AN$42)/U33/U33</f>
        <v>7.5368299758642632E-4</v>
      </c>
      <c r="AP33" s="80">
        <f t="shared" si="5"/>
        <v>47.214436157051814</v>
      </c>
      <c r="AQ33" s="81">
        <f t="shared" si="6"/>
        <v>47.672730681405831</v>
      </c>
      <c r="AR33" s="81">
        <f t="shared" si="7"/>
        <v>44.159185363523392</v>
      </c>
      <c r="AS33" s="81">
        <f t="shared" si="8"/>
        <v>44.555567257557783</v>
      </c>
      <c r="AT33" s="81">
        <f t="shared" si="9"/>
        <v>3.0323986650801151</v>
      </c>
      <c r="AU33" s="94">
        <f t="shared" si="10"/>
        <v>3.1400155522963509</v>
      </c>
    </row>
    <row r="34" spans="1:47" ht="14.45" customHeight="1" x14ac:dyDescent="0.15">
      <c r="A34" s="128"/>
      <c r="B34" s="73" t="s">
        <v>74</v>
      </c>
      <c r="C34" s="129">
        <v>35080</v>
      </c>
      <c r="D34" s="75">
        <v>41</v>
      </c>
      <c r="E34" s="75">
        <v>35080</v>
      </c>
      <c r="F34" s="130">
        <v>42</v>
      </c>
      <c r="G34" s="77" t="s">
        <v>74</v>
      </c>
      <c r="H34" s="75">
        <v>3950745</v>
      </c>
      <c r="I34" s="75">
        <v>4966</v>
      </c>
      <c r="J34" s="78">
        <v>45</v>
      </c>
      <c r="K34" s="75">
        <v>98385</v>
      </c>
      <c r="L34" s="79">
        <v>4167367</v>
      </c>
      <c r="M34" s="57"/>
      <c r="N34" s="57"/>
      <c r="O34" s="80">
        <f t="shared" si="26"/>
        <v>0.53503184713375795</v>
      </c>
      <c r="P34" s="81">
        <f t="shared" si="27"/>
        <v>0.98169390256016631</v>
      </c>
      <c r="Q34" s="82">
        <f t="shared" si="13"/>
        <v>1.1687571265678448E-3</v>
      </c>
      <c r="R34" s="83">
        <f t="shared" si="14"/>
        <v>1.1905514779299688E-3</v>
      </c>
      <c r="S34" s="84">
        <f t="shared" si="15"/>
        <v>1.1972633979475485E-3</v>
      </c>
      <c r="T34" s="85">
        <f t="shared" si="28"/>
        <v>5.936326572029217E-3</v>
      </c>
      <c r="U34" s="86">
        <f t="shared" si="29"/>
        <v>98511.516439644867</v>
      </c>
      <c r="V34" s="86">
        <f t="shared" si="30"/>
        <v>491198.02338018344</v>
      </c>
      <c r="W34" s="87">
        <f>SUM(V34:V$42)</f>
        <v>4195577.2965317536</v>
      </c>
      <c r="X34" s="88">
        <f t="shared" si="0"/>
        <v>490609.92996564618</v>
      </c>
      <c r="Y34" s="86">
        <f>SUM(X34:X$42)</f>
        <v>3890557.9070758671</v>
      </c>
      <c r="Z34" s="86">
        <f t="shared" si="1"/>
        <v>588.09341453727779</v>
      </c>
      <c r="AA34" s="87">
        <f>SUM(Z34:Z$42)</f>
        <v>305019.38945588656</v>
      </c>
      <c r="AB34" s="80">
        <f t="shared" si="2"/>
        <v>42.589713854443218</v>
      </c>
      <c r="AC34" s="81">
        <f t="shared" si="3"/>
        <v>39.493432318235591</v>
      </c>
      <c r="AD34" s="89">
        <f t="shared" si="16"/>
        <v>92.729978072194527</v>
      </c>
      <c r="AE34" s="81">
        <f t="shared" si="4"/>
        <v>3.0962815362076275</v>
      </c>
      <c r="AF34" s="90">
        <f t="shared" si="17"/>
        <v>7.2700219278054732</v>
      </c>
      <c r="AH34" s="91">
        <f t="shared" si="31"/>
        <v>8.5440919952816553E-7</v>
      </c>
      <c r="AI34" s="92">
        <f t="shared" si="18"/>
        <v>3.4088653315378663E-8</v>
      </c>
      <c r="AJ34" s="92">
        <f t="shared" si="32"/>
        <v>13368235.666068885</v>
      </c>
      <c r="AK34" s="92">
        <f>SUM(AJ34:AJ$42)/U34/U34</f>
        <v>1.2737585648326246E-2</v>
      </c>
      <c r="AL34" s="92">
        <f t="shared" si="33"/>
        <v>11384861.817759389</v>
      </c>
      <c r="AM34" s="92">
        <f>SUM(AL34:AL$42)/U34/U34</f>
        <v>9.4073140965689681E-3</v>
      </c>
      <c r="AN34" s="92">
        <f t="shared" si="34"/>
        <v>88502.184647275935</v>
      </c>
      <c r="AO34" s="93">
        <f>SUM(AN34:AN$42)/U34/U34</f>
        <v>7.5376275438343609E-4</v>
      </c>
      <c r="AP34" s="80">
        <f t="shared" si="5"/>
        <v>42.36850646526598</v>
      </c>
      <c r="AQ34" s="81">
        <f t="shared" si="6"/>
        <v>42.810921243620456</v>
      </c>
      <c r="AR34" s="81">
        <f t="shared" si="7"/>
        <v>39.303329351837434</v>
      </c>
      <c r="AS34" s="81">
        <f t="shared" si="8"/>
        <v>39.683535284633749</v>
      </c>
      <c r="AT34" s="81">
        <f t="shared" si="9"/>
        <v>3.0424702455964612</v>
      </c>
      <c r="AU34" s="94">
        <f t="shared" si="10"/>
        <v>3.1500928268187938</v>
      </c>
    </row>
    <row r="35" spans="1:47" ht="14.45" customHeight="1" x14ac:dyDescent="0.15">
      <c r="A35" s="128"/>
      <c r="B35" s="73" t="s">
        <v>75</v>
      </c>
      <c r="C35" s="129">
        <v>39352</v>
      </c>
      <c r="D35" s="75">
        <v>98</v>
      </c>
      <c r="E35" s="75">
        <v>39352</v>
      </c>
      <c r="F35" s="130">
        <v>42</v>
      </c>
      <c r="G35" s="77" t="s">
        <v>75</v>
      </c>
      <c r="H35" s="75">
        <v>3800955</v>
      </c>
      <c r="I35" s="75">
        <v>7376</v>
      </c>
      <c r="J35" s="78">
        <v>50</v>
      </c>
      <c r="K35" s="75">
        <v>97757</v>
      </c>
      <c r="L35" s="79">
        <v>3676902</v>
      </c>
      <c r="M35" s="57"/>
      <c r="N35" s="57"/>
      <c r="O35" s="80">
        <f t="shared" si="26"/>
        <v>0.52678762006403412</v>
      </c>
      <c r="P35" s="81">
        <f t="shared" si="27"/>
        <v>1.0077020280165589</v>
      </c>
      <c r="Q35" s="82">
        <f t="shared" si="13"/>
        <v>2.4903435657653993E-3</v>
      </c>
      <c r="R35" s="83">
        <f t="shared" si="14"/>
        <v>2.4713094709823062E-3</v>
      </c>
      <c r="S35" s="84">
        <f t="shared" si="15"/>
        <v>1.0672900996137426E-3</v>
      </c>
      <c r="T35" s="85">
        <f t="shared" si="28"/>
        <v>1.228471529320331E-2</v>
      </c>
      <c r="U35" s="86">
        <f t="shared" si="29"/>
        <v>97926.719906953309</v>
      </c>
      <c r="V35" s="86">
        <f t="shared" si="30"/>
        <v>486787.22263626987</v>
      </c>
      <c r="W35" s="87">
        <f>SUM(V35:V$42)</f>
        <v>3704379.27315157</v>
      </c>
      <c r="X35" s="88">
        <f t="shared" si="0"/>
        <v>486267.67945293174</v>
      </c>
      <c r="Y35" s="86">
        <f>SUM(X35:X$42)</f>
        <v>3399947.9771102206</v>
      </c>
      <c r="Z35" s="86">
        <f t="shared" si="1"/>
        <v>519.54318333816161</v>
      </c>
      <c r="AA35" s="87">
        <f>SUM(Z35:Z$42)</f>
        <v>304431.2960413493</v>
      </c>
      <c r="AB35" s="80">
        <f t="shared" si="2"/>
        <v>37.828074673300065</v>
      </c>
      <c r="AC35" s="81">
        <f t="shared" si="3"/>
        <v>34.719308278075047</v>
      </c>
      <c r="AD35" s="89">
        <f t="shared" si="16"/>
        <v>91.781854027534578</v>
      </c>
      <c r="AE35" s="81">
        <f t="shared" si="4"/>
        <v>3.1087663952250186</v>
      </c>
      <c r="AF35" s="90">
        <f t="shared" si="17"/>
        <v>8.2181459724654147</v>
      </c>
      <c r="AH35" s="91">
        <f t="shared" si="31"/>
        <v>1.5210233825290458E-6</v>
      </c>
      <c r="AI35" s="92">
        <f t="shared" si="18"/>
        <v>2.7092676139891474E-8</v>
      </c>
      <c r="AJ35" s="92">
        <f t="shared" si="32"/>
        <v>18518908.563312512</v>
      </c>
      <c r="AK35" s="92">
        <f>SUM(AJ35:AJ$42)/U35/U35</f>
        <v>1.1496143360617319E-2</v>
      </c>
      <c r="AL35" s="92">
        <f t="shared" si="33"/>
        <v>15400897.824052259</v>
      </c>
      <c r="AM35" s="92">
        <f>SUM(AL35:AL$42)/U35/U35</f>
        <v>8.332802353746659E-3</v>
      </c>
      <c r="AN35" s="92">
        <f t="shared" si="34"/>
        <v>150653.09548015639</v>
      </c>
      <c r="AO35" s="93">
        <f>SUM(AN35:AN$42)/U35/U35</f>
        <v>7.5356330655735953E-4</v>
      </c>
      <c r="AP35" s="80">
        <f t="shared" si="5"/>
        <v>37.617923336558782</v>
      </c>
      <c r="AQ35" s="81">
        <f t="shared" si="6"/>
        <v>38.038226010041349</v>
      </c>
      <c r="AR35" s="81">
        <f t="shared" si="7"/>
        <v>34.540391276305641</v>
      </c>
      <c r="AS35" s="81">
        <f t="shared" si="8"/>
        <v>34.898225279844453</v>
      </c>
      <c r="AT35" s="81">
        <f t="shared" si="9"/>
        <v>3.0549622243971846</v>
      </c>
      <c r="AU35" s="94">
        <f t="shared" si="10"/>
        <v>3.1625705660528527</v>
      </c>
    </row>
    <row r="36" spans="1:47" ht="14.45" customHeight="1" x14ac:dyDescent="0.15">
      <c r="A36" s="128"/>
      <c r="B36" s="73" t="s">
        <v>76</v>
      </c>
      <c r="C36" s="129">
        <v>44723</v>
      </c>
      <c r="D36" s="75">
        <v>128</v>
      </c>
      <c r="E36" s="75">
        <v>44723</v>
      </c>
      <c r="F36" s="130">
        <v>84</v>
      </c>
      <c r="G36" s="77" t="s">
        <v>76</v>
      </c>
      <c r="H36" s="75">
        <v>4359516</v>
      </c>
      <c r="I36" s="75">
        <v>12192</v>
      </c>
      <c r="J36" s="78">
        <v>55</v>
      </c>
      <c r="K36" s="75">
        <v>96820</v>
      </c>
      <c r="L36" s="79">
        <v>3190334</v>
      </c>
      <c r="M36" s="57"/>
      <c r="N36" s="57"/>
      <c r="O36" s="80">
        <f t="shared" si="26"/>
        <v>0.52787878787878784</v>
      </c>
      <c r="P36" s="81">
        <f t="shared" si="27"/>
        <v>1.0190450332726677</v>
      </c>
      <c r="Q36" s="82">
        <f t="shared" si="13"/>
        <v>2.8620620262504752E-3</v>
      </c>
      <c r="R36" s="83">
        <f t="shared" si="14"/>
        <v>2.8085726663707395E-3</v>
      </c>
      <c r="S36" s="84">
        <f t="shared" si="15"/>
        <v>1.8782282047268744E-3</v>
      </c>
      <c r="T36" s="85">
        <f t="shared" si="28"/>
        <v>1.3950373282488038E-2</v>
      </c>
      <c r="U36" s="86">
        <f t="shared" si="29"/>
        <v>96723.718033299127</v>
      </c>
      <c r="V36" s="86">
        <f t="shared" si="30"/>
        <v>480433.3489360133</v>
      </c>
      <c r="W36" s="87">
        <f>SUM(V36:V$42)</f>
        <v>3217592.0505152997</v>
      </c>
      <c r="X36" s="88">
        <f t="shared" si="0"/>
        <v>479530.9854695503</v>
      </c>
      <c r="Y36" s="86">
        <f>SUM(X36:X$42)</f>
        <v>2913680.2976572891</v>
      </c>
      <c r="Z36" s="86">
        <f t="shared" si="1"/>
        <v>902.36346646300819</v>
      </c>
      <c r="AA36" s="87">
        <f>SUM(Z36:Z$42)</f>
        <v>303911.75285801117</v>
      </c>
      <c r="AB36" s="80">
        <f t="shared" si="2"/>
        <v>33.265801976383678</v>
      </c>
      <c r="AC36" s="81">
        <f t="shared" si="3"/>
        <v>30.123741693368267</v>
      </c>
      <c r="AD36" s="89">
        <f t="shared" si="16"/>
        <v>90.554683499751349</v>
      </c>
      <c r="AE36" s="81">
        <f t="shared" si="4"/>
        <v>3.1420602830154163</v>
      </c>
      <c r="AF36" s="90">
        <f t="shared" si="17"/>
        <v>9.4453165002486728</v>
      </c>
      <c r="AH36" s="91">
        <f t="shared" si="31"/>
        <v>1.4992030618344416E-6</v>
      </c>
      <c r="AI36" s="92">
        <f t="shared" si="18"/>
        <v>4.1918039119420496E-8</v>
      </c>
      <c r="AJ36" s="92">
        <f t="shared" si="32"/>
        <v>13530723.141549671</v>
      </c>
      <c r="AK36" s="92">
        <f>SUM(AJ36:AJ$42)/U36/U36</f>
        <v>9.8044161607386583E-3</v>
      </c>
      <c r="AL36" s="92">
        <f t="shared" si="33"/>
        <v>10910425.958738841</v>
      </c>
      <c r="AM36" s="92">
        <f>SUM(AL36:AL$42)/U36/U36</f>
        <v>6.8951794965419044E-3</v>
      </c>
      <c r="AN36" s="92">
        <f t="shared" si="34"/>
        <v>151642.03643842987</v>
      </c>
      <c r="AO36" s="93">
        <f>SUM(AN36:AN$42)/U36/U36</f>
        <v>7.563215769330248E-4</v>
      </c>
      <c r="AP36" s="80">
        <f t="shared" si="5"/>
        <v>33.071728162789228</v>
      </c>
      <c r="AQ36" s="81">
        <f t="shared" si="6"/>
        <v>33.459875789978128</v>
      </c>
      <c r="AR36" s="81">
        <f t="shared" si="7"/>
        <v>29.96098874699274</v>
      </c>
      <c r="AS36" s="81">
        <f t="shared" si="8"/>
        <v>30.286494639743793</v>
      </c>
      <c r="AT36" s="81">
        <f t="shared" si="9"/>
        <v>3.0881577323341554</v>
      </c>
      <c r="AU36" s="94">
        <f t="shared" si="10"/>
        <v>3.1959628336966772</v>
      </c>
    </row>
    <row r="37" spans="1:47" ht="14.45" customHeight="1" x14ac:dyDescent="0.15">
      <c r="A37" s="128"/>
      <c r="B37" s="73" t="s">
        <v>77</v>
      </c>
      <c r="C37" s="129">
        <v>47216</v>
      </c>
      <c r="D37" s="75">
        <v>183</v>
      </c>
      <c r="E37" s="75">
        <v>47216</v>
      </c>
      <c r="F37" s="130">
        <v>251</v>
      </c>
      <c r="G37" s="77" t="s">
        <v>77</v>
      </c>
      <c r="H37" s="75">
        <v>5117803</v>
      </c>
      <c r="I37" s="75">
        <v>19941</v>
      </c>
      <c r="J37" s="78">
        <v>60</v>
      </c>
      <c r="K37" s="75">
        <v>95500</v>
      </c>
      <c r="L37" s="79">
        <v>2709350</v>
      </c>
      <c r="M37" s="57"/>
      <c r="N37" s="57"/>
      <c r="O37" s="80">
        <f t="shared" si="26"/>
        <v>0.53039832285115307</v>
      </c>
      <c r="P37" s="81">
        <f t="shared" si="27"/>
        <v>0.96597192070712601</v>
      </c>
      <c r="Q37" s="82">
        <f t="shared" si="13"/>
        <v>3.8758048119281597E-3</v>
      </c>
      <c r="R37" s="83">
        <f t="shared" si="14"/>
        <v>4.0123369311718003E-3</v>
      </c>
      <c r="S37" s="84">
        <f t="shared" si="15"/>
        <v>5.3159945781091154E-3</v>
      </c>
      <c r="T37" s="85">
        <f t="shared" si="28"/>
        <v>1.9874447471112718E-2</v>
      </c>
      <c r="U37" s="86">
        <f t="shared" si="29"/>
        <v>95374.38606146448</v>
      </c>
      <c r="V37" s="86">
        <f t="shared" si="30"/>
        <v>472421.24935769476</v>
      </c>
      <c r="W37" s="87">
        <f>SUM(V37:V$42)</f>
        <v>2737158.7015792867</v>
      </c>
      <c r="X37" s="88">
        <f t="shared" si="0"/>
        <v>469909.86055752571</v>
      </c>
      <c r="Y37" s="86">
        <f>SUM(X37:X$42)</f>
        <v>2434149.3121877387</v>
      </c>
      <c r="Z37" s="86">
        <f t="shared" si="1"/>
        <v>2511.3888001690398</v>
      </c>
      <c r="AA37" s="87">
        <f>SUM(Z37:Z$42)</f>
        <v>303009.38939154812</v>
      </c>
      <c r="AB37" s="80">
        <f t="shared" si="2"/>
        <v>28.699096420031598</v>
      </c>
      <c r="AC37" s="81">
        <f t="shared" si="3"/>
        <v>25.522044363347614</v>
      </c>
      <c r="AD37" s="89">
        <f t="shared" si="16"/>
        <v>88.929783676163254</v>
      </c>
      <c r="AE37" s="81">
        <f t="shared" si="4"/>
        <v>3.1770520566839848</v>
      </c>
      <c r="AF37" s="90">
        <f t="shared" si="17"/>
        <v>11.070216323836744</v>
      </c>
      <c r="AH37" s="91">
        <f t="shared" si="31"/>
        <v>2.1155376037681547E-6</v>
      </c>
      <c r="AI37" s="92">
        <f t="shared" si="18"/>
        <v>1.1199031641296657E-7</v>
      </c>
      <c r="AJ37" s="92">
        <f t="shared" si="32"/>
        <v>13590635.087365482</v>
      </c>
      <c r="AK37" s="92">
        <f>SUM(AJ37:AJ$42)/U37/U37</f>
        <v>8.5962974601145378E-3</v>
      </c>
      <c r="AL37" s="92">
        <f t="shared" si="33"/>
        <v>10515355.253924962</v>
      </c>
      <c r="AM37" s="92">
        <f>SUM(AL37:AL$42)/U37/U37</f>
        <v>5.8922229503600449E-3</v>
      </c>
      <c r="AN37" s="92">
        <f t="shared" si="34"/>
        <v>225398.30867152297</v>
      </c>
      <c r="AO37" s="93">
        <f>SUM(AN37:AN$42)/U37/U37</f>
        <v>7.6120265569718339E-4</v>
      </c>
      <c r="AP37" s="80">
        <f t="shared" si="5"/>
        <v>28.517372628736194</v>
      </c>
      <c r="AQ37" s="81">
        <f t="shared" si="6"/>
        <v>28.880820211327002</v>
      </c>
      <c r="AR37" s="81">
        <f t="shared" si="7"/>
        <v>25.371593162999783</v>
      </c>
      <c r="AS37" s="81">
        <f t="shared" si="8"/>
        <v>25.672495563695445</v>
      </c>
      <c r="AT37" s="81">
        <f t="shared" si="9"/>
        <v>3.1229758500665983</v>
      </c>
      <c r="AU37" s="94">
        <f t="shared" si="10"/>
        <v>3.2311282633013714</v>
      </c>
    </row>
    <row r="38" spans="1:47" ht="14.45" customHeight="1" x14ac:dyDescent="0.15">
      <c r="A38" s="128"/>
      <c r="B38" s="73" t="s">
        <v>78</v>
      </c>
      <c r="C38" s="129">
        <v>36839</v>
      </c>
      <c r="D38" s="75">
        <v>231</v>
      </c>
      <c r="E38" s="75">
        <v>36839</v>
      </c>
      <c r="F38" s="130">
        <v>480</v>
      </c>
      <c r="G38" s="77" t="s">
        <v>78</v>
      </c>
      <c r="H38" s="75">
        <v>4296437</v>
      </c>
      <c r="I38" s="75">
        <v>25619</v>
      </c>
      <c r="J38" s="78">
        <v>65</v>
      </c>
      <c r="K38" s="75">
        <v>93592</v>
      </c>
      <c r="L38" s="79">
        <v>2236330</v>
      </c>
      <c r="M38" s="57"/>
      <c r="N38" s="57"/>
      <c r="O38" s="80">
        <f t="shared" si="26"/>
        <v>0.53183823529411767</v>
      </c>
      <c r="P38" s="81">
        <f t="shared" si="27"/>
        <v>1.011915005096083</v>
      </c>
      <c r="Q38" s="82">
        <f t="shared" si="13"/>
        <v>6.2705285159749182E-3</v>
      </c>
      <c r="R38" s="83">
        <f t="shared" si="14"/>
        <v>6.1966948650786346E-3</v>
      </c>
      <c r="S38" s="84">
        <f t="shared" si="15"/>
        <v>1.3029669643584246E-2</v>
      </c>
      <c r="T38" s="85">
        <f t="shared" si="28"/>
        <v>3.0540476226952835E-2</v>
      </c>
      <c r="U38" s="86">
        <f t="shared" si="29"/>
        <v>93478.872835596281</v>
      </c>
      <c r="V38" s="86">
        <f t="shared" si="30"/>
        <v>460711.61412942148</v>
      </c>
      <c r="W38" s="87">
        <f>SUM(V38:V$42)</f>
        <v>2264737.452221592</v>
      </c>
      <c r="X38" s="88">
        <f t="shared" si="0"/>
        <v>454708.69399635267</v>
      </c>
      <c r="Y38" s="86">
        <f>SUM(X38:X$42)</f>
        <v>1964239.4516302131</v>
      </c>
      <c r="Z38" s="86">
        <f t="shared" si="1"/>
        <v>6002.920133068822</v>
      </c>
      <c r="AA38" s="87">
        <f>SUM(Z38:Z$42)</f>
        <v>300498.00059137907</v>
      </c>
      <c r="AB38" s="80">
        <f t="shared" si="2"/>
        <v>24.227265300948211</v>
      </c>
      <c r="AC38" s="81">
        <f t="shared" si="3"/>
        <v>21.012656571980408</v>
      </c>
      <c r="AD38" s="89">
        <f t="shared" si="16"/>
        <v>86.731442079672149</v>
      </c>
      <c r="AE38" s="81">
        <f t="shared" si="4"/>
        <v>3.2146087289678031</v>
      </c>
      <c r="AF38" s="90">
        <f t="shared" si="17"/>
        <v>13.268557920327842</v>
      </c>
      <c r="AH38" s="91">
        <f t="shared" si="31"/>
        <v>3.9144370310201589E-6</v>
      </c>
      <c r="AI38" s="92">
        <f t="shared" si="18"/>
        <v>3.4908377948813227E-7</v>
      </c>
      <c r="AJ38" s="92">
        <f t="shared" si="32"/>
        <v>16930103.66508545</v>
      </c>
      <c r="AK38" s="92">
        <f>SUM(AJ38:AJ$42)/U38/U38</f>
        <v>7.3931588872755494E-3</v>
      </c>
      <c r="AL38" s="92">
        <f t="shared" si="33"/>
        <v>12379934.3636587</v>
      </c>
      <c r="AM38" s="92">
        <f>SUM(AL38:AL$42)/U38/U38</f>
        <v>4.9302402031310951E-3</v>
      </c>
      <c r="AN38" s="92">
        <f t="shared" si="34"/>
        <v>442122.36124324391</v>
      </c>
      <c r="AO38" s="93">
        <f>SUM(AN38:AN$42)/U38/U38</f>
        <v>7.6659184334305647E-4</v>
      </c>
      <c r="AP38" s="80">
        <f t="shared" si="5"/>
        <v>24.058737679528583</v>
      </c>
      <c r="AQ38" s="81">
        <f t="shared" si="6"/>
        <v>24.395792922367839</v>
      </c>
      <c r="AR38" s="81">
        <f t="shared" si="7"/>
        <v>20.875033860321508</v>
      </c>
      <c r="AS38" s="81">
        <f t="shared" si="8"/>
        <v>21.150279283639307</v>
      </c>
      <c r="AT38" s="81">
        <f t="shared" si="9"/>
        <v>3.1603414347162313</v>
      </c>
      <c r="AU38" s="94">
        <f t="shared" si="10"/>
        <v>3.268876023219375</v>
      </c>
    </row>
    <row r="39" spans="1:47" ht="14.45" customHeight="1" x14ac:dyDescent="0.15">
      <c r="A39" s="128"/>
      <c r="B39" s="73" t="s">
        <v>79</v>
      </c>
      <c r="C39" s="129">
        <v>36477</v>
      </c>
      <c r="D39" s="75">
        <v>376</v>
      </c>
      <c r="E39" s="75">
        <v>36477</v>
      </c>
      <c r="F39" s="130">
        <v>966</v>
      </c>
      <c r="G39" s="77" t="s">
        <v>79</v>
      </c>
      <c r="H39" s="75">
        <v>3752050</v>
      </c>
      <c r="I39" s="75">
        <v>36778</v>
      </c>
      <c r="J39" s="78">
        <v>70</v>
      </c>
      <c r="K39" s="75">
        <v>90872</v>
      </c>
      <c r="L39" s="79">
        <v>1774737</v>
      </c>
      <c r="M39" s="57"/>
      <c r="N39" s="57"/>
      <c r="O39" s="80">
        <f t="shared" si="26"/>
        <v>0.54497136311569305</v>
      </c>
      <c r="P39" s="81">
        <f t="shared" si="27"/>
        <v>0.99801629707031625</v>
      </c>
      <c r="Q39" s="82">
        <f t="shared" si="13"/>
        <v>1.0307865230145022E-2</v>
      </c>
      <c r="R39" s="83">
        <f t="shared" si="14"/>
        <v>1.0328353615470841E-2</v>
      </c>
      <c r="S39" s="84">
        <f t="shared" si="15"/>
        <v>2.6482440990213012E-2</v>
      </c>
      <c r="T39" s="85">
        <f t="shared" si="28"/>
        <v>5.0456125649650733E-2</v>
      </c>
      <c r="U39" s="86">
        <f t="shared" si="29"/>
        <v>90623.983542038404</v>
      </c>
      <c r="V39" s="86">
        <f t="shared" si="30"/>
        <v>442716.74564083182</v>
      </c>
      <c r="W39" s="87">
        <f>SUM(V39:V$42)</f>
        <v>1804025.8380921704</v>
      </c>
      <c r="X39" s="88">
        <f t="shared" si="0"/>
        <v>430992.52554901934</v>
      </c>
      <c r="Y39" s="86">
        <f>SUM(X39:X$42)</f>
        <v>1509530.7576338605</v>
      </c>
      <c r="Z39" s="86">
        <f t="shared" si="1"/>
        <v>11724.220091812473</v>
      </c>
      <c r="AA39" s="87">
        <f>SUM(Z39:Z$42)</f>
        <v>294495.08045831026</v>
      </c>
      <c r="AB39" s="80">
        <f t="shared" si="2"/>
        <v>19.906715282001745</v>
      </c>
      <c r="AC39" s="81">
        <f t="shared" si="3"/>
        <v>16.657077945968062</v>
      </c>
      <c r="AD39" s="89">
        <f t="shared" si="16"/>
        <v>83.675672806895591</v>
      </c>
      <c r="AE39" s="81">
        <f t="shared" si="4"/>
        <v>3.2496373360336857</v>
      </c>
      <c r="AF39" s="90">
        <f t="shared" si="17"/>
        <v>16.32432719310443</v>
      </c>
      <c r="AH39" s="91">
        <f t="shared" si="31"/>
        <v>6.4291711987034652E-6</v>
      </c>
      <c r="AI39" s="92">
        <f t="shared" si="18"/>
        <v>7.0677745728576638E-7</v>
      </c>
      <c r="AJ39" s="92">
        <f t="shared" si="32"/>
        <v>17288268.112167627</v>
      </c>
      <c r="AK39" s="92">
        <f>SUM(AJ39:AJ$42)/U39/U39</f>
        <v>5.8048506659496776E-3</v>
      </c>
      <c r="AL39" s="92">
        <f t="shared" si="33"/>
        <v>11623741.565695064</v>
      </c>
      <c r="AM39" s="92">
        <f>SUM(AL39:AL$42)/U39/U39</f>
        <v>3.7383513412523454E-3</v>
      </c>
      <c r="AN39" s="92">
        <f t="shared" si="34"/>
        <v>729783.51586970466</v>
      </c>
      <c r="AO39" s="93">
        <f>SUM(AN39:AN$42)/U39/U39</f>
        <v>7.6181791829082557E-4</v>
      </c>
      <c r="AP39" s="80">
        <f t="shared" si="5"/>
        <v>19.757383723654851</v>
      </c>
      <c r="AQ39" s="81">
        <f t="shared" si="6"/>
        <v>20.056046840348639</v>
      </c>
      <c r="AR39" s="81">
        <f t="shared" si="7"/>
        <v>16.537239510929236</v>
      </c>
      <c r="AS39" s="81">
        <f t="shared" si="8"/>
        <v>16.776916381006888</v>
      </c>
      <c r="AT39" s="81">
        <f t="shared" si="9"/>
        <v>3.1955392795537527</v>
      </c>
      <c r="AU39" s="94">
        <f t="shared" si="10"/>
        <v>3.3037353925136186</v>
      </c>
    </row>
    <row r="40" spans="1:47" ht="14.45" customHeight="1" x14ac:dyDescent="0.15">
      <c r="A40" s="128"/>
      <c r="B40" s="73" t="s">
        <v>80</v>
      </c>
      <c r="C40" s="129">
        <v>36594</v>
      </c>
      <c r="D40" s="75">
        <v>600</v>
      </c>
      <c r="E40" s="75">
        <v>36594</v>
      </c>
      <c r="F40" s="130">
        <v>2198</v>
      </c>
      <c r="G40" s="77" t="s">
        <v>80</v>
      </c>
      <c r="H40" s="75">
        <v>3379056</v>
      </c>
      <c r="I40" s="75">
        <v>60415</v>
      </c>
      <c r="J40" s="78">
        <v>75</v>
      </c>
      <c r="K40" s="75">
        <v>86507</v>
      </c>
      <c r="L40" s="79">
        <v>1330308</v>
      </c>
      <c r="M40" s="57"/>
      <c r="N40" s="57"/>
      <c r="O40" s="80">
        <f t="shared" si="26"/>
        <v>0.54519639065817416</v>
      </c>
      <c r="P40" s="81">
        <f t="shared" si="27"/>
        <v>0.985536928225339</v>
      </c>
      <c r="Q40" s="82">
        <f t="shared" si="13"/>
        <v>1.6396130513198885E-2</v>
      </c>
      <c r="R40" s="83">
        <f t="shared" si="14"/>
        <v>1.6636749008201522E-2</v>
      </c>
      <c r="S40" s="84">
        <f t="shared" si="15"/>
        <v>6.0064491446685249E-2</v>
      </c>
      <c r="T40" s="85">
        <f t="shared" si="28"/>
        <v>8.0151434530679119E-2</v>
      </c>
      <c r="U40" s="86">
        <f t="shared" si="29"/>
        <v>86051.448441569431</v>
      </c>
      <c r="V40" s="86">
        <f t="shared" si="30"/>
        <v>414573.00537709822</v>
      </c>
      <c r="W40" s="87">
        <f>SUM(V40:V$42)</f>
        <v>1361309.0924513387</v>
      </c>
      <c r="X40" s="88">
        <f t="shared" si="0"/>
        <v>389671.88864159893</v>
      </c>
      <c r="Y40" s="86">
        <f>SUM(X40:X$42)</f>
        <v>1078538.232084841</v>
      </c>
      <c r="Z40" s="86">
        <f t="shared" si="1"/>
        <v>24901.116735499312</v>
      </c>
      <c r="AA40" s="87">
        <f>SUM(Z40:Z$42)</f>
        <v>282770.86036649777</v>
      </c>
      <c r="AB40" s="80">
        <f t="shared" si="2"/>
        <v>15.819711545886335</v>
      </c>
      <c r="AC40" s="81">
        <f t="shared" si="3"/>
        <v>12.533644135196504</v>
      </c>
      <c r="AD40" s="89">
        <f t="shared" si="16"/>
        <v>79.228019416420253</v>
      </c>
      <c r="AE40" s="81">
        <f t="shared" si="4"/>
        <v>3.2860674106898333</v>
      </c>
      <c r="AF40" s="90">
        <f t="shared" si="17"/>
        <v>20.771980583579751</v>
      </c>
      <c r="AH40" s="91">
        <f t="shared" si="31"/>
        <v>9.8488990118064048E-6</v>
      </c>
      <c r="AI40" s="92">
        <f t="shared" si="18"/>
        <v>1.5427870228435351E-6</v>
      </c>
      <c r="AJ40" s="92">
        <f t="shared" si="32"/>
        <v>14777403.053254941</v>
      </c>
      <c r="AK40" s="92">
        <f>SUM(AJ40:AJ$42)/U40/U40</f>
        <v>4.1034266410656444E-3</v>
      </c>
      <c r="AL40" s="92">
        <f t="shared" si="33"/>
        <v>8835210.6772289965</v>
      </c>
      <c r="AM40" s="92">
        <f>SUM(AL40:AL$42)/U40/U40</f>
        <v>2.5764513542830226E-3</v>
      </c>
      <c r="AN40" s="92">
        <f t="shared" si="34"/>
        <v>1105451.049717031</v>
      </c>
      <c r="AO40" s="93">
        <f>SUM(AN40:AN$42)/U40/U40</f>
        <v>7.463759622785179E-4</v>
      </c>
      <c r="AP40" s="80">
        <f t="shared" si="5"/>
        <v>15.694157876946244</v>
      </c>
      <c r="AQ40" s="81">
        <f t="shared" si="6"/>
        <v>15.945265214826426</v>
      </c>
      <c r="AR40" s="81">
        <f t="shared" si="7"/>
        <v>12.434156972594419</v>
      </c>
      <c r="AS40" s="81">
        <f t="shared" si="8"/>
        <v>12.633131297798588</v>
      </c>
      <c r="AT40" s="81">
        <f t="shared" si="9"/>
        <v>3.2325204416188473</v>
      </c>
      <c r="AU40" s="94">
        <f t="shared" si="10"/>
        <v>3.3396143797608193</v>
      </c>
    </row>
    <row r="41" spans="1:47" ht="14.45" customHeight="1" x14ac:dyDescent="0.15">
      <c r="A41" s="128"/>
      <c r="B41" s="73" t="s">
        <v>81</v>
      </c>
      <c r="C41" s="129">
        <v>30343</v>
      </c>
      <c r="D41" s="75">
        <v>1012</v>
      </c>
      <c r="E41" s="75">
        <v>30343</v>
      </c>
      <c r="F41" s="130">
        <v>4002</v>
      </c>
      <c r="G41" s="77" t="s">
        <v>81</v>
      </c>
      <c r="H41" s="75">
        <v>2663083</v>
      </c>
      <c r="I41" s="75">
        <v>91456</v>
      </c>
      <c r="J41" s="78">
        <v>80</v>
      </c>
      <c r="K41" s="75">
        <v>78971</v>
      </c>
      <c r="L41" s="79">
        <v>914910</v>
      </c>
      <c r="M41" s="57"/>
      <c r="N41" s="57"/>
      <c r="O41" s="80">
        <f>IF(K41&lt;0.5,0.5,((L41-L42)-5*K42)/5/(K41-K42))</f>
        <v>0.5416790548470386</v>
      </c>
      <c r="P41" s="81">
        <f>IF(H41&lt;0.5,1,(I41/H41)/((K41-K42)/(L41-L42)))</f>
        <v>0.98226453147566195</v>
      </c>
      <c r="Q41" s="82">
        <f t="shared" si="13"/>
        <v>3.3352008700524009E-2</v>
      </c>
      <c r="R41" s="83">
        <f t="shared" si="14"/>
        <v>3.3954202388249817E-2</v>
      </c>
      <c r="S41" s="84">
        <f t="shared" si="15"/>
        <v>0.13189203440661768</v>
      </c>
      <c r="T41" s="85">
        <f>5*R41/(1+5*(1-O41)*R41)</f>
        <v>0.15751484331121574</v>
      </c>
      <c r="U41" s="86">
        <f t="shared" si="29"/>
        <v>79154.301405534876</v>
      </c>
      <c r="V41" s="86">
        <f>5*U41*((1-T41)+O41*T41)</f>
        <v>367199.83113537176</v>
      </c>
      <c r="W41" s="87">
        <f>SUM(V41:V$42)</f>
        <v>946736.08707424044</v>
      </c>
      <c r="X41" s="88">
        <f t="shared" si="0"/>
        <v>318769.0983731611</v>
      </c>
      <c r="Y41" s="86">
        <f>SUM(X41:X$42)</f>
        <v>688866.34344324202</v>
      </c>
      <c r="Z41" s="86">
        <f t="shared" si="1"/>
        <v>48430.732762210653</v>
      </c>
      <c r="AA41" s="87">
        <f>SUM(Z41:Z$42)</f>
        <v>257869.74363099848</v>
      </c>
      <c r="AB41" s="80">
        <f t="shared" si="2"/>
        <v>11.960639791687173</v>
      </c>
      <c r="AC41" s="81">
        <f t="shared" si="3"/>
        <v>8.7028289203632969</v>
      </c>
      <c r="AD41" s="89">
        <f t="shared" si="16"/>
        <v>72.762235732672892</v>
      </c>
      <c r="AE41" s="81">
        <f t="shared" si="4"/>
        <v>3.2578108713238785</v>
      </c>
      <c r="AF41" s="90">
        <f t="shared" si="17"/>
        <v>27.237764267327126</v>
      </c>
      <c r="AH41" s="91">
        <f>IF(D41=0,0,T41*T41*(1-T41)/D41)</f>
        <v>2.0654977039114628E-5</v>
      </c>
      <c r="AI41" s="92">
        <f t="shared" si="18"/>
        <v>3.7734082215569079E-6</v>
      </c>
      <c r="AJ41" s="92">
        <f>U41*U41*((1-O41)*5+AB42)^2*AH41</f>
        <v>15607863.009393152</v>
      </c>
      <c r="AK41" s="92">
        <f>SUM(AJ41:AJ$42)/U41/U41</f>
        <v>2.4911185977542654E-3</v>
      </c>
      <c r="AL41" s="92">
        <f>U41*U41*((1-O41)*5*(1-S41)+AC42)^2*AH41+V41*V41*AI41</f>
        <v>7864460.8898096578</v>
      </c>
      <c r="AM41" s="92">
        <f>SUM(AL41:AL$42)/U41/U41</f>
        <v>1.6348555730800794E-3</v>
      </c>
      <c r="AN41" s="92">
        <f>U41*U41*((1-O41)*5*S41+AE42)^2*AH41+V41*V41*AI41</f>
        <v>2042783.495330442</v>
      </c>
      <c r="AO41" s="93">
        <f>SUM(AN41:AN$42)/U41/U41</f>
        <v>7.0567719556710042E-4</v>
      </c>
      <c r="AP41" s="80">
        <f t="shared" si="5"/>
        <v>11.862814022049859</v>
      </c>
      <c r="AQ41" s="81">
        <f t="shared" si="6"/>
        <v>12.058465561324487</v>
      </c>
      <c r="AR41" s="81">
        <f t="shared" si="7"/>
        <v>8.6235795596747433</v>
      </c>
      <c r="AS41" s="81">
        <f t="shared" si="8"/>
        <v>8.7820782810518505</v>
      </c>
      <c r="AT41" s="81">
        <f t="shared" si="9"/>
        <v>3.2057442840102226</v>
      </c>
      <c r="AU41" s="94">
        <f t="shared" si="10"/>
        <v>3.3098774586375344</v>
      </c>
    </row>
    <row r="42" spans="1:47" ht="14.45" customHeight="1" thickBot="1" x14ac:dyDescent="0.2">
      <c r="A42" s="131"/>
      <c r="B42" s="132" t="s">
        <v>82</v>
      </c>
      <c r="C42" s="133">
        <v>32588</v>
      </c>
      <c r="D42" s="134">
        <v>3294</v>
      </c>
      <c r="E42" s="134">
        <v>32588</v>
      </c>
      <c r="F42" s="135">
        <v>11777</v>
      </c>
      <c r="G42" s="136" t="s">
        <v>96</v>
      </c>
      <c r="H42" s="134">
        <v>2761968</v>
      </c>
      <c r="I42" s="134">
        <v>292332</v>
      </c>
      <c r="J42" s="137">
        <v>85</v>
      </c>
      <c r="K42" s="134">
        <v>66190</v>
      </c>
      <c r="L42" s="138">
        <v>549344</v>
      </c>
      <c r="M42" s="57"/>
      <c r="N42" s="57"/>
      <c r="O42" s="139">
        <v>1</v>
      </c>
      <c r="P42" s="140">
        <f>IF(H42&lt;0.5,1,(I42/H42)/(K42/L42))</f>
        <v>0.87843517867442611</v>
      </c>
      <c r="Q42" s="141">
        <f t="shared" si="13"/>
        <v>0.10108015220326501</v>
      </c>
      <c r="R42" s="142">
        <f t="shared" si="14"/>
        <v>0.11506842469104744</v>
      </c>
      <c r="S42" s="143">
        <f t="shared" si="15"/>
        <v>0.3613906959617037</v>
      </c>
      <c r="T42" s="139">
        <v>1</v>
      </c>
      <c r="U42" s="144">
        <f>U41*(1-T41)</f>
        <v>66686.324022233312</v>
      </c>
      <c r="V42" s="144">
        <f>U42/R42</f>
        <v>579536.25593886874</v>
      </c>
      <c r="W42" s="145">
        <f>SUM(V42:V$42)</f>
        <v>579536.25593886874</v>
      </c>
      <c r="X42" s="139">
        <f t="shared" si="0"/>
        <v>370097.24507008091</v>
      </c>
      <c r="Y42" s="144">
        <f>SUM(X42:X$42)</f>
        <v>370097.24507008091</v>
      </c>
      <c r="Z42" s="144">
        <f t="shared" si="1"/>
        <v>209439.01086878782</v>
      </c>
      <c r="AA42" s="145">
        <f>SUM(Z42:Z$42)</f>
        <v>209439.01086878782</v>
      </c>
      <c r="AB42" s="146">
        <f t="shared" si="2"/>
        <v>8.6904813608506988</v>
      </c>
      <c r="AC42" s="140">
        <f t="shared" si="3"/>
        <v>5.5498222536106505</v>
      </c>
      <c r="AD42" s="147">
        <f t="shared" si="16"/>
        <v>63.860930403829627</v>
      </c>
      <c r="AE42" s="140">
        <f t="shared" si="4"/>
        <v>3.1406591072400478</v>
      </c>
      <c r="AF42" s="148">
        <f t="shared" si="17"/>
        <v>36.139069596170373</v>
      </c>
      <c r="AH42" s="149">
        <f>0</f>
        <v>0</v>
      </c>
      <c r="AI42" s="150">
        <f t="shared" si="18"/>
        <v>7.0819768268693731E-6</v>
      </c>
      <c r="AJ42" s="150">
        <v>0</v>
      </c>
      <c r="AK42" s="150">
        <f>(1-R42)/R42/R42/D42</f>
        <v>2.0289612909059715E-2</v>
      </c>
      <c r="AL42" s="150">
        <f>V42*V42*AI42</f>
        <v>2378568.8269528998</v>
      </c>
      <c r="AM42" s="150">
        <f>(1-S42)*(1-S42)*(1-R42)/R42/R42/D42+AI42/R42/R42</f>
        <v>8.8094098545539908E-3</v>
      </c>
      <c r="AN42" s="150">
        <f>V42*V42*AI42</f>
        <v>2378568.8269528998</v>
      </c>
      <c r="AO42" s="151">
        <f>S42*S42*(1-R42)/R42/R42/D42+AI42/R42/R42</f>
        <v>3.1847516054915913E-3</v>
      </c>
      <c r="AP42" s="146">
        <f t="shared" si="5"/>
        <v>8.4112958007809784</v>
      </c>
      <c r="AQ42" s="140">
        <f t="shared" si="6"/>
        <v>8.9696669209204192</v>
      </c>
      <c r="AR42" s="140">
        <f t="shared" si="7"/>
        <v>5.3658596788916206</v>
      </c>
      <c r="AS42" s="140">
        <f t="shared" si="8"/>
        <v>5.7337848283296804</v>
      </c>
      <c r="AT42" s="140">
        <f t="shared" si="9"/>
        <v>3.0300492443540623</v>
      </c>
      <c r="AU42" s="152">
        <f t="shared" si="10"/>
        <v>3.2512689701260333</v>
      </c>
    </row>
    <row r="43" spans="1:47" ht="14.45" customHeight="1" thickTop="1" x14ac:dyDescent="0.25">
      <c r="G43" s="153"/>
      <c r="H43" s="153"/>
      <c r="I43" s="153"/>
      <c r="J43" s="153"/>
      <c r="K43" s="153"/>
      <c r="L43" s="153"/>
    </row>
    <row r="44" spans="1:47" ht="14.45" customHeight="1" thickBot="1" x14ac:dyDescent="0.3">
      <c r="A44" s="1" t="s">
        <v>84</v>
      </c>
      <c r="G44" s="153"/>
      <c r="H44" s="153"/>
      <c r="I44" s="153"/>
      <c r="J44" s="196" t="s">
        <v>85</v>
      </c>
      <c r="K44" s="197"/>
      <c r="L44" s="197"/>
      <c r="M44" s="197"/>
    </row>
    <row r="45" spans="1:47" ht="14.45" customHeight="1" thickTop="1" x14ac:dyDescent="0.25">
      <c r="A45" s="185" t="s">
        <v>17</v>
      </c>
      <c r="B45" s="187" t="s">
        <v>86</v>
      </c>
      <c r="C45" s="189" t="s">
        <v>34</v>
      </c>
      <c r="D45" s="190"/>
      <c r="E45" s="190"/>
      <c r="F45" s="191" t="s">
        <v>87</v>
      </c>
      <c r="G45" s="190"/>
      <c r="H45" s="190"/>
      <c r="I45" s="190"/>
      <c r="J45" s="191" t="s">
        <v>88</v>
      </c>
      <c r="K45" s="190"/>
      <c r="L45" s="190"/>
      <c r="M45" s="192"/>
    </row>
    <row r="46" spans="1:47" ht="14.45" customHeight="1" x14ac:dyDescent="0.25">
      <c r="A46" s="186"/>
      <c r="B46" s="188"/>
      <c r="C46" s="23" t="s">
        <v>89</v>
      </c>
      <c r="D46" s="193" t="s">
        <v>16</v>
      </c>
      <c r="E46" s="194"/>
      <c r="F46" s="25" t="s">
        <v>89</v>
      </c>
      <c r="G46" s="193" t="s">
        <v>16</v>
      </c>
      <c r="H46" s="195"/>
      <c r="I46" s="154" t="s">
        <v>90</v>
      </c>
      <c r="J46" s="25" t="s">
        <v>89</v>
      </c>
      <c r="K46" s="193" t="s">
        <v>16</v>
      </c>
      <c r="L46" s="195"/>
      <c r="M46" s="155" t="s">
        <v>90</v>
      </c>
    </row>
    <row r="47" spans="1:47" ht="14.45" customHeight="1" x14ac:dyDescent="0.25">
      <c r="A47" s="49" t="s">
        <v>64</v>
      </c>
      <c r="B47" s="50">
        <v>0</v>
      </c>
      <c r="C47" s="156">
        <f>AB7</f>
        <v>79.712761200435295</v>
      </c>
      <c r="D47" s="156">
        <f t="shared" ref="D47:E82" si="35">AP7</f>
        <v>79.38058659379449</v>
      </c>
      <c r="E47" s="157">
        <f t="shared" si="35"/>
        <v>80.044935807076101</v>
      </c>
      <c r="F47" s="158">
        <f>AC7</f>
        <v>78.290111234179363</v>
      </c>
      <c r="G47" s="156">
        <f t="shared" ref="G47:H82" si="36">AR7</f>
        <v>77.97695105950929</v>
      </c>
      <c r="H47" s="156">
        <f t="shared" si="36"/>
        <v>78.603271408849437</v>
      </c>
      <c r="I47" s="159">
        <f t="shared" ref="I47:J82" si="37">AD7</f>
        <v>98.215279530113477</v>
      </c>
      <c r="J47" s="158">
        <f t="shared" si="37"/>
        <v>1.4226499662559395</v>
      </c>
      <c r="K47" s="156">
        <f t="shared" ref="K47:L82" si="38">AT7</f>
        <v>1.384274415095619</v>
      </c>
      <c r="L47" s="156">
        <f t="shared" si="38"/>
        <v>1.4610255174162601</v>
      </c>
      <c r="M47" s="160">
        <f>AF7</f>
        <v>1.784720469886534</v>
      </c>
    </row>
    <row r="48" spans="1:47" ht="14.45" customHeight="1" x14ac:dyDescent="0.25">
      <c r="A48" s="49"/>
      <c r="B48" s="73">
        <v>5</v>
      </c>
      <c r="C48" s="161">
        <f>AB8</f>
        <v>74.908989800484392</v>
      </c>
      <c r="D48" s="161">
        <f t="shared" si="35"/>
        <v>74.593580833000999</v>
      </c>
      <c r="E48" s="162">
        <f t="shared" si="35"/>
        <v>75.224398767967784</v>
      </c>
      <c r="F48" s="163">
        <f>AC8</f>
        <v>73.482799313195969</v>
      </c>
      <c r="G48" s="161">
        <f t="shared" si="36"/>
        <v>73.186895767935468</v>
      </c>
      <c r="H48" s="161">
        <f t="shared" si="36"/>
        <v>73.778702858456469</v>
      </c>
      <c r="I48" s="164">
        <f t="shared" si="37"/>
        <v>98.096102362230496</v>
      </c>
      <c r="J48" s="163">
        <f t="shared" si="37"/>
        <v>1.4261904872884283</v>
      </c>
      <c r="K48" s="161">
        <f t="shared" si="38"/>
        <v>1.387767725427927</v>
      </c>
      <c r="L48" s="161">
        <f t="shared" si="38"/>
        <v>1.4646132491489297</v>
      </c>
      <c r="M48" s="165">
        <f>AF8</f>
        <v>1.9038976377695138</v>
      </c>
    </row>
    <row r="49" spans="1:13" ht="14.45" customHeight="1" x14ac:dyDescent="0.25">
      <c r="A49" s="49"/>
      <c r="B49" s="73">
        <v>10</v>
      </c>
      <c r="C49" s="161">
        <f t="shared" ref="C49:C62" si="39">AB9</f>
        <v>69.923016077550088</v>
      </c>
      <c r="D49" s="161">
        <f t="shared" si="35"/>
        <v>69.608746583825578</v>
      </c>
      <c r="E49" s="162">
        <f t="shared" si="35"/>
        <v>70.237285571274597</v>
      </c>
      <c r="F49" s="163">
        <f t="shared" ref="F49:F62" si="40">AC9</f>
        <v>68.496550173993441</v>
      </c>
      <c r="G49" s="161">
        <f t="shared" si="36"/>
        <v>68.201819457550314</v>
      </c>
      <c r="H49" s="161">
        <f t="shared" si="36"/>
        <v>68.791280890436568</v>
      </c>
      <c r="I49" s="164">
        <f t="shared" si="37"/>
        <v>97.959947977680798</v>
      </c>
      <c r="J49" s="163">
        <f t="shared" si="37"/>
        <v>1.4264659035566545</v>
      </c>
      <c r="K49" s="161">
        <f t="shared" si="38"/>
        <v>1.3880395139777395</v>
      </c>
      <c r="L49" s="161">
        <f t="shared" si="38"/>
        <v>1.4648922931355695</v>
      </c>
      <c r="M49" s="165">
        <f t="shared" ref="M49:M62" si="41">AF9</f>
        <v>2.0400520223192209</v>
      </c>
    </row>
    <row r="50" spans="1:13" ht="14.45" customHeight="1" x14ac:dyDescent="0.25">
      <c r="A50" s="49"/>
      <c r="B50" s="73">
        <v>15</v>
      </c>
      <c r="C50" s="161">
        <f t="shared" si="39"/>
        <v>64.991102626042832</v>
      </c>
      <c r="D50" s="161">
        <f t="shared" si="35"/>
        <v>64.681272495443267</v>
      </c>
      <c r="E50" s="162">
        <f t="shared" si="35"/>
        <v>65.300932756642396</v>
      </c>
      <c r="F50" s="163">
        <f t="shared" si="40"/>
        <v>63.563189250403745</v>
      </c>
      <c r="G50" s="161">
        <f t="shared" si="36"/>
        <v>63.273023064357162</v>
      </c>
      <c r="H50" s="161">
        <f t="shared" si="36"/>
        <v>63.853355436450329</v>
      </c>
      <c r="I50" s="164">
        <f t="shared" si="37"/>
        <v>97.802909447689686</v>
      </c>
      <c r="J50" s="163">
        <f t="shared" si="37"/>
        <v>1.4279133756390978</v>
      </c>
      <c r="K50" s="161">
        <f t="shared" si="38"/>
        <v>1.389465452839231</v>
      </c>
      <c r="L50" s="161">
        <f t="shared" si="38"/>
        <v>1.4663612984389647</v>
      </c>
      <c r="M50" s="165">
        <f t="shared" si="41"/>
        <v>2.1970905523103301</v>
      </c>
    </row>
    <row r="51" spans="1:13" ht="14.45" customHeight="1" x14ac:dyDescent="0.25">
      <c r="A51" s="49"/>
      <c r="B51" s="73">
        <v>20</v>
      </c>
      <c r="C51" s="161">
        <f t="shared" si="39"/>
        <v>60.080601101148481</v>
      </c>
      <c r="D51" s="161">
        <f t="shared" si="35"/>
        <v>59.776594748900223</v>
      </c>
      <c r="E51" s="162">
        <f t="shared" si="35"/>
        <v>60.38460745339674</v>
      </c>
      <c r="F51" s="163">
        <f t="shared" si="40"/>
        <v>58.65062835990279</v>
      </c>
      <c r="G51" s="161">
        <f t="shared" si="36"/>
        <v>58.36644050105091</v>
      </c>
      <c r="H51" s="161">
        <f t="shared" si="36"/>
        <v>58.934816218754669</v>
      </c>
      <c r="I51" s="164">
        <f t="shared" si="37"/>
        <v>97.619909396648225</v>
      </c>
      <c r="J51" s="163">
        <f t="shared" si="37"/>
        <v>1.4299727412456975</v>
      </c>
      <c r="K51" s="161">
        <f t="shared" si="38"/>
        <v>1.3914958613463015</v>
      </c>
      <c r="L51" s="161">
        <f t="shared" si="38"/>
        <v>1.4684496211450935</v>
      </c>
      <c r="M51" s="165">
        <f t="shared" si="41"/>
        <v>2.3800906033517739</v>
      </c>
    </row>
    <row r="52" spans="1:13" ht="14.45" customHeight="1" x14ac:dyDescent="0.25">
      <c r="A52" s="49"/>
      <c r="B52" s="73">
        <v>25</v>
      </c>
      <c r="C52" s="161">
        <f t="shared" si="39"/>
        <v>55.311945603305489</v>
      </c>
      <c r="D52" s="161">
        <f t="shared" si="35"/>
        <v>55.025064888572452</v>
      </c>
      <c r="E52" s="162">
        <f t="shared" si="35"/>
        <v>55.598826318038526</v>
      </c>
      <c r="F52" s="163">
        <f t="shared" si="40"/>
        <v>53.876217241541859</v>
      </c>
      <c r="G52" s="161">
        <f t="shared" si="36"/>
        <v>53.609602766128347</v>
      </c>
      <c r="H52" s="161">
        <f t="shared" si="36"/>
        <v>54.142831716955371</v>
      </c>
      <c r="I52" s="164">
        <f t="shared" si="37"/>
        <v>97.404306888677169</v>
      </c>
      <c r="J52" s="163">
        <f t="shared" si="37"/>
        <v>1.4357283617636374</v>
      </c>
      <c r="K52" s="161">
        <f t="shared" si="38"/>
        <v>1.3971837500485405</v>
      </c>
      <c r="L52" s="161">
        <f t="shared" si="38"/>
        <v>1.4742729734787343</v>
      </c>
      <c r="M52" s="165">
        <f t="shared" si="41"/>
        <v>2.5956931113228405</v>
      </c>
    </row>
    <row r="53" spans="1:13" ht="14.45" customHeight="1" x14ac:dyDescent="0.25">
      <c r="A53" s="49"/>
      <c r="B53" s="73">
        <v>30</v>
      </c>
      <c r="C53" s="161">
        <f t="shared" si="39"/>
        <v>50.454448292009708</v>
      </c>
      <c r="D53" s="161">
        <f t="shared" si="35"/>
        <v>50.176004518622335</v>
      </c>
      <c r="E53" s="162">
        <f t="shared" si="35"/>
        <v>50.732892065397081</v>
      </c>
      <c r="F53" s="163">
        <f t="shared" si="40"/>
        <v>49.014841920103301</v>
      </c>
      <c r="G53" s="161">
        <f t="shared" si="36"/>
        <v>48.75690209145742</v>
      </c>
      <c r="H53" s="161">
        <f t="shared" si="36"/>
        <v>49.272781748749182</v>
      </c>
      <c r="I53" s="164">
        <f t="shared" si="37"/>
        <v>97.146720615049531</v>
      </c>
      <c r="J53" s="163">
        <f t="shared" si="37"/>
        <v>1.4396063719064045</v>
      </c>
      <c r="K53" s="161">
        <f t="shared" si="38"/>
        <v>1.4010076432433505</v>
      </c>
      <c r="L53" s="161">
        <f t="shared" si="38"/>
        <v>1.4782051005694585</v>
      </c>
      <c r="M53" s="165">
        <f t="shared" si="41"/>
        <v>2.8532793849504641</v>
      </c>
    </row>
    <row r="54" spans="1:13" ht="14.45" customHeight="1" x14ac:dyDescent="0.25">
      <c r="A54" s="49"/>
      <c r="B54" s="73">
        <v>35</v>
      </c>
      <c r="C54" s="161">
        <f t="shared" si="39"/>
        <v>45.551133571130791</v>
      </c>
      <c r="D54" s="161">
        <f t="shared" si="35"/>
        <v>45.277132788608164</v>
      </c>
      <c r="E54" s="162">
        <f t="shared" si="35"/>
        <v>45.825134353653418</v>
      </c>
      <c r="F54" s="163">
        <f t="shared" si="40"/>
        <v>44.108619653655118</v>
      </c>
      <c r="G54" s="161">
        <f t="shared" si="36"/>
        <v>43.855246497747899</v>
      </c>
      <c r="H54" s="161">
        <f t="shared" si="36"/>
        <v>44.361992809562338</v>
      </c>
      <c r="I54" s="164">
        <f t="shared" si="37"/>
        <v>96.833198639890924</v>
      </c>
      <c r="J54" s="163">
        <f t="shared" si="37"/>
        <v>1.4425139174756847</v>
      </c>
      <c r="K54" s="161">
        <f t="shared" si="38"/>
        <v>1.4038696060155682</v>
      </c>
      <c r="L54" s="161">
        <f t="shared" si="38"/>
        <v>1.4811582289358012</v>
      </c>
      <c r="M54" s="165">
        <f t="shared" si="41"/>
        <v>3.1668013601091038</v>
      </c>
    </row>
    <row r="55" spans="1:13" ht="14.45" customHeight="1" x14ac:dyDescent="0.25">
      <c r="A55" s="49"/>
      <c r="B55" s="73">
        <v>40</v>
      </c>
      <c r="C55" s="161">
        <f t="shared" si="39"/>
        <v>40.80648636051356</v>
      </c>
      <c r="D55" s="161">
        <f t="shared" si="35"/>
        <v>40.542528714129055</v>
      </c>
      <c r="E55" s="162">
        <f t="shared" si="35"/>
        <v>41.070444006898065</v>
      </c>
      <c r="F55" s="163">
        <f t="shared" si="40"/>
        <v>39.355382548601604</v>
      </c>
      <c r="G55" s="161">
        <f t="shared" si="36"/>
        <v>39.112314819382341</v>
      </c>
      <c r="H55" s="161">
        <f t="shared" si="36"/>
        <v>39.598450277820866</v>
      </c>
      <c r="I55" s="164">
        <f t="shared" si="37"/>
        <v>96.443938350653696</v>
      </c>
      <c r="J55" s="163">
        <f t="shared" si="37"/>
        <v>1.4511038119119521</v>
      </c>
      <c r="K55" s="161">
        <f t="shared" si="38"/>
        <v>1.4123211772955488</v>
      </c>
      <c r="L55" s="161">
        <f t="shared" si="38"/>
        <v>1.4898864465283554</v>
      </c>
      <c r="M55" s="165">
        <f t="shared" si="41"/>
        <v>3.5560616493463018</v>
      </c>
    </row>
    <row r="56" spans="1:13" ht="14.45" customHeight="1" x14ac:dyDescent="0.25">
      <c r="A56" s="49"/>
      <c r="B56" s="73">
        <v>45</v>
      </c>
      <c r="C56" s="161">
        <f t="shared" si="39"/>
        <v>36.158813767796332</v>
      </c>
      <c r="D56" s="161">
        <f t="shared" si="35"/>
        <v>35.909706773013568</v>
      </c>
      <c r="E56" s="162">
        <f t="shared" si="35"/>
        <v>36.407920762579096</v>
      </c>
      <c r="F56" s="163">
        <f t="shared" si="40"/>
        <v>34.694304348613294</v>
      </c>
      <c r="G56" s="161">
        <f t="shared" si="36"/>
        <v>34.466419948705607</v>
      </c>
      <c r="H56" s="161">
        <f t="shared" si="36"/>
        <v>34.922188748520981</v>
      </c>
      <c r="I56" s="164">
        <f t="shared" si="37"/>
        <v>95.949785773980906</v>
      </c>
      <c r="J56" s="163">
        <f t="shared" si="37"/>
        <v>1.464509419183041</v>
      </c>
      <c r="K56" s="161">
        <f t="shared" si="38"/>
        <v>1.4255336761826938</v>
      </c>
      <c r="L56" s="161">
        <f t="shared" si="38"/>
        <v>1.5034851621833882</v>
      </c>
      <c r="M56" s="165">
        <f t="shared" si="41"/>
        <v>4.0502142260191025</v>
      </c>
    </row>
    <row r="57" spans="1:13" ht="14.45" customHeight="1" x14ac:dyDescent="0.25">
      <c r="A57" s="49"/>
      <c r="B57" s="73">
        <v>50</v>
      </c>
      <c r="C57" s="161">
        <f t="shared" si="39"/>
        <v>31.563415811712051</v>
      </c>
      <c r="D57" s="161">
        <f t="shared" si="35"/>
        <v>31.328492527694902</v>
      </c>
      <c r="E57" s="162">
        <f t="shared" si="35"/>
        <v>31.798339095729201</v>
      </c>
      <c r="F57" s="163">
        <f t="shared" si="40"/>
        <v>30.08996538045707</v>
      </c>
      <c r="G57" s="161">
        <f t="shared" si="36"/>
        <v>29.876589863185981</v>
      </c>
      <c r="H57" s="161">
        <f t="shared" si="36"/>
        <v>30.303340897728159</v>
      </c>
      <c r="I57" s="164">
        <f t="shared" si="37"/>
        <v>95.331777650287648</v>
      </c>
      <c r="J57" s="163">
        <f t="shared" si="37"/>
        <v>1.4734504312549923</v>
      </c>
      <c r="K57" s="161">
        <f t="shared" si="38"/>
        <v>1.4342730506656565</v>
      </c>
      <c r="L57" s="161">
        <f t="shared" si="38"/>
        <v>1.5126278118443282</v>
      </c>
      <c r="M57" s="165">
        <f t="shared" si="41"/>
        <v>4.6682223497123774</v>
      </c>
    </row>
    <row r="58" spans="1:13" ht="14.45" customHeight="1" x14ac:dyDescent="0.25">
      <c r="A58" s="49"/>
      <c r="B58" s="73">
        <v>55</v>
      </c>
      <c r="C58" s="161">
        <f t="shared" si="39"/>
        <v>27.150558443097012</v>
      </c>
      <c r="D58" s="161">
        <f t="shared" si="35"/>
        <v>26.930867990574221</v>
      </c>
      <c r="E58" s="162">
        <f t="shared" si="35"/>
        <v>27.370248895619802</v>
      </c>
      <c r="F58" s="163">
        <f t="shared" si="40"/>
        <v>25.654847453581553</v>
      </c>
      <c r="G58" s="161">
        <f t="shared" si="36"/>
        <v>25.457072610924349</v>
      </c>
      <c r="H58" s="161">
        <f t="shared" si="36"/>
        <v>25.852622296238756</v>
      </c>
      <c r="I58" s="164">
        <f t="shared" si="37"/>
        <v>94.491048894444589</v>
      </c>
      <c r="J58" s="163">
        <f t="shared" si="37"/>
        <v>1.4957109895154594</v>
      </c>
      <c r="K58" s="161">
        <f t="shared" si="38"/>
        <v>1.4560870478199732</v>
      </c>
      <c r="L58" s="161">
        <f t="shared" si="38"/>
        <v>1.5353349312109457</v>
      </c>
      <c r="M58" s="165">
        <f t="shared" si="41"/>
        <v>5.5089511055554059</v>
      </c>
    </row>
    <row r="59" spans="1:13" ht="14.45" customHeight="1" x14ac:dyDescent="0.25">
      <c r="A59" s="49"/>
      <c r="B59" s="73">
        <v>60</v>
      </c>
      <c r="C59" s="161">
        <f t="shared" si="39"/>
        <v>23.006061023677869</v>
      </c>
      <c r="D59" s="161">
        <f t="shared" si="35"/>
        <v>22.801206682348585</v>
      </c>
      <c r="E59" s="162">
        <f t="shared" si="35"/>
        <v>23.210915365007153</v>
      </c>
      <c r="F59" s="163">
        <f t="shared" si="40"/>
        <v>21.47137960418452</v>
      </c>
      <c r="G59" s="161">
        <f t="shared" si="36"/>
        <v>21.288876353185032</v>
      </c>
      <c r="H59" s="161">
        <f t="shared" si="36"/>
        <v>21.653882855184008</v>
      </c>
      <c r="I59" s="164">
        <f t="shared" si="37"/>
        <v>93.329229988941378</v>
      </c>
      <c r="J59" s="163">
        <f t="shared" si="37"/>
        <v>1.5346814194933496</v>
      </c>
      <c r="K59" s="161">
        <f t="shared" si="38"/>
        <v>1.4941886247924783</v>
      </c>
      <c r="L59" s="161">
        <f t="shared" si="38"/>
        <v>1.5751742141942209</v>
      </c>
      <c r="M59" s="165">
        <f t="shared" si="41"/>
        <v>6.6707700110586217</v>
      </c>
    </row>
    <row r="60" spans="1:13" ht="14.45" customHeight="1" x14ac:dyDescent="0.25">
      <c r="A60" s="49"/>
      <c r="B60" s="73">
        <v>65</v>
      </c>
      <c r="C60" s="161">
        <f t="shared" si="39"/>
        <v>19.014819138751712</v>
      </c>
      <c r="D60" s="161">
        <f t="shared" si="35"/>
        <v>18.824440229192696</v>
      </c>
      <c r="E60" s="162">
        <f t="shared" si="35"/>
        <v>19.205198048310727</v>
      </c>
      <c r="F60" s="163">
        <f t="shared" si="40"/>
        <v>17.443029490602541</v>
      </c>
      <c r="G60" s="161">
        <f t="shared" si="36"/>
        <v>17.275339472898533</v>
      </c>
      <c r="H60" s="161">
        <f t="shared" si="36"/>
        <v>17.610719508306548</v>
      </c>
      <c r="I60" s="164">
        <f t="shared" si="37"/>
        <v>91.733870111097175</v>
      </c>
      <c r="J60" s="163">
        <f t="shared" si="37"/>
        <v>1.5717896481491669</v>
      </c>
      <c r="K60" s="161">
        <f t="shared" si="38"/>
        <v>1.5301509584609116</v>
      </c>
      <c r="L60" s="161">
        <f t="shared" si="38"/>
        <v>1.6134283378374221</v>
      </c>
      <c r="M60" s="165">
        <f t="shared" si="41"/>
        <v>8.2661298889028085</v>
      </c>
    </row>
    <row r="61" spans="1:13" ht="14.45" customHeight="1" x14ac:dyDescent="0.25">
      <c r="A61" s="49"/>
      <c r="B61" s="73">
        <v>70</v>
      </c>
      <c r="C61" s="161">
        <f t="shared" si="39"/>
        <v>15.284085863879991</v>
      </c>
      <c r="D61" s="161">
        <f t="shared" si="35"/>
        <v>15.116111672315027</v>
      </c>
      <c r="E61" s="162">
        <f t="shared" si="35"/>
        <v>15.452060055444955</v>
      </c>
      <c r="F61" s="163">
        <f t="shared" si="40"/>
        <v>13.685228148873039</v>
      </c>
      <c r="G61" s="161">
        <f t="shared" si="36"/>
        <v>13.539678114805179</v>
      </c>
      <c r="H61" s="161">
        <f t="shared" si="36"/>
        <v>13.830778182940898</v>
      </c>
      <c r="I61" s="164">
        <f t="shared" si="37"/>
        <v>89.539068746103808</v>
      </c>
      <c r="J61" s="163">
        <f t="shared" si="37"/>
        <v>1.5988577150069545</v>
      </c>
      <c r="K61" s="161">
        <f t="shared" si="38"/>
        <v>1.5560226278316485</v>
      </c>
      <c r="L61" s="161">
        <f t="shared" si="38"/>
        <v>1.6416928021822605</v>
      </c>
      <c r="M61" s="165">
        <f t="shared" si="41"/>
        <v>10.460931253896211</v>
      </c>
    </row>
    <row r="62" spans="1:13" ht="14.45" customHeight="1" x14ac:dyDescent="0.25">
      <c r="A62" s="49"/>
      <c r="B62" s="73">
        <v>75</v>
      </c>
      <c r="C62" s="161">
        <f t="shared" si="39"/>
        <v>11.718483499547943</v>
      </c>
      <c r="D62" s="161">
        <f t="shared" si="35"/>
        <v>11.573578141065838</v>
      </c>
      <c r="E62" s="162">
        <f t="shared" si="35"/>
        <v>11.863388858030049</v>
      </c>
      <c r="F62" s="163">
        <f t="shared" si="40"/>
        <v>10.125122751849146</v>
      </c>
      <c r="G62" s="161">
        <f t="shared" si="36"/>
        <v>10.001466191358512</v>
      </c>
      <c r="H62" s="161">
        <f t="shared" si="36"/>
        <v>10.24877931233978</v>
      </c>
      <c r="I62" s="164">
        <f t="shared" si="37"/>
        <v>86.4030124054852</v>
      </c>
      <c r="J62" s="163">
        <f t="shared" si="37"/>
        <v>1.5933607476987968</v>
      </c>
      <c r="K62" s="161">
        <f t="shared" si="38"/>
        <v>1.5491871692153392</v>
      </c>
      <c r="L62" s="161">
        <f t="shared" si="38"/>
        <v>1.6375343261822544</v>
      </c>
      <c r="M62" s="165">
        <f t="shared" si="41"/>
        <v>13.596987594514792</v>
      </c>
    </row>
    <row r="63" spans="1:13" ht="14.45" customHeight="1" x14ac:dyDescent="0.25">
      <c r="A63" s="49"/>
      <c r="B63" s="73">
        <v>80</v>
      </c>
      <c r="C63" s="161">
        <f>AB23</f>
        <v>8.5899109985914848</v>
      </c>
      <c r="D63" s="161">
        <f t="shared" si="35"/>
        <v>8.4708359804214943</v>
      </c>
      <c r="E63" s="162">
        <f t="shared" si="35"/>
        <v>8.7089860167614752</v>
      </c>
      <c r="F63" s="163">
        <f>AC23</f>
        <v>7.0185936900017873</v>
      </c>
      <c r="G63" s="161">
        <f t="shared" si="36"/>
        <v>6.9167956263951318</v>
      </c>
      <c r="H63" s="161">
        <f t="shared" si="36"/>
        <v>7.1203917536084429</v>
      </c>
      <c r="I63" s="164">
        <f t="shared" si="37"/>
        <v>81.707408739772148</v>
      </c>
      <c r="J63" s="163">
        <f t="shared" si="37"/>
        <v>1.5713173085896963</v>
      </c>
      <c r="K63" s="161">
        <f t="shared" si="38"/>
        <v>1.5246920285675432</v>
      </c>
      <c r="L63" s="161">
        <f t="shared" si="38"/>
        <v>1.6179425886118495</v>
      </c>
      <c r="M63" s="165">
        <f>AF23</f>
        <v>18.292591260227844</v>
      </c>
    </row>
    <row r="64" spans="1:13" ht="14.45" customHeight="1" x14ac:dyDescent="0.25">
      <c r="A64" s="25"/>
      <c r="B64" s="95">
        <v>85</v>
      </c>
      <c r="C64" s="166">
        <f>AB24</f>
        <v>6.254268613284216</v>
      </c>
      <c r="D64" s="166">
        <f t="shared" si="35"/>
        <v>5.9852992863049748</v>
      </c>
      <c r="E64" s="167">
        <f t="shared" si="35"/>
        <v>6.5232379402634573</v>
      </c>
      <c r="F64" s="168">
        <f>AC24</f>
        <v>4.7066932512175841</v>
      </c>
      <c r="G64" s="166">
        <f t="shared" si="36"/>
        <v>4.4984224768812728</v>
      </c>
      <c r="H64" s="166">
        <f t="shared" si="36"/>
        <v>4.9149640255538953</v>
      </c>
      <c r="I64" s="169">
        <f t="shared" si="37"/>
        <v>75.255694026643738</v>
      </c>
      <c r="J64" s="168">
        <f t="shared" si="37"/>
        <v>1.5475753620666315</v>
      </c>
      <c r="K64" s="166">
        <f t="shared" si="38"/>
        <v>1.4649042976580049</v>
      </c>
      <c r="L64" s="166">
        <f t="shared" si="38"/>
        <v>1.6302464264752581</v>
      </c>
      <c r="M64" s="170">
        <f>AF24</f>
        <v>24.744305973356251</v>
      </c>
    </row>
    <row r="65" spans="1:13" ht="14.45" customHeight="1" x14ac:dyDescent="0.25">
      <c r="A65" s="49" t="s">
        <v>83</v>
      </c>
      <c r="B65" s="171">
        <v>0</v>
      </c>
      <c r="C65" s="172">
        <f>AB25</f>
        <v>86.694401310672959</v>
      </c>
      <c r="D65" s="172">
        <f t="shared" si="35"/>
        <v>86.402837859351621</v>
      </c>
      <c r="E65" s="173">
        <f t="shared" si="35"/>
        <v>86.985964761994296</v>
      </c>
      <c r="F65" s="174">
        <f>AC25</f>
        <v>83.644207416114085</v>
      </c>
      <c r="G65" s="172">
        <f t="shared" si="36"/>
        <v>83.381275478494885</v>
      </c>
      <c r="H65" s="172">
        <f t="shared" si="36"/>
        <v>83.907139353733285</v>
      </c>
      <c r="I65" s="175">
        <f t="shared" si="37"/>
        <v>96.481671424630548</v>
      </c>
      <c r="J65" s="174">
        <f t="shared" si="37"/>
        <v>3.0501938945588654</v>
      </c>
      <c r="K65" s="172">
        <f t="shared" si="38"/>
        <v>2.9963524463055577</v>
      </c>
      <c r="L65" s="172">
        <f t="shared" si="38"/>
        <v>3.104035342812173</v>
      </c>
      <c r="M65" s="176">
        <f>AF25</f>
        <v>3.5183285753694409</v>
      </c>
    </row>
    <row r="66" spans="1:13" ht="14.45" customHeight="1" x14ac:dyDescent="0.25">
      <c r="A66" s="128"/>
      <c r="B66" s="73">
        <v>5</v>
      </c>
      <c r="C66" s="161">
        <f>AB26</f>
        <v>81.868389542581582</v>
      </c>
      <c r="D66" s="161">
        <f t="shared" si="35"/>
        <v>81.596909461801516</v>
      </c>
      <c r="E66" s="162">
        <f t="shared" si="35"/>
        <v>82.139869623361648</v>
      </c>
      <c r="F66" s="163">
        <f>AC26</f>
        <v>78.812012159151948</v>
      </c>
      <c r="G66" s="161">
        <f t="shared" si="36"/>
        <v>78.569990434504106</v>
      </c>
      <c r="H66" s="161">
        <f t="shared" si="36"/>
        <v>79.054033883799789</v>
      </c>
      <c r="I66" s="164">
        <f t="shared" si="37"/>
        <v>96.266718570493012</v>
      </c>
      <c r="J66" s="163">
        <f t="shared" si="37"/>
        <v>3.0563773834296386</v>
      </c>
      <c r="K66" s="161">
        <f t="shared" si="38"/>
        <v>3.0025633639924214</v>
      </c>
      <c r="L66" s="161">
        <f t="shared" si="38"/>
        <v>3.1101914028668558</v>
      </c>
      <c r="M66" s="165">
        <f>AF26</f>
        <v>3.7332814295069872</v>
      </c>
    </row>
    <row r="67" spans="1:13" ht="14.45" customHeight="1" x14ac:dyDescent="0.25">
      <c r="A67" s="128"/>
      <c r="B67" s="73">
        <v>10</v>
      </c>
      <c r="C67" s="161">
        <f t="shared" ref="C67:C80" si="42">AB27</f>
        <v>76.927754293187888</v>
      </c>
      <c r="D67" s="161">
        <f t="shared" si="35"/>
        <v>76.662378666083683</v>
      </c>
      <c r="E67" s="162">
        <f t="shared" si="35"/>
        <v>77.193129920292094</v>
      </c>
      <c r="F67" s="163">
        <f t="shared" ref="F67:F80" si="43">AC27</f>
        <v>73.869098402219905</v>
      </c>
      <c r="G67" s="161">
        <f t="shared" si="36"/>
        <v>73.633450870578727</v>
      </c>
      <c r="H67" s="161">
        <f t="shared" si="36"/>
        <v>74.104745933861082</v>
      </c>
      <c r="I67" s="164">
        <f t="shared" si="37"/>
        <v>96.02398910631031</v>
      </c>
      <c r="J67" s="163">
        <f t="shared" si="37"/>
        <v>3.0586558909679842</v>
      </c>
      <c r="K67" s="161">
        <f t="shared" si="38"/>
        <v>3.0048480998108507</v>
      </c>
      <c r="L67" s="161">
        <f t="shared" si="38"/>
        <v>3.1124636821251177</v>
      </c>
      <c r="M67" s="165">
        <f t="shared" ref="M67:M80" si="44">AF27</f>
        <v>3.9760108936896841</v>
      </c>
    </row>
    <row r="68" spans="1:13" ht="14.45" customHeight="1" x14ac:dyDescent="0.25">
      <c r="A68" s="128"/>
      <c r="B68" s="73">
        <v>15</v>
      </c>
      <c r="C68" s="161">
        <f t="shared" si="42"/>
        <v>71.970181733695412</v>
      </c>
      <c r="D68" s="161">
        <f t="shared" si="35"/>
        <v>71.709033509190306</v>
      </c>
      <c r="E68" s="162">
        <f t="shared" si="35"/>
        <v>72.231329958200519</v>
      </c>
      <c r="F68" s="163">
        <f t="shared" si="43"/>
        <v>68.909776861651309</v>
      </c>
      <c r="G68" s="161">
        <f t="shared" si="36"/>
        <v>68.678534294068982</v>
      </c>
      <c r="H68" s="161">
        <f t="shared" si="36"/>
        <v>69.141019429233637</v>
      </c>
      <c r="I68" s="164">
        <f t="shared" si="37"/>
        <v>95.747676609504424</v>
      </c>
      <c r="J68" s="163">
        <f t="shared" si="37"/>
        <v>3.0604048720441051</v>
      </c>
      <c r="K68" s="161">
        <f t="shared" si="38"/>
        <v>3.0066027238782587</v>
      </c>
      <c r="L68" s="161">
        <f t="shared" si="38"/>
        <v>3.1142070202099514</v>
      </c>
      <c r="M68" s="165">
        <f t="shared" si="44"/>
        <v>4.2523233904955768</v>
      </c>
    </row>
    <row r="69" spans="1:13" ht="14.45" customHeight="1" x14ac:dyDescent="0.25">
      <c r="A69" s="128"/>
      <c r="B69" s="73">
        <v>20</v>
      </c>
      <c r="C69" s="161">
        <f t="shared" si="42"/>
        <v>67.019887022316297</v>
      </c>
      <c r="D69" s="161">
        <f t="shared" si="35"/>
        <v>66.76313430097656</v>
      </c>
      <c r="E69" s="162">
        <f t="shared" si="35"/>
        <v>67.276639743656034</v>
      </c>
      <c r="F69" s="163">
        <f t="shared" si="43"/>
        <v>63.957282961204747</v>
      </c>
      <c r="G69" s="161">
        <f t="shared" si="36"/>
        <v>63.730609215360793</v>
      </c>
      <c r="H69" s="161">
        <f t="shared" si="36"/>
        <v>64.183956707048708</v>
      </c>
      <c r="I69" s="164">
        <f t="shared" si="37"/>
        <v>95.430305544842582</v>
      </c>
      <c r="J69" s="163">
        <f t="shared" si="37"/>
        <v>3.0626040611115468</v>
      </c>
      <c r="K69" s="161">
        <f t="shared" si="38"/>
        <v>3.0088064349377635</v>
      </c>
      <c r="L69" s="161">
        <f t="shared" si="38"/>
        <v>3.1164016872853302</v>
      </c>
      <c r="M69" s="165">
        <f t="shared" si="44"/>
        <v>4.569694455157407</v>
      </c>
    </row>
    <row r="70" spans="1:13" ht="14.45" customHeight="1" x14ac:dyDescent="0.25">
      <c r="A70" s="128"/>
      <c r="B70" s="73">
        <v>25</v>
      </c>
      <c r="C70" s="161">
        <f t="shared" si="42"/>
        <v>62.05790542092592</v>
      </c>
      <c r="D70" s="161">
        <f t="shared" si="35"/>
        <v>61.804631410540424</v>
      </c>
      <c r="E70" s="162">
        <f t="shared" si="35"/>
        <v>62.311179431311416</v>
      </c>
      <c r="F70" s="163">
        <f t="shared" si="43"/>
        <v>58.993496149070388</v>
      </c>
      <c r="G70" s="161">
        <f t="shared" si="36"/>
        <v>58.770423735361348</v>
      </c>
      <c r="H70" s="161">
        <f t="shared" si="36"/>
        <v>59.216568562779429</v>
      </c>
      <c r="I70" s="164">
        <f t="shared" si="37"/>
        <v>95.062016271625225</v>
      </c>
      <c r="J70" s="163">
        <f t="shared" si="37"/>
        <v>3.0644092718555429</v>
      </c>
      <c r="K70" s="161">
        <f t="shared" si="38"/>
        <v>3.0106187334665013</v>
      </c>
      <c r="L70" s="161">
        <f t="shared" si="38"/>
        <v>3.1181998102445845</v>
      </c>
      <c r="M70" s="165">
        <f t="shared" si="44"/>
        <v>4.9379837283747969</v>
      </c>
    </row>
    <row r="71" spans="1:13" ht="14.45" customHeight="1" x14ac:dyDescent="0.25">
      <c r="A71" s="128"/>
      <c r="B71" s="73">
        <v>30</v>
      </c>
      <c r="C71" s="161">
        <f t="shared" si="42"/>
        <v>57.18963906583167</v>
      </c>
      <c r="D71" s="161">
        <f t="shared" si="35"/>
        <v>56.946137695944266</v>
      </c>
      <c r="E71" s="162">
        <f t="shared" si="35"/>
        <v>57.433140435719075</v>
      </c>
      <c r="F71" s="163">
        <f t="shared" si="43"/>
        <v>54.118436415460074</v>
      </c>
      <c r="G71" s="161">
        <f t="shared" si="36"/>
        <v>53.905459767891379</v>
      </c>
      <c r="H71" s="161">
        <f t="shared" si="36"/>
        <v>54.331413063028769</v>
      </c>
      <c r="I71" s="164">
        <f t="shared" si="37"/>
        <v>94.629791863459218</v>
      </c>
      <c r="J71" s="163">
        <f t="shared" si="37"/>
        <v>3.0712026503715966</v>
      </c>
      <c r="K71" s="161">
        <f t="shared" si="38"/>
        <v>3.0174197815793122</v>
      </c>
      <c r="L71" s="161">
        <f t="shared" si="38"/>
        <v>3.1249855191638809</v>
      </c>
      <c r="M71" s="165">
        <f t="shared" si="44"/>
        <v>5.3702081365407794</v>
      </c>
    </row>
    <row r="72" spans="1:13" ht="14.45" customHeight="1" x14ac:dyDescent="0.25">
      <c r="A72" s="128"/>
      <c r="B72" s="73">
        <v>35</v>
      </c>
      <c r="C72" s="161">
        <f t="shared" si="42"/>
        <v>52.318634073078748</v>
      </c>
      <c r="D72" s="161">
        <f t="shared" si="35"/>
        <v>52.082903560133481</v>
      </c>
      <c r="E72" s="162">
        <f t="shared" si="35"/>
        <v>52.554364586024015</v>
      </c>
      <c r="F72" s="163">
        <f t="shared" si="43"/>
        <v>49.240173003455695</v>
      </c>
      <c r="G72" s="161">
        <f t="shared" si="36"/>
        <v>49.035216753375394</v>
      </c>
      <c r="H72" s="161">
        <f t="shared" si="36"/>
        <v>49.445129253535995</v>
      </c>
      <c r="I72" s="164">
        <f t="shared" si="37"/>
        <v>94.11593761159159</v>
      </c>
      <c r="J72" s="163">
        <f t="shared" si="37"/>
        <v>3.0784610696230503</v>
      </c>
      <c r="K72" s="161">
        <f t="shared" si="38"/>
        <v>3.0246688186534705</v>
      </c>
      <c r="L72" s="161">
        <f t="shared" si="38"/>
        <v>3.1322533205926302</v>
      </c>
      <c r="M72" s="165">
        <f t="shared" si="44"/>
        <v>5.8840623884084033</v>
      </c>
    </row>
    <row r="73" spans="1:13" ht="14.45" customHeight="1" x14ac:dyDescent="0.25">
      <c r="A73" s="128"/>
      <c r="B73" s="73">
        <v>40</v>
      </c>
      <c r="C73" s="161">
        <f t="shared" si="42"/>
        <v>47.443583419228823</v>
      </c>
      <c r="D73" s="161">
        <f t="shared" si="35"/>
        <v>47.214436157051814</v>
      </c>
      <c r="E73" s="162">
        <f t="shared" si="35"/>
        <v>47.672730681405831</v>
      </c>
      <c r="F73" s="163">
        <f t="shared" si="43"/>
        <v>44.357376310540587</v>
      </c>
      <c r="G73" s="161">
        <f t="shared" si="36"/>
        <v>44.159185363523392</v>
      </c>
      <c r="H73" s="161">
        <f t="shared" si="36"/>
        <v>44.555567257557783</v>
      </c>
      <c r="I73" s="164">
        <f t="shared" si="37"/>
        <v>93.494995769148829</v>
      </c>
      <c r="J73" s="163">
        <f t="shared" si="37"/>
        <v>3.086207108688233</v>
      </c>
      <c r="K73" s="161">
        <f t="shared" si="38"/>
        <v>3.0323986650801151</v>
      </c>
      <c r="L73" s="161">
        <f t="shared" si="38"/>
        <v>3.1400155522963509</v>
      </c>
      <c r="M73" s="165">
        <f t="shared" si="44"/>
        <v>6.5050042308511564</v>
      </c>
    </row>
    <row r="74" spans="1:13" ht="14.45" customHeight="1" x14ac:dyDescent="0.25">
      <c r="A74" s="128"/>
      <c r="B74" s="73">
        <v>45</v>
      </c>
      <c r="C74" s="161">
        <f t="shared" si="42"/>
        <v>42.589713854443218</v>
      </c>
      <c r="D74" s="161">
        <f t="shared" si="35"/>
        <v>42.36850646526598</v>
      </c>
      <c r="E74" s="162">
        <f t="shared" si="35"/>
        <v>42.810921243620456</v>
      </c>
      <c r="F74" s="163">
        <f t="shared" si="43"/>
        <v>39.493432318235591</v>
      </c>
      <c r="G74" s="161">
        <f t="shared" si="36"/>
        <v>39.303329351837434</v>
      </c>
      <c r="H74" s="161">
        <f t="shared" si="36"/>
        <v>39.683535284633749</v>
      </c>
      <c r="I74" s="164">
        <f t="shared" si="37"/>
        <v>92.729978072194527</v>
      </c>
      <c r="J74" s="163">
        <f t="shared" si="37"/>
        <v>3.0962815362076275</v>
      </c>
      <c r="K74" s="161">
        <f t="shared" si="38"/>
        <v>3.0424702455964612</v>
      </c>
      <c r="L74" s="161">
        <f t="shared" si="38"/>
        <v>3.1500928268187938</v>
      </c>
      <c r="M74" s="165">
        <f t="shared" si="44"/>
        <v>7.2700219278054732</v>
      </c>
    </row>
    <row r="75" spans="1:13" ht="14.45" customHeight="1" x14ac:dyDescent="0.25">
      <c r="A75" s="128"/>
      <c r="B75" s="73">
        <v>50</v>
      </c>
      <c r="C75" s="161">
        <f t="shared" si="42"/>
        <v>37.828074673300065</v>
      </c>
      <c r="D75" s="161">
        <f t="shared" si="35"/>
        <v>37.617923336558782</v>
      </c>
      <c r="E75" s="162">
        <f t="shared" si="35"/>
        <v>38.038226010041349</v>
      </c>
      <c r="F75" s="163">
        <f t="shared" si="43"/>
        <v>34.719308278075047</v>
      </c>
      <c r="G75" s="161">
        <f t="shared" si="36"/>
        <v>34.540391276305641</v>
      </c>
      <c r="H75" s="161">
        <f t="shared" si="36"/>
        <v>34.898225279844453</v>
      </c>
      <c r="I75" s="164">
        <f t="shared" si="37"/>
        <v>91.781854027534578</v>
      </c>
      <c r="J75" s="163">
        <f t="shared" si="37"/>
        <v>3.1087663952250186</v>
      </c>
      <c r="K75" s="161">
        <f t="shared" si="38"/>
        <v>3.0549622243971846</v>
      </c>
      <c r="L75" s="161">
        <f t="shared" si="38"/>
        <v>3.1625705660528527</v>
      </c>
      <c r="M75" s="165">
        <f t="shared" si="44"/>
        <v>8.2181459724654147</v>
      </c>
    </row>
    <row r="76" spans="1:13" ht="14.45" customHeight="1" x14ac:dyDescent="0.25">
      <c r="A76" s="128"/>
      <c r="B76" s="73">
        <v>55</v>
      </c>
      <c r="C76" s="161">
        <f t="shared" si="42"/>
        <v>33.265801976383678</v>
      </c>
      <c r="D76" s="161">
        <f t="shared" si="35"/>
        <v>33.071728162789228</v>
      </c>
      <c r="E76" s="162">
        <f t="shared" si="35"/>
        <v>33.459875789978128</v>
      </c>
      <c r="F76" s="163">
        <f t="shared" si="43"/>
        <v>30.123741693368267</v>
      </c>
      <c r="G76" s="161">
        <f t="shared" si="36"/>
        <v>29.96098874699274</v>
      </c>
      <c r="H76" s="161">
        <f t="shared" si="36"/>
        <v>30.286494639743793</v>
      </c>
      <c r="I76" s="164">
        <f t="shared" si="37"/>
        <v>90.554683499751349</v>
      </c>
      <c r="J76" s="163">
        <f t="shared" si="37"/>
        <v>3.1420602830154163</v>
      </c>
      <c r="K76" s="161">
        <f t="shared" si="38"/>
        <v>3.0881577323341554</v>
      </c>
      <c r="L76" s="161">
        <f t="shared" si="38"/>
        <v>3.1959628336966772</v>
      </c>
      <c r="M76" s="165">
        <f t="shared" si="44"/>
        <v>9.4453165002486728</v>
      </c>
    </row>
    <row r="77" spans="1:13" ht="14.45" customHeight="1" x14ac:dyDescent="0.25">
      <c r="A77" s="128"/>
      <c r="B77" s="73">
        <v>60</v>
      </c>
      <c r="C77" s="161">
        <f t="shared" si="42"/>
        <v>28.699096420031598</v>
      </c>
      <c r="D77" s="161">
        <f t="shared" si="35"/>
        <v>28.517372628736194</v>
      </c>
      <c r="E77" s="162">
        <f t="shared" si="35"/>
        <v>28.880820211327002</v>
      </c>
      <c r="F77" s="163">
        <f t="shared" si="43"/>
        <v>25.522044363347614</v>
      </c>
      <c r="G77" s="161">
        <f t="shared" si="36"/>
        <v>25.371593162999783</v>
      </c>
      <c r="H77" s="161">
        <f t="shared" si="36"/>
        <v>25.672495563695445</v>
      </c>
      <c r="I77" s="164">
        <f t="shared" si="37"/>
        <v>88.929783676163254</v>
      </c>
      <c r="J77" s="163">
        <f t="shared" si="37"/>
        <v>3.1770520566839848</v>
      </c>
      <c r="K77" s="161">
        <f t="shared" si="38"/>
        <v>3.1229758500665983</v>
      </c>
      <c r="L77" s="161">
        <f t="shared" si="38"/>
        <v>3.2311282633013714</v>
      </c>
      <c r="M77" s="165">
        <f t="shared" si="44"/>
        <v>11.070216323836744</v>
      </c>
    </row>
    <row r="78" spans="1:13" ht="14.45" customHeight="1" x14ac:dyDescent="0.25">
      <c r="A78" s="128"/>
      <c r="B78" s="73">
        <v>65</v>
      </c>
      <c r="C78" s="161">
        <f t="shared" si="42"/>
        <v>24.227265300948211</v>
      </c>
      <c r="D78" s="161">
        <f t="shared" si="35"/>
        <v>24.058737679528583</v>
      </c>
      <c r="E78" s="162">
        <f t="shared" si="35"/>
        <v>24.395792922367839</v>
      </c>
      <c r="F78" s="163">
        <f t="shared" si="43"/>
        <v>21.012656571980408</v>
      </c>
      <c r="G78" s="161">
        <f t="shared" si="36"/>
        <v>20.875033860321508</v>
      </c>
      <c r="H78" s="161">
        <f t="shared" si="36"/>
        <v>21.150279283639307</v>
      </c>
      <c r="I78" s="164">
        <f t="shared" si="37"/>
        <v>86.731442079672149</v>
      </c>
      <c r="J78" s="163">
        <f t="shared" si="37"/>
        <v>3.2146087289678031</v>
      </c>
      <c r="K78" s="161">
        <f t="shared" si="38"/>
        <v>3.1603414347162313</v>
      </c>
      <c r="L78" s="161">
        <f t="shared" si="38"/>
        <v>3.268876023219375</v>
      </c>
      <c r="M78" s="165">
        <f t="shared" si="44"/>
        <v>13.268557920327842</v>
      </c>
    </row>
    <row r="79" spans="1:13" ht="14.45" customHeight="1" x14ac:dyDescent="0.25">
      <c r="A79" s="128"/>
      <c r="B79" s="73">
        <v>70</v>
      </c>
      <c r="C79" s="161">
        <f t="shared" si="42"/>
        <v>19.906715282001745</v>
      </c>
      <c r="D79" s="161">
        <f t="shared" si="35"/>
        <v>19.757383723654851</v>
      </c>
      <c r="E79" s="162">
        <f t="shared" si="35"/>
        <v>20.056046840348639</v>
      </c>
      <c r="F79" s="163">
        <f t="shared" si="43"/>
        <v>16.657077945968062</v>
      </c>
      <c r="G79" s="161">
        <f t="shared" si="36"/>
        <v>16.537239510929236</v>
      </c>
      <c r="H79" s="161">
        <f t="shared" si="36"/>
        <v>16.776916381006888</v>
      </c>
      <c r="I79" s="164">
        <f t="shared" si="37"/>
        <v>83.675672806895591</v>
      </c>
      <c r="J79" s="163">
        <f t="shared" si="37"/>
        <v>3.2496373360336857</v>
      </c>
      <c r="K79" s="161">
        <f t="shared" si="38"/>
        <v>3.1955392795537527</v>
      </c>
      <c r="L79" s="161">
        <f t="shared" si="38"/>
        <v>3.3037353925136186</v>
      </c>
      <c r="M79" s="165">
        <f t="shared" si="44"/>
        <v>16.32432719310443</v>
      </c>
    </row>
    <row r="80" spans="1:13" ht="14.45" customHeight="1" x14ac:dyDescent="0.25">
      <c r="A80" s="128"/>
      <c r="B80" s="73">
        <v>75</v>
      </c>
      <c r="C80" s="161">
        <f t="shared" si="42"/>
        <v>15.819711545886335</v>
      </c>
      <c r="D80" s="161">
        <f t="shared" si="35"/>
        <v>15.694157876946244</v>
      </c>
      <c r="E80" s="162">
        <f t="shared" si="35"/>
        <v>15.945265214826426</v>
      </c>
      <c r="F80" s="163">
        <f t="shared" si="43"/>
        <v>12.533644135196504</v>
      </c>
      <c r="G80" s="161">
        <f t="shared" si="36"/>
        <v>12.434156972594419</v>
      </c>
      <c r="H80" s="161">
        <f t="shared" si="36"/>
        <v>12.633131297798588</v>
      </c>
      <c r="I80" s="164">
        <f t="shared" si="37"/>
        <v>79.228019416420253</v>
      </c>
      <c r="J80" s="163">
        <f t="shared" si="37"/>
        <v>3.2860674106898333</v>
      </c>
      <c r="K80" s="161">
        <f t="shared" si="38"/>
        <v>3.2325204416188473</v>
      </c>
      <c r="L80" s="161">
        <f t="shared" si="38"/>
        <v>3.3396143797608193</v>
      </c>
      <c r="M80" s="165">
        <f t="shared" si="44"/>
        <v>20.771980583579751</v>
      </c>
    </row>
    <row r="81" spans="1:13" ht="14.45" customHeight="1" x14ac:dyDescent="0.25">
      <c r="A81" s="128"/>
      <c r="B81" s="73">
        <v>80</v>
      </c>
      <c r="C81" s="161">
        <f>AB41</f>
        <v>11.960639791687173</v>
      </c>
      <c r="D81" s="161">
        <f t="shared" si="35"/>
        <v>11.862814022049859</v>
      </c>
      <c r="E81" s="162">
        <f t="shared" si="35"/>
        <v>12.058465561324487</v>
      </c>
      <c r="F81" s="163">
        <f>AC41</f>
        <v>8.7028289203632969</v>
      </c>
      <c r="G81" s="161">
        <f t="shared" si="36"/>
        <v>8.6235795596747433</v>
      </c>
      <c r="H81" s="161">
        <f t="shared" si="36"/>
        <v>8.7820782810518505</v>
      </c>
      <c r="I81" s="164">
        <f t="shared" si="37"/>
        <v>72.762235732672892</v>
      </c>
      <c r="J81" s="163">
        <f t="shared" si="37"/>
        <v>3.2578108713238785</v>
      </c>
      <c r="K81" s="161">
        <f t="shared" si="38"/>
        <v>3.2057442840102226</v>
      </c>
      <c r="L81" s="161">
        <f t="shared" si="38"/>
        <v>3.3098774586375344</v>
      </c>
      <c r="M81" s="165">
        <f>AF41</f>
        <v>27.237764267327126</v>
      </c>
    </row>
    <row r="82" spans="1:13" ht="14.45" customHeight="1" thickBot="1" x14ac:dyDescent="0.3">
      <c r="A82" s="131"/>
      <c r="B82" s="177">
        <v>85</v>
      </c>
      <c r="C82" s="178">
        <f>AB42</f>
        <v>8.6904813608506988</v>
      </c>
      <c r="D82" s="178">
        <f t="shared" si="35"/>
        <v>8.4112958007809784</v>
      </c>
      <c r="E82" s="179">
        <f t="shared" si="35"/>
        <v>8.9696669209204192</v>
      </c>
      <c r="F82" s="180">
        <f>AC42</f>
        <v>5.5498222536106505</v>
      </c>
      <c r="G82" s="178">
        <f t="shared" si="36"/>
        <v>5.3658596788916206</v>
      </c>
      <c r="H82" s="178">
        <f t="shared" si="36"/>
        <v>5.7337848283296804</v>
      </c>
      <c r="I82" s="181">
        <f t="shared" si="37"/>
        <v>63.860930403829627</v>
      </c>
      <c r="J82" s="180">
        <f t="shared" si="37"/>
        <v>3.1406591072400478</v>
      </c>
      <c r="K82" s="178">
        <f t="shared" si="38"/>
        <v>3.0300492443540623</v>
      </c>
      <c r="L82" s="178">
        <f t="shared" si="38"/>
        <v>3.2512689701260333</v>
      </c>
      <c r="M82" s="182">
        <f>AF42</f>
        <v>36.139069596170373</v>
      </c>
    </row>
    <row r="83" spans="1:13" ht="14.45" customHeight="1" thickTop="1" x14ac:dyDescent="0.25"/>
    <row r="84" spans="1:13" ht="14.45" customHeight="1" x14ac:dyDescent="0.25"/>
  </sheetData>
  <protectedRanges>
    <protectedRange sqref="C7:F42" name="範囲1_1"/>
  </protectedRanges>
  <mergeCells count="30">
    <mergeCell ref="A1:M1"/>
    <mergeCell ref="B4:F4"/>
    <mergeCell ref="G4:L4"/>
    <mergeCell ref="O4:P4"/>
    <mergeCell ref="Q4:S4"/>
    <mergeCell ref="X4:AA4"/>
    <mergeCell ref="AB4:AF4"/>
    <mergeCell ref="AH4:AO4"/>
    <mergeCell ref="AP4:AU4"/>
    <mergeCell ref="V5:W5"/>
    <mergeCell ref="X5:Y5"/>
    <mergeCell ref="Z5:AA5"/>
    <mergeCell ref="AC5:AD5"/>
    <mergeCell ref="AE5:AF5"/>
    <mergeCell ref="AJ5:AK5"/>
    <mergeCell ref="T4:W4"/>
    <mergeCell ref="AL5:AM5"/>
    <mergeCell ref="AN5:AO5"/>
    <mergeCell ref="AP5:AQ5"/>
    <mergeCell ref="AR5:AS5"/>
    <mergeCell ref="AT5:AU5"/>
    <mergeCell ref="A45:A46"/>
    <mergeCell ref="B45:B46"/>
    <mergeCell ref="C45:E45"/>
    <mergeCell ref="F45:I45"/>
    <mergeCell ref="J45:M45"/>
    <mergeCell ref="D46:E46"/>
    <mergeCell ref="G46:H46"/>
    <mergeCell ref="K46:L46"/>
    <mergeCell ref="J44:M44"/>
  </mergeCells>
  <phoneticPr fontId="3"/>
  <pageMargins left="0.59055118110236227" right="0.59055118110236227" top="0.98425196850393704" bottom="0.98425196850393704" header="0.31496062992125984" footer="0.31496062992125984"/>
  <pageSetup paperSize="9" scale="37" orientation="landscape" r:id="rId1"/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健康寿命の算定表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MIYAKENKOU165</cp:lastModifiedBy>
  <dcterms:created xsi:type="dcterms:W3CDTF">2016-04-22T05:32:15Z</dcterms:created>
  <dcterms:modified xsi:type="dcterms:W3CDTF">2016-05-06T02:26:25Z</dcterms:modified>
</cp:coreProperties>
</file>