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92.168.0.2\健康推進部\★01健康推進部-共有\☆14_データブック\05_HPリニューアル_2021年度\05_リニューアル作業内容\03‗健康寿命\"/>
    </mc:Choice>
  </mc:AlternateContent>
  <bookViews>
    <workbookView xWindow="0" yWindow="0" windowWidth="20490" windowHeight="7725" activeTab="7"/>
  </bookViews>
  <sheets>
    <sheet name="宮崎市" sheetId="1" r:id="rId1"/>
    <sheet name="都城市" sheetId="2" r:id="rId2"/>
    <sheet name="延岡市" sheetId="3" r:id="rId3"/>
    <sheet name="日南市" sheetId="4" r:id="rId4"/>
    <sheet name="小林市" sheetId="5" r:id="rId5"/>
    <sheet name="日向市" sheetId="6" r:id="rId6"/>
    <sheet name="串間市" sheetId="7" r:id="rId7"/>
    <sheet name="西都市" sheetId="8" r:id="rId8"/>
    <sheet name="えびの市" sheetId="9" r:id="rId9"/>
    <sheet name="三股町" sheetId="10" r:id="rId10"/>
    <sheet name="高原町" sheetId="11" r:id="rId11"/>
    <sheet name="国富町" sheetId="12" r:id="rId12"/>
    <sheet name="綾町" sheetId="13" r:id="rId13"/>
    <sheet name="高鍋町" sheetId="14" r:id="rId14"/>
    <sheet name="新富町" sheetId="15" r:id="rId15"/>
    <sheet name="西米良村" sheetId="16" r:id="rId16"/>
    <sheet name="木城町" sheetId="17" r:id="rId17"/>
    <sheet name="川南町" sheetId="18" r:id="rId18"/>
    <sheet name="都農町" sheetId="19" r:id="rId19"/>
    <sheet name="門川町" sheetId="20" r:id="rId20"/>
    <sheet name="諸塚村" sheetId="21" r:id="rId21"/>
    <sheet name="椎葉村" sheetId="22" r:id="rId22"/>
    <sheet name="美郷町" sheetId="23" r:id="rId23"/>
    <sheet name="高千穂町" sheetId="24" r:id="rId24"/>
    <sheet name="日之影町" sheetId="25" r:id="rId25"/>
    <sheet name="五ヶ瀬町" sheetId="26" r:id="rId2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H42" i="26" l="1"/>
  <c r="S42" i="26"/>
  <c r="AI42" i="26" s="1"/>
  <c r="Q42" i="26"/>
  <c r="P42" i="26"/>
  <c r="R42" i="26" s="1"/>
  <c r="S41" i="26"/>
  <c r="AI41" i="26" s="1"/>
  <c r="Q41" i="26"/>
  <c r="P41" i="26"/>
  <c r="O41" i="26"/>
  <c r="S40" i="26"/>
  <c r="AI40" i="26" s="1"/>
  <c r="Q40" i="26"/>
  <c r="P40" i="26"/>
  <c r="R40" i="26" s="1"/>
  <c r="T40" i="26" s="1"/>
  <c r="AH40" i="26" s="1"/>
  <c r="O40" i="26"/>
  <c r="S39" i="26"/>
  <c r="AI39" i="26" s="1"/>
  <c r="Q39" i="26"/>
  <c r="P39" i="26"/>
  <c r="O39" i="26"/>
  <c r="S38" i="26"/>
  <c r="AI38" i="26" s="1"/>
  <c r="Q38" i="26"/>
  <c r="P38" i="26"/>
  <c r="R38" i="26" s="1"/>
  <c r="T38" i="26" s="1"/>
  <c r="AH38" i="26" s="1"/>
  <c r="O38" i="26"/>
  <c r="AH37" i="26"/>
  <c r="S37" i="26"/>
  <c r="AI37" i="26" s="1"/>
  <c r="Q37" i="26"/>
  <c r="P37" i="26"/>
  <c r="O37" i="26"/>
  <c r="S36" i="26"/>
  <c r="AI36" i="26" s="1"/>
  <c r="Q36" i="26"/>
  <c r="P36" i="26"/>
  <c r="R36" i="26" s="1"/>
  <c r="T36" i="26" s="1"/>
  <c r="AH36" i="26" s="1"/>
  <c r="O36" i="26"/>
  <c r="AH35" i="26"/>
  <c r="S35" i="26"/>
  <c r="AI35" i="26" s="1"/>
  <c r="Q35" i="26"/>
  <c r="P35" i="26"/>
  <c r="O35" i="26"/>
  <c r="AH34" i="26"/>
  <c r="S34" i="26"/>
  <c r="AI34" i="26" s="1"/>
  <c r="Q34" i="26"/>
  <c r="P34" i="26"/>
  <c r="R34" i="26" s="1"/>
  <c r="T34" i="26" s="1"/>
  <c r="O34" i="26"/>
  <c r="AH33" i="26"/>
  <c r="S33" i="26"/>
  <c r="AI33" i="26" s="1"/>
  <c r="Q33" i="26"/>
  <c r="P33" i="26"/>
  <c r="O33" i="26"/>
  <c r="AH32" i="26"/>
  <c r="S32" i="26"/>
  <c r="AI32" i="26" s="1"/>
  <c r="Q32" i="26"/>
  <c r="P32" i="26"/>
  <c r="R32" i="26" s="1"/>
  <c r="T32" i="26" s="1"/>
  <c r="O32" i="26"/>
  <c r="AH31" i="26"/>
  <c r="S31" i="26"/>
  <c r="AI31" i="26" s="1"/>
  <c r="Q31" i="26"/>
  <c r="P31" i="26"/>
  <c r="O31" i="26"/>
  <c r="AH30" i="26"/>
  <c r="S30" i="26"/>
  <c r="AI30" i="26" s="1"/>
  <c r="Q30" i="26"/>
  <c r="P30" i="26"/>
  <c r="R30" i="26" s="1"/>
  <c r="T30" i="26" s="1"/>
  <c r="O30" i="26"/>
  <c r="AH29" i="26"/>
  <c r="S29" i="26"/>
  <c r="AI29" i="26" s="1"/>
  <c r="Q29" i="26"/>
  <c r="P29" i="26"/>
  <c r="O29" i="26"/>
  <c r="AH28" i="26"/>
  <c r="S28" i="26"/>
  <c r="AI28" i="26" s="1"/>
  <c r="Q28" i="26"/>
  <c r="P28" i="26"/>
  <c r="R28" i="26" s="1"/>
  <c r="T28" i="26" s="1"/>
  <c r="O28" i="26"/>
  <c r="AH27" i="26"/>
  <c r="S27" i="26"/>
  <c r="AI27" i="26" s="1"/>
  <c r="Q27" i="26"/>
  <c r="P27" i="26"/>
  <c r="O27" i="26"/>
  <c r="AH26" i="26"/>
  <c r="S26" i="26"/>
  <c r="AI26" i="26" s="1"/>
  <c r="Q26" i="26"/>
  <c r="P26" i="26"/>
  <c r="R26" i="26" s="1"/>
  <c r="T26" i="26" s="1"/>
  <c r="O26" i="26"/>
  <c r="S25" i="26"/>
  <c r="AI25" i="26" s="1"/>
  <c r="Q25" i="26"/>
  <c r="P25" i="26"/>
  <c r="R25" i="26" s="1"/>
  <c r="T25" i="26" s="1"/>
  <c r="O25" i="26"/>
  <c r="AH24" i="26"/>
  <c r="S24" i="26"/>
  <c r="Q24" i="26"/>
  <c r="P24" i="26"/>
  <c r="R24" i="26" s="1"/>
  <c r="AK24" i="26" s="1"/>
  <c r="AI23" i="26"/>
  <c r="S23" i="26"/>
  <c r="Q23" i="26"/>
  <c r="P23" i="26"/>
  <c r="R23" i="26" s="1"/>
  <c r="T23" i="26" s="1"/>
  <c r="AH23" i="26" s="1"/>
  <c r="O23" i="26"/>
  <c r="AI22" i="26"/>
  <c r="S22" i="26"/>
  <c r="Q22" i="26"/>
  <c r="P22" i="26"/>
  <c r="R22" i="26" s="1"/>
  <c r="T22" i="26" s="1"/>
  <c r="AH22" i="26" s="1"/>
  <c r="O22" i="26"/>
  <c r="AI21" i="26"/>
  <c r="S21" i="26"/>
  <c r="Q21" i="26"/>
  <c r="P21" i="26"/>
  <c r="R21" i="26" s="1"/>
  <c r="T21" i="26" s="1"/>
  <c r="AH21" i="26" s="1"/>
  <c r="O21" i="26"/>
  <c r="AI20" i="26"/>
  <c r="S20" i="26"/>
  <c r="Q20" i="26"/>
  <c r="P20" i="26"/>
  <c r="R20" i="26" s="1"/>
  <c r="T20" i="26" s="1"/>
  <c r="AH20" i="26" s="1"/>
  <c r="O20" i="26"/>
  <c r="AI19" i="26"/>
  <c r="S19" i="26"/>
  <c r="Q19" i="26"/>
  <c r="P19" i="26"/>
  <c r="R19" i="26" s="1"/>
  <c r="T19" i="26" s="1"/>
  <c r="AH19" i="26" s="1"/>
  <c r="O19" i="26"/>
  <c r="AI18" i="26"/>
  <c r="S18" i="26"/>
  <c r="Q18" i="26"/>
  <c r="P18" i="26"/>
  <c r="R18" i="26" s="1"/>
  <c r="T18" i="26" s="1"/>
  <c r="AH18" i="26" s="1"/>
  <c r="O18" i="26"/>
  <c r="AI17" i="26"/>
  <c r="S17" i="26"/>
  <c r="Q17" i="26"/>
  <c r="P17" i="26"/>
  <c r="R17" i="26" s="1"/>
  <c r="T17" i="26" s="1"/>
  <c r="AH17" i="26" s="1"/>
  <c r="O17" i="26"/>
  <c r="AI16" i="26"/>
  <c r="S16" i="26"/>
  <c r="Q16" i="26"/>
  <c r="P16" i="26"/>
  <c r="R16" i="26" s="1"/>
  <c r="T16" i="26" s="1"/>
  <c r="AH16" i="26" s="1"/>
  <c r="O16" i="26"/>
  <c r="AI15" i="26"/>
  <c r="S15" i="26"/>
  <c r="Q15" i="26"/>
  <c r="P15" i="26"/>
  <c r="R15" i="26" s="1"/>
  <c r="T15" i="26" s="1"/>
  <c r="AH15" i="26" s="1"/>
  <c r="O15" i="26"/>
  <c r="AI14" i="26"/>
  <c r="AH14" i="26"/>
  <c r="S14" i="26"/>
  <c r="Q14" i="26"/>
  <c r="P14" i="26"/>
  <c r="R14" i="26" s="1"/>
  <c r="T14" i="26" s="1"/>
  <c r="O14" i="26"/>
  <c r="AI13" i="26"/>
  <c r="AH13" i="26"/>
  <c r="S13" i="26"/>
  <c r="Q13" i="26"/>
  <c r="P13" i="26"/>
  <c r="R13" i="26" s="1"/>
  <c r="T13" i="26" s="1"/>
  <c r="O13" i="26"/>
  <c r="AI12" i="26"/>
  <c r="AH12" i="26"/>
  <c r="S12" i="26"/>
  <c r="Q12" i="26"/>
  <c r="P12" i="26"/>
  <c r="R12" i="26" s="1"/>
  <c r="T12" i="26" s="1"/>
  <c r="O12" i="26"/>
  <c r="AI11" i="26"/>
  <c r="AH11" i="26"/>
  <c r="S11" i="26"/>
  <c r="Q11" i="26"/>
  <c r="P11" i="26"/>
  <c r="R11" i="26" s="1"/>
  <c r="T11" i="26" s="1"/>
  <c r="O11" i="26"/>
  <c r="AI10" i="26"/>
  <c r="AH10" i="26"/>
  <c r="S10" i="26"/>
  <c r="Q10" i="26"/>
  <c r="P10" i="26"/>
  <c r="R10" i="26" s="1"/>
  <c r="T10" i="26" s="1"/>
  <c r="O10" i="26"/>
  <c r="AI9" i="26"/>
  <c r="AH9" i="26"/>
  <c r="S9" i="26"/>
  <c r="Q9" i="26"/>
  <c r="P9" i="26"/>
  <c r="R9" i="26" s="1"/>
  <c r="T9" i="26" s="1"/>
  <c r="O9" i="26"/>
  <c r="AI8" i="26"/>
  <c r="AH8" i="26"/>
  <c r="S8" i="26"/>
  <c r="Q8" i="26"/>
  <c r="P8" i="26"/>
  <c r="R8" i="26" s="1"/>
  <c r="T8" i="26" s="1"/>
  <c r="O8" i="26"/>
  <c r="S7" i="26"/>
  <c r="AI7" i="26" s="1"/>
  <c r="Q7" i="26"/>
  <c r="P7" i="26"/>
  <c r="R7" i="26" s="1"/>
  <c r="T7" i="26" s="1"/>
  <c r="O7" i="26"/>
  <c r="U8" i="26" l="1"/>
  <c r="AH7" i="26"/>
  <c r="V25" i="26"/>
  <c r="U26" i="26"/>
  <c r="AH25" i="26"/>
  <c r="AO42" i="26"/>
  <c r="AK42" i="26"/>
  <c r="AM42" i="26"/>
  <c r="V7" i="26"/>
  <c r="AI24" i="26"/>
  <c r="AO24" i="26" s="1"/>
  <c r="R27" i="26"/>
  <c r="T27" i="26" s="1"/>
  <c r="R29" i="26"/>
  <c r="T29" i="26" s="1"/>
  <c r="R31" i="26"/>
  <c r="T31" i="26" s="1"/>
  <c r="R33" i="26"/>
  <c r="T33" i="26" s="1"/>
  <c r="R35" i="26"/>
  <c r="T35" i="26" s="1"/>
  <c r="R37" i="26"/>
  <c r="T37" i="26" s="1"/>
  <c r="R39" i="26"/>
  <c r="T39" i="26" s="1"/>
  <c r="AH39" i="26" s="1"/>
  <c r="R41" i="26"/>
  <c r="T41" i="26" s="1"/>
  <c r="AH41" i="26" s="1"/>
  <c r="Z7" i="26" l="1"/>
  <c r="X7" i="26"/>
  <c r="V26" i="26"/>
  <c r="U27" i="26"/>
  <c r="AM24" i="26"/>
  <c r="Z25" i="26"/>
  <c r="X25" i="26"/>
  <c r="U9" i="26"/>
  <c r="V8" i="26"/>
  <c r="U10" i="26" l="1"/>
  <c r="V9" i="26"/>
  <c r="X8" i="26"/>
  <c r="Z8" i="26"/>
  <c r="V27" i="26"/>
  <c r="U28" i="26"/>
  <c r="Z26" i="26"/>
  <c r="X26" i="26"/>
  <c r="Z27" i="26" l="1"/>
  <c r="X27" i="26"/>
  <c r="X9" i="26"/>
  <c r="Z9" i="26"/>
  <c r="V28" i="26"/>
  <c r="U29" i="26"/>
  <c r="U11" i="26"/>
  <c r="V10" i="26"/>
  <c r="U12" i="26" l="1"/>
  <c r="V11" i="26"/>
  <c r="V29" i="26"/>
  <c r="U30" i="26"/>
  <c r="Z28" i="26"/>
  <c r="X28" i="26"/>
  <c r="X10" i="26"/>
  <c r="Z10" i="26"/>
  <c r="Z29" i="26" l="1"/>
  <c r="X29" i="26"/>
  <c r="X11" i="26"/>
  <c r="Z11" i="26"/>
  <c r="V30" i="26"/>
  <c r="U31" i="26"/>
  <c r="U13" i="26"/>
  <c r="V12" i="26"/>
  <c r="V31" i="26" l="1"/>
  <c r="U32" i="26"/>
  <c r="Z30" i="26"/>
  <c r="X30" i="26"/>
  <c r="Z12" i="26"/>
  <c r="X12" i="26"/>
  <c r="U14" i="26"/>
  <c r="V13" i="26"/>
  <c r="X13" i="26" l="1"/>
  <c r="Z13" i="26"/>
  <c r="V32" i="26"/>
  <c r="U33" i="26"/>
  <c r="U15" i="26"/>
  <c r="V14" i="26"/>
  <c r="Z31" i="26"/>
  <c r="X31" i="26"/>
  <c r="Z14" i="26" l="1"/>
  <c r="X14" i="26"/>
  <c r="U16" i="26"/>
  <c r="V15" i="26"/>
  <c r="V33" i="26"/>
  <c r="U34" i="26"/>
  <c r="Z32" i="26"/>
  <c r="X32" i="26"/>
  <c r="V34" i="26" l="1"/>
  <c r="U35" i="26"/>
  <c r="Z33" i="26"/>
  <c r="X33" i="26"/>
  <c r="X15" i="26"/>
  <c r="Z15" i="26"/>
  <c r="U17" i="26"/>
  <c r="V16" i="26"/>
  <c r="U18" i="26" l="1"/>
  <c r="V17" i="26"/>
  <c r="Z16" i="26"/>
  <c r="X16" i="26"/>
  <c r="V35" i="26"/>
  <c r="U36" i="26"/>
  <c r="Z34" i="26"/>
  <c r="X34" i="26"/>
  <c r="V36" i="26" l="1"/>
  <c r="U37" i="26"/>
  <c r="Z17" i="26"/>
  <c r="X17" i="26"/>
  <c r="Z35" i="26"/>
  <c r="X35" i="26"/>
  <c r="U19" i="26"/>
  <c r="V18" i="26"/>
  <c r="X18" i="26" l="1"/>
  <c r="Z18" i="26"/>
  <c r="V37" i="26"/>
  <c r="U38" i="26"/>
  <c r="Z36" i="26"/>
  <c r="X36" i="26"/>
  <c r="U20" i="26"/>
  <c r="V19" i="26"/>
  <c r="U21" i="26" l="1"/>
  <c r="V20" i="26"/>
  <c r="Z37" i="26"/>
  <c r="X37" i="26"/>
  <c r="Z19" i="26"/>
  <c r="X19" i="26"/>
  <c r="V38" i="26"/>
  <c r="U39" i="26"/>
  <c r="V39" i="26" l="1"/>
  <c r="U40" i="26"/>
  <c r="Z38" i="26"/>
  <c r="X38" i="26"/>
  <c r="X20" i="26"/>
  <c r="Z20" i="26"/>
  <c r="U22" i="26"/>
  <c r="V21" i="26"/>
  <c r="X21" i="26" l="1"/>
  <c r="Z21" i="26"/>
  <c r="Z39" i="26"/>
  <c r="X39" i="26"/>
  <c r="U23" i="26"/>
  <c r="V22" i="26"/>
  <c r="V40" i="26"/>
  <c r="U41" i="26"/>
  <c r="V41" i="26" l="1"/>
  <c r="U42" i="26"/>
  <c r="V42" i="26" s="1"/>
  <c r="Z40" i="26"/>
  <c r="X40" i="26"/>
  <c r="W32" i="26"/>
  <c r="AB32" i="26" s="1"/>
  <c r="W37" i="26"/>
  <c r="AB37" i="26" s="1"/>
  <c r="W33" i="26"/>
  <c r="AB33" i="26" s="1"/>
  <c r="U24" i="26"/>
  <c r="V24" i="26" s="1"/>
  <c r="V23" i="26"/>
  <c r="W22" i="26"/>
  <c r="AB22" i="26" s="1"/>
  <c r="X22" i="26"/>
  <c r="Z22" i="26"/>
  <c r="W21" i="26"/>
  <c r="AB21" i="26" s="1"/>
  <c r="C61" i="26" l="1"/>
  <c r="AJ20" i="26"/>
  <c r="C62" i="26"/>
  <c r="AJ21" i="26"/>
  <c r="C73" i="26"/>
  <c r="AJ32" i="26"/>
  <c r="AN24" i="26"/>
  <c r="AL24" i="26"/>
  <c r="W24" i="26"/>
  <c r="AB24" i="26" s="1"/>
  <c r="X24" i="26"/>
  <c r="Z24" i="26"/>
  <c r="W7" i="26"/>
  <c r="AB7" i="26" s="1"/>
  <c r="W8" i="26"/>
  <c r="AB8" i="26" s="1"/>
  <c r="W9" i="26"/>
  <c r="AB9" i="26" s="1"/>
  <c r="W11" i="26"/>
  <c r="AB11" i="26" s="1"/>
  <c r="W10" i="26"/>
  <c r="AB10" i="26" s="1"/>
  <c r="W12" i="26"/>
  <c r="AB12" i="26" s="1"/>
  <c r="W13" i="26"/>
  <c r="AB13" i="26" s="1"/>
  <c r="W14" i="26"/>
  <c r="AB14" i="26" s="1"/>
  <c r="W15" i="26"/>
  <c r="AB15" i="26" s="1"/>
  <c r="W16" i="26"/>
  <c r="AB16" i="26" s="1"/>
  <c r="C77" i="26"/>
  <c r="AJ36" i="26"/>
  <c r="C72" i="26"/>
  <c r="AJ31" i="26"/>
  <c r="Z41" i="26"/>
  <c r="X41" i="26"/>
  <c r="W41" i="26"/>
  <c r="AB41" i="26" s="1"/>
  <c r="AA19" i="26"/>
  <c r="AE19" i="26" s="1"/>
  <c r="W17" i="26"/>
  <c r="AB17" i="26" s="1"/>
  <c r="W39" i="26"/>
  <c r="AB39" i="26" s="1"/>
  <c r="W36" i="26"/>
  <c r="AB36" i="26" s="1"/>
  <c r="W23" i="26"/>
  <c r="AB23" i="26" s="1"/>
  <c r="X23" i="26"/>
  <c r="Z23" i="26"/>
  <c r="AA20" i="26" s="1"/>
  <c r="AE20" i="26" s="1"/>
  <c r="W18" i="26"/>
  <c r="AB18" i="26" s="1"/>
  <c r="W19" i="26"/>
  <c r="AB19" i="26" s="1"/>
  <c r="W20" i="26"/>
  <c r="AB20" i="26" s="1"/>
  <c r="W38" i="26"/>
  <c r="AB38" i="26" s="1"/>
  <c r="W34" i="26"/>
  <c r="AB34" i="26" s="1"/>
  <c r="W35" i="26"/>
  <c r="AB35" i="26" s="1"/>
  <c r="W40" i="26"/>
  <c r="AB40" i="26" s="1"/>
  <c r="AA38" i="26"/>
  <c r="AE38" i="26" s="1"/>
  <c r="AN42" i="26"/>
  <c r="AL42" i="26"/>
  <c r="Z42" i="26"/>
  <c r="X42" i="26"/>
  <c r="W42" i="26"/>
  <c r="AB42" i="26" s="1"/>
  <c r="W26" i="26"/>
  <c r="AB26" i="26" s="1"/>
  <c r="W25" i="26"/>
  <c r="AB25" i="26" s="1"/>
  <c r="W27" i="26"/>
  <c r="AB27" i="26" s="1"/>
  <c r="W28" i="26"/>
  <c r="AB28" i="26" s="1"/>
  <c r="W29" i="26"/>
  <c r="AB29" i="26" s="1"/>
  <c r="W31" i="26"/>
  <c r="AB31" i="26" s="1"/>
  <c r="W30" i="26"/>
  <c r="AB30" i="26" s="1"/>
  <c r="J60" i="26" l="1"/>
  <c r="AF20" i="26"/>
  <c r="M60" i="26" s="1"/>
  <c r="AN19" i="26"/>
  <c r="C51" i="26"/>
  <c r="AJ10" i="26"/>
  <c r="C48" i="26"/>
  <c r="AJ7" i="26"/>
  <c r="AA24" i="26"/>
  <c r="AE24" i="26" s="1"/>
  <c r="AA7" i="26"/>
  <c r="AE7" i="26" s="1"/>
  <c r="AA8" i="26"/>
  <c r="AE8" i="26" s="1"/>
  <c r="AA12" i="26"/>
  <c r="AE12" i="26" s="1"/>
  <c r="AA9" i="26"/>
  <c r="AE9" i="26" s="1"/>
  <c r="AA10" i="26"/>
  <c r="AE10" i="26" s="1"/>
  <c r="AA11" i="26"/>
  <c r="AE11" i="26" s="1"/>
  <c r="AA13" i="26"/>
  <c r="AE13" i="26" s="1"/>
  <c r="AA14" i="26"/>
  <c r="AE14" i="26" s="1"/>
  <c r="AP24" i="26"/>
  <c r="D64" i="26" s="1"/>
  <c r="C64" i="26"/>
  <c r="AQ24" i="26"/>
  <c r="E64" i="26" s="1"/>
  <c r="AJ23" i="26"/>
  <c r="AK23" i="26" s="1"/>
  <c r="AP23" i="26" s="1"/>
  <c r="D63" i="26" s="1"/>
  <c r="AA15" i="26"/>
  <c r="AE15" i="26" s="1"/>
  <c r="AK20" i="26"/>
  <c r="C70" i="26"/>
  <c r="AJ29" i="26"/>
  <c r="C69" i="26"/>
  <c r="AJ28" i="26"/>
  <c r="C67" i="26"/>
  <c r="AJ26" i="26"/>
  <c r="C66" i="26"/>
  <c r="AJ25" i="26"/>
  <c r="Y42" i="26"/>
  <c r="AC42" i="26" s="1"/>
  <c r="Y25" i="26"/>
  <c r="AC25" i="26" s="1"/>
  <c r="Y26" i="26"/>
  <c r="AC26" i="26" s="1"/>
  <c r="Y27" i="26"/>
  <c r="AC27" i="26" s="1"/>
  <c r="Y28" i="26"/>
  <c r="AC28" i="26" s="1"/>
  <c r="Y29" i="26"/>
  <c r="AC29" i="26" s="1"/>
  <c r="Y30" i="26"/>
  <c r="AC30" i="26" s="1"/>
  <c r="Y32" i="26"/>
  <c r="AC32" i="26" s="1"/>
  <c r="Y31" i="26"/>
  <c r="AC31" i="26" s="1"/>
  <c r="Y33" i="26"/>
  <c r="AC33" i="26" s="1"/>
  <c r="AF38" i="26"/>
  <c r="M78" i="26" s="1"/>
  <c r="J78" i="26"/>
  <c r="AN37" i="26"/>
  <c r="C80" i="26"/>
  <c r="AJ39" i="26"/>
  <c r="C74" i="26"/>
  <c r="AJ33" i="26"/>
  <c r="AP20" i="26"/>
  <c r="D60" i="26" s="1"/>
  <c r="C60" i="26"/>
  <c r="AQ20" i="26"/>
  <c r="E60" i="26" s="1"/>
  <c r="AJ19" i="26"/>
  <c r="C58" i="26"/>
  <c r="AJ17" i="26"/>
  <c r="Y23" i="26"/>
  <c r="AC23" i="26" s="1"/>
  <c r="Y19" i="26"/>
  <c r="AC19" i="26" s="1"/>
  <c r="Y21" i="26"/>
  <c r="AC21" i="26" s="1"/>
  <c r="Y20" i="26"/>
  <c r="AC20" i="26" s="1"/>
  <c r="Y34" i="26"/>
  <c r="AC34" i="26" s="1"/>
  <c r="C76" i="26"/>
  <c r="AJ35" i="26"/>
  <c r="Y17" i="26"/>
  <c r="AC17" i="26" s="1"/>
  <c r="Y15" i="26"/>
  <c r="AC15" i="26" s="1"/>
  <c r="C79" i="26"/>
  <c r="AJ38" i="26"/>
  <c r="J59" i="26"/>
  <c r="AF19" i="26"/>
  <c r="M59" i="26" s="1"/>
  <c r="AN18" i="26"/>
  <c r="C81" i="26"/>
  <c r="AJ40" i="26"/>
  <c r="AA41" i="26"/>
  <c r="AE41" i="26" s="1"/>
  <c r="AA37" i="26"/>
  <c r="AE37" i="26" s="1"/>
  <c r="AA36" i="26"/>
  <c r="AE36" i="26" s="1"/>
  <c r="AA34" i="26"/>
  <c r="AE34" i="26" s="1"/>
  <c r="AA39" i="26"/>
  <c r="AE39" i="26" s="1"/>
  <c r="AA35" i="26"/>
  <c r="AE35" i="26" s="1"/>
  <c r="C56" i="26"/>
  <c r="AJ15" i="26"/>
  <c r="C54" i="26"/>
  <c r="AJ13" i="26"/>
  <c r="C52" i="26"/>
  <c r="AJ11" i="26"/>
  <c r="C71" i="26"/>
  <c r="AJ30" i="26"/>
  <c r="C68" i="26"/>
  <c r="AJ27" i="26"/>
  <c r="C65" i="26"/>
  <c r="C82" i="26"/>
  <c r="AP42" i="26"/>
  <c r="D82" i="26" s="1"/>
  <c r="AQ42" i="26"/>
  <c r="E82" i="26" s="1"/>
  <c r="AJ41" i="26"/>
  <c r="AK41" i="26" s="1"/>
  <c r="AQ41" i="26" s="1"/>
  <c r="E81" i="26" s="1"/>
  <c r="AA42" i="26"/>
  <c r="AE42" i="26" s="1"/>
  <c r="AA25" i="26"/>
  <c r="AE25" i="26" s="1"/>
  <c r="AA26" i="26"/>
  <c r="AE26" i="26" s="1"/>
  <c r="AA27" i="26"/>
  <c r="AE27" i="26" s="1"/>
  <c r="AA28" i="26"/>
  <c r="AE28" i="26" s="1"/>
  <c r="AA29" i="26"/>
  <c r="AE29" i="26" s="1"/>
  <c r="AA32" i="26"/>
  <c r="AE32" i="26" s="1"/>
  <c r="AA30" i="26"/>
  <c r="AE30" i="26" s="1"/>
  <c r="AA31" i="26"/>
  <c r="AE31" i="26" s="1"/>
  <c r="AA33" i="26"/>
  <c r="AE33" i="26" s="1"/>
  <c r="AA40" i="26"/>
  <c r="AE40" i="26" s="1"/>
  <c r="C75" i="26"/>
  <c r="AJ34" i="26"/>
  <c r="C78" i="26"/>
  <c r="AJ37" i="26"/>
  <c r="C59" i="26"/>
  <c r="AJ18" i="26"/>
  <c r="AA23" i="26"/>
  <c r="AE23" i="26" s="1"/>
  <c r="AA21" i="26"/>
  <c r="AE21" i="26" s="1"/>
  <c r="C63" i="26"/>
  <c r="AQ23" i="26"/>
  <c r="E63" i="26" s="1"/>
  <c r="AJ22" i="26"/>
  <c r="Y38" i="26"/>
  <c r="AC38" i="26" s="1"/>
  <c r="Y37" i="26"/>
  <c r="AC37" i="26" s="1"/>
  <c r="Y18" i="26"/>
  <c r="AC18" i="26" s="1"/>
  <c r="Y22" i="26"/>
  <c r="AC22" i="26" s="1"/>
  <c r="C57" i="26"/>
  <c r="AJ16" i="26"/>
  <c r="AA17" i="26"/>
  <c r="AE17" i="26" s="1"/>
  <c r="Y41" i="26"/>
  <c r="AC41" i="26" s="1"/>
  <c r="Y39" i="26"/>
  <c r="AC39" i="26" s="1"/>
  <c r="Y35" i="26"/>
  <c r="AC35" i="26" s="1"/>
  <c r="Y36" i="26"/>
  <c r="AC36" i="26" s="1"/>
  <c r="Y40" i="26"/>
  <c r="AC40" i="26" s="1"/>
  <c r="C55" i="26"/>
  <c r="AJ14" i="26"/>
  <c r="C53" i="26"/>
  <c r="AJ12" i="26"/>
  <c r="C50" i="26"/>
  <c r="AJ9" i="26"/>
  <c r="C49" i="26"/>
  <c r="AJ8" i="26"/>
  <c r="C47" i="26"/>
  <c r="Y24" i="26"/>
  <c r="AC24" i="26" s="1"/>
  <c r="Y7" i="26"/>
  <c r="AC7" i="26" s="1"/>
  <c r="Y8" i="26"/>
  <c r="AC8" i="26" s="1"/>
  <c r="Y9" i="26"/>
  <c r="AC9" i="26" s="1"/>
  <c r="Y10" i="26"/>
  <c r="AC10" i="26" s="1"/>
  <c r="Y12" i="26"/>
  <c r="AC12" i="26" s="1"/>
  <c r="Y11" i="26"/>
  <c r="AC11" i="26" s="1"/>
  <c r="Y13" i="26"/>
  <c r="AC13" i="26" s="1"/>
  <c r="Y14" i="26"/>
  <c r="AC14" i="26" s="1"/>
  <c r="Y16" i="26"/>
  <c r="AC16" i="26" s="1"/>
  <c r="AA18" i="26"/>
  <c r="AE18" i="26" s="1"/>
  <c r="AA16" i="26"/>
  <c r="AE16" i="26" s="1"/>
  <c r="AA22" i="26"/>
  <c r="AE22" i="26" s="1"/>
  <c r="J56" i="26" l="1"/>
  <c r="AF16" i="26"/>
  <c r="M56" i="26" s="1"/>
  <c r="AN15" i="26"/>
  <c r="F56" i="26"/>
  <c r="AD16" i="26"/>
  <c r="I56" i="26" s="1"/>
  <c r="AL15" i="26"/>
  <c r="F53" i="26"/>
  <c r="AD13" i="26"/>
  <c r="I53" i="26" s="1"/>
  <c r="AL12" i="26"/>
  <c r="F52" i="26"/>
  <c r="AD12" i="26"/>
  <c r="I52" i="26" s="1"/>
  <c r="AL11" i="26"/>
  <c r="F49" i="26"/>
  <c r="AD9" i="26"/>
  <c r="I49" i="26" s="1"/>
  <c r="AL8" i="26"/>
  <c r="F47" i="26"/>
  <c r="AD7" i="26"/>
  <c r="I47" i="26" s="1"/>
  <c r="F76" i="26"/>
  <c r="AD36" i="26"/>
  <c r="I76" i="26" s="1"/>
  <c r="AL35" i="26"/>
  <c r="F79" i="26"/>
  <c r="AD39" i="26"/>
  <c r="I79" i="26" s="1"/>
  <c r="AL38" i="26"/>
  <c r="J57" i="26"/>
  <c r="AF17" i="26"/>
  <c r="M57" i="26" s="1"/>
  <c r="AN16" i="26"/>
  <c r="F58" i="26"/>
  <c r="AD18" i="26"/>
  <c r="I58" i="26" s="1"/>
  <c r="AL17" i="26"/>
  <c r="F78" i="26"/>
  <c r="AD38" i="26"/>
  <c r="I78" i="26" s="1"/>
  <c r="AL37" i="26"/>
  <c r="J63" i="26"/>
  <c r="AF23" i="26"/>
  <c r="M63" i="26" s="1"/>
  <c r="AN22" i="26"/>
  <c r="J73" i="26"/>
  <c r="AF33" i="26"/>
  <c r="M73" i="26" s="1"/>
  <c r="AN32" i="26"/>
  <c r="AF30" i="26"/>
  <c r="M70" i="26" s="1"/>
  <c r="J70" i="26"/>
  <c r="AN29" i="26"/>
  <c r="J69" i="26"/>
  <c r="AF29" i="26"/>
  <c r="M69" i="26" s="1"/>
  <c r="AN28" i="26"/>
  <c r="J67" i="26"/>
  <c r="AF27" i="26"/>
  <c r="M67" i="26" s="1"/>
  <c r="AN26" i="26"/>
  <c r="J65" i="26"/>
  <c r="AF25" i="26"/>
  <c r="M65" i="26" s="1"/>
  <c r="AK31" i="26"/>
  <c r="J79" i="26"/>
  <c r="AF39" i="26"/>
  <c r="M79" i="26" s="1"/>
  <c r="AN38" i="26"/>
  <c r="J76" i="26"/>
  <c r="AF36" i="26"/>
  <c r="M76" i="26" s="1"/>
  <c r="AN35" i="26"/>
  <c r="J81" i="26"/>
  <c r="AF41" i="26"/>
  <c r="M81" i="26" s="1"/>
  <c r="AN40" i="26"/>
  <c r="AP41" i="26"/>
  <c r="D81" i="26" s="1"/>
  <c r="AK38" i="26"/>
  <c r="F55" i="26"/>
  <c r="AD15" i="26"/>
  <c r="I55" i="26" s="1"/>
  <c r="AL14" i="26"/>
  <c r="AK35" i="26"/>
  <c r="AD34" i="26"/>
  <c r="I74" i="26" s="1"/>
  <c r="F74" i="26"/>
  <c r="AL33" i="26"/>
  <c r="F61" i="26"/>
  <c r="AD21" i="26"/>
  <c r="I61" i="26" s="1"/>
  <c r="AL20" i="26"/>
  <c r="F63" i="26"/>
  <c r="AS23" i="26"/>
  <c r="H63" i="26" s="1"/>
  <c r="AD23" i="26"/>
  <c r="I63" i="26" s="1"/>
  <c r="AL22" i="26"/>
  <c r="AM22" i="26" s="1"/>
  <c r="AR22" i="26" s="1"/>
  <c r="G62" i="26" s="1"/>
  <c r="F73" i="26"/>
  <c r="AD33" i="26"/>
  <c r="I73" i="26" s="1"/>
  <c r="AL32" i="26"/>
  <c r="F72" i="26"/>
  <c r="AD32" i="26"/>
  <c r="I72" i="26" s="1"/>
  <c r="AL31" i="26"/>
  <c r="F69" i="26"/>
  <c r="AD29" i="26"/>
  <c r="I69" i="26" s="1"/>
  <c r="AL28" i="26"/>
  <c r="AD27" i="26"/>
  <c r="I67" i="26" s="1"/>
  <c r="F67" i="26"/>
  <c r="AL26" i="26"/>
  <c r="F65" i="26"/>
  <c r="AD25" i="26"/>
  <c r="I65" i="26" s="1"/>
  <c r="AK25" i="26"/>
  <c r="AK26" i="26"/>
  <c r="AK28" i="26"/>
  <c r="AK29" i="26"/>
  <c r="AK32" i="26"/>
  <c r="J54" i="26"/>
  <c r="AF14" i="26"/>
  <c r="M54" i="26" s="1"/>
  <c r="AN13" i="26"/>
  <c r="J51" i="26"/>
  <c r="AF11" i="26"/>
  <c r="M51" i="26" s="1"/>
  <c r="AN10" i="26"/>
  <c r="J49" i="26"/>
  <c r="AF9" i="26"/>
  <c r="M49" i="26" s="1"/>
  <c r="AN8" i="26"/>
  <c r="J48" i="26"/>
  <c r="AF8" i="26"/>
  <c r="M48" i="26" s="1"/>
  <c r="AN7" i="26"/>
  <c r="J64" i="26"/>
  <c r="AT24" i="26"/>
  <c r="K64" i="26" s="1"/>
  <c r="AU24" i="26"/>
  <c r="L64" i="26" s="1"/>
  <c r="AF24" i="26"/>
  <c r="M64" i="26" s="1"/>
  <c r="AN23" i="26"/>
  <c r="AO23" i="26" s="1"/>
  <c r="AT23" i="26" s="1"/>
  <c r="K63" i="26" s="1"/>
  <c r="J62" i="26"/>
  <c r="AF22" i="26"/>
  <c r="M62" i="26" s="1"/>
  <c r="AN21" i="26"/>
  <c r="J58" i="26"/>
  <c r="AF18" i="26"/>
  <c r="M58" i="26" s="1"/>
  <c r="AN17" i="26"/>
  <c r="AO17" i="26" s="1"/>
  <c r="AT17" i="26" s="1"/>
  <c r="K57" i="26" s="1"/>
  <c r="F54" i="26"/>
  <c r="AD14" i="26"/>
  <c r="I54" i="26" s="1"/>
  <c r="AL13" i="26"/>
  <c r="F51" i="26"/>
  <c r="AD11" i="26"/>
  <c r="I51" i="26" s="1"/>
  <c r="AL10" i="26"/>
  <c r="F50" i="26"/>
  <c r="AD10" i="26"/>
  <c r="I50" i="26" s="1"/>
  <c r="AL9" i="26"/>
  <c r="F48" i="26"/>
  <c r="AD8" i="26"/>
  <c r="I48" i="26" s="1"/>
  <c r="AL7" i="26"/>
  <c r="F64" i="26"/>
  <c r="AR24" i="26"/>
  <c r="G64" i="26" s="1"/>
  <c r="AS24" i="26"/>
  <c r="H64" i="26" s="1"/>
  <c r="AD24" i="26"/>
  <c r="I64" i="26" s="1"/>
  <c r="AL23" i="26"/>
  <c r="AM23" i="26" s="1"/>
  <c r="AR23" i="26" s="1"/>
  <c r="G63" i="26" s="1"/>
  <c r="AK8" i="26"/>
  <c r="AK9" i="26"/>
  <c r="AK12" i="26"/>
  <c r="AK14" i="26"/>
  <c r="F80" i="26"/>
  <c r="AD40" i="26"/>
  <c r="I80" i="26" s="1"/>
  <c r="AL39" i="26"/>
  <c r="F75" i="26"/>
  <c r="AD35" i="26"/>
  <c r="I75" i="26" s="1"/>
  <c r="AL34" i="26"/>
  <c r="F81" i="26"/>
  <c r="AD41" i="26"/>
  <c r="I81" i="26" s="1"/>
  <c r="AL40" i="26"/>
  <c r="AK16" i="26"/>
  <c r="F62" i="26"/>
  <c r="AS22" i="26"/>
  <c r="H62" i="26" s="1"/>
  <c r="AD22" i="26"/>
  <c r="I62" i="26" s="1"/>
  <c r="AL21" i="26"/>
  <c r="AM21" i="26" s="1"/>
  <c r="AS21" i="26" s="1"/>
  <c r="H61" i="26" s="1"/>
  <c r="F77" i="26"/>
  <c r="AD37" i="26"/>
  <c r="I77" i="26" s="1"/>
  <c r="AL36" i="26"/>
  <c r="AK22" i="26"/>
  <c r="J61" i="26"/>
  <c r="AF21" i="26"/>
  <c r="M61" i="26" s="1"/>
  <c r="AN20" i="26"/>
  <c r="AK18" i="26"/>
  <c r="AK37" i="26"/>
  <c r="AK34" i="26"/>
  <c r="J80" i="26"/>
  <c r="AF40" i="26"/>
  <c r="M80" i="26" s="1"/>
  <c r="AN39" i="26"/>
  <c r="J71" i="26"/>
  <c r="AF31" i="26"/>
  <c r="M71" i="26" s="1"/>
  <c r="AN30" i="26"/>
  <c r="J72" i="26"/>
  <c r="AF32" i="26"/>
  <c r="M72" i="26" s="1"/>
  <c r="AN31" i="26"/>
  <c r="J68" i="26"/>
  <c r="AF28" i="26"/>
  <c r="M68" i="26" s="1"/>
  <c r="AN27" i="26"/>
  <c r="J66" i="26"/>
  <c r="AF26" i="26"/>
  <c r="M66" i="26" s="1"/>
  <c r="AN25" i="26"/>
  <c r="AT42" i="26"/>
  <c r="K82" i="26" s="1"/>
  <c r="AF42" i="26"/>
  <c r="M82" i="26" s="1"/>
  <c r="J82" i="26"/>
  <c r="AU42" i="26"/>
  <c r="L82" i="26" s="1"/>
  <c r="AN41" i="26"/>
  <c r="AO41" i="26" s="1"/>
  <c r="AT41" i="26" s="1"/>
  <c r="K81" i="26" s="1"/>
  <c r="AK27" i="26"/>
  <c r="AK30" i="26"/>
  <c r="AK11" i="26"/>
  <c r="AK13" i="26"/>
  <c r="AK15" i="26"/>
  <c r="AK36" i="26"/>
  <c r="J75" i="26"/>
  <c r="AF35" i="26"/>
  <c r="M75" i="26" s="1"/>
  <c r="AN34" i="26"/>
  <c r="J74" i="26"/>
  <c r="AF34" i="26"/>
  <c r="M74" i="26" s="1"/>
  <c r="AN33" i="26"/>
  <c r="AO33" i="26" s="1"/>
  <c r="AU33" i="26" s="1"/>
  <c r="L73" i="26" s="1"/>
  <c r="J77" i="26"/>
  <c r="AF37" i="26"/>
  <c r="M77" i="26" s="1"/>
  <c r="AN36" i="26"/>
  <c r="AK40" i="26"/>
  <c r="F57" i="26"/>
  <c r="AD17" i="26"/>
  <c r="I57" i="26" s="1"/>
  <c r="AL16" i="26"/>
  <c r="F60" i="26"/>
  <c r="AD20" i="26"/>
  <c r="I60" i="26" s="1"/>
  <c r="AL19" i="26"/>
  <c r="F59" i="26"/>
  <c r="AD19" i="26"/>
  <c r="I59" i="26" s="1"/>
  <c r="AL18" i="26"/>
  <c r="AM18" i="26" s="1"/>
  <c r="AR18" i="26" s="1"/>
  <c r="G58" i="26" s="1"/>
  <c r="AK17" i="26"/>
  <c r="AK19" i="26"/>
  <c r="AK33" i="26"/>
  <c r="AK39" i="26"/>
  <c r="F71" i="26"/>
  <c r="AD31" i="26"/>
  <c r="I71" i="26" s="1"/>
  <c r="AL30" i="26"/>
  <c r="F70" i="26"/>
  <c r="AD30" i="26"/>
  <c r="I70" i="26" s="1"/>
  <c r="AL29" i="26"/>
  <c r="F68" i="26"/>
  <c r="AD28" i="26"/>
  <c r="I68" i="26" s="1"/>
  <c r="AL27" i="26"/>
  <c r="F66" i="26"/>
  <c r="AD26" i="26"/>
  <c r="I66" i="26" s="1"/>
  <c r="AL25" i="26"/>
  <c r="AR42" i="26"/>
  <c r="G82" i="26" s="1"/>
  <c r="AD42" i="26"/>
  <c r="I82" i="26" s="1"/>
  <c r="AS42" i="26"/>
  <c r="H82" i="26" s="1"/>
  <c r="F82" i="26"/>
  <c r="AL41" i="26"/>
  <c r="AM41" i="26" s="1"/>
  <c r="AS41" i="26" s="1"/>
  <c r="H81" i="26" s="1"/>
  <c r="AK21" i="26"/>
  <c r="J55" i="26"/>
  <c r="AF15" i="26"/>
  <c r="M55" i="26" s="1"/>
  <c r="AN14" i="26"/>
  <c r="AO14" i="26" s="1"/>
  <c r="AT14" i="26" s="1"/>
  <c r="K54" i="26" s="1"/>
  <c r="J53" i="26"/>
  <c r="AF13" i="26"/>
  <c r="M53" i="26" s="1"/>
  <c r="AN12" i="26"/>
  <c r="J50" i="26"/>
  <c r="AF10" i="26"/>
  <c r="M50" i="26" s="1"/>
  <c r="AN9" i="26"/>
  <c r="AO9" i="26" s="1"/>
  <c r="AT9" i="26" s="1"/>
  <c r="K49" i="26" s="1"/>
  <c r="J52" i="26"/>
  <c r="AF12" i="26"/>
  <c r="M52" i="26" s="1"/>
  <c r="AN11" i="26"/>
  <c r="J47" i="26"/>
  <c r="AF7" i="26"/>
  <c r="M47" i="26" s="1"/>
  <c r="AK7" i="26"/>
  <c r="AK10" i="26"/>
  <c r="AO19" i="26"/>
  <c r="AU19" i="26" l="1"/>
  <c r="L59" i="26" s="1"/>
  <c r="AT19" i="26"/>
  <c r="K59" i="26" s="1"/>
  <c r="AP7" i="26"/>
  <c r="D47" i="26" s="1"/>
  <c r="AQ7" i="26"/>
  <c r="E47" i="26" s="1"/>
  <c r="AM27" i="26"/>
  <c r="AM30" i="26"/>
  <c r="AP39" i="26"/>
  <c r="D79" i="26" s="1"/>
  <c r="AQ39" i="26"/>
  <c r="E79" i="26" s="1"/>
  <c r="AP19" i="26"/>
  <c r="D59" i="26" s="1"/>
  <c r="AQ19" i="26"/>
  <c r="E59" i="26" s="1"/>
  <c r="AM16" i="26"/>
  <c r="AQ40" i="26"/>
  <c r="E80" i="26" s="1"/>
  <c r="AP40" i="26"/>
  <c r="D80" i="26" s="1"/>
  <c r="AP36" i="26"/>
  <c r="D76" i="26" s="1"/>
  <c r="AQ36" i="26"/>
  <c r="E76" i="26" s="1"/>
  <c r="AP13" i="26"/>
  <c r="D53" i="26" s="1"/>
  <c r="AQ13" i="26"/>
  <c r="E53" i="26" s="1"/>
  <c r="AP30" i="26"/>
  <c r="D70" i="26" s="1"/>
  <c r="AQ30" i="26"/>
  <c r="E70" i="26" s="1"/>
  <c r="AO27" i="26"/>
  <c r="AO30" i="26"/>
  <c r="AQ34" i="26"/>
  <c r="E74" i="26" s="1"/>
  <c r="AP34" i="26"/>
  <c r="D74" i="26" s="1"/>
  <c r="AP18" i="26"/>
  <c r="D58" i="26" s="1"/>
  <c r="AQ18" i="26"/>
  <c r="E58" i="26" s="1"/>
  <c r="AQ22" i="26"/>
  <c r="E62" i="26" s="1"/>
  <c r="AP22" i="26"/>
  <c r="D62" i="26" s="1"/>
  <c r="AM40" i="26"/>
  <c r="AM39" i="26"/>
  <c r="AP12" i="26"/>
  <c r="D52" i="26" s="1"/>
  <c r="AQ12" i="26"/>
  <c r="E52" i="26" s="1"/>
  <c r="AP8" i="26"/>
  <c r="D48" i="26" s="1"/>
  <c r="AQ8" i="26"/>
  <c r="E48" i="26" s="1"/>
  <c r="AM7" i="26"/>
  <c r="AM10" i="26"/>
  <c r="AO8" i="26"/>
  <c r="AU9" i="26"/>
  <c r="L49" i="26" s="1"/>
  <c r="AO13" i="26"/>
  <c r="AU14" i="26"/>
  <c r="L54" i="26" s="1"/>
  <c r="AP29" i="26"/>
  <c r="D69" i="26" s="1"/>
  <c r="AQ29" i="26"/>
  <c r="E69" i="26" s="1"/>
  <c r="AP26" i="26"/>
  <c r="D66" i="26" s="1"/>
  <c r="AQ26" i="26"/>
  <c r="E66" i="26" s="1"/>
  <c r="AM26" i="26"/>
  <c r="AM31" i="26"/>
  <c r="AR21" i="26"/>
  <c r="G61" i="26" s="1"/>
  <c r="AM33" i="26"/>
  <c r="AM14" i="26"/>
  <c r="AU41" i="26"/>
  <c r="L81" i="26" s="1"/>
  <c r="AO35" i="26"/>
  <c r="AQ31" i="26"/>
  <c r="E71" i="26" s="1"/>
  <c r="AP31" i="26"/>
  <c r="D71" i="26" s="1"/>
  <c r="AO28" i="26"/>
  <c r="AO32" i="26"/>
  <c r="AM37" i="26"/>
  <c r="AS18" i="26"/>
  <c r="H58" i="26" s="1"/>
  <c r="AO16" i="26"/>
  <c r="AU17" i="26"/>
  <c r="L57" i="26" s="1"/>
  <c r="AM35" i="26"/>
  <c r="AM11" i="26"/>
  <c r="AM15" i="26"/>
  <c r="AP10" i="26"/>
  <c r="D50" i="26" s="1"/>
  <c r="AQ10" i="26"/>
  <c r="E50" i="26" s="1"/>
  <c r="AO11" i="26"/>
  <c r="AO12" i="26"/>
  <c r="AQ21" i="26"/>
  <c r="E61" i="26" s="1"/>
  <c r="AP21" i="26"/>
  <c r="D61" i="26" s="1"/>
  <c r="AM25" i="26"/>
  <c r="AM29" i="26"/>
  <c r="AO37" i="26"/>
  <c r="AP33" i="26"/>
  <c r="D73" i="26" s="1"/>
  <c r="AQ33" i="26"/>
  <c r="E73" i="26" s="1"/>
  <c r="AP17" i="26"/>
  <c r="D57" i="26" s="1"/>
  <c r="AQ17" i="26"/>
  <c r="E57" i="26" s="1"/>
  <c r="AM19" i="26"/>
  <c r="AO18" i="26"/>
  <c r="AO36" i="26"/>
  <c r="AO34" i="26"/>
  <c r="AP15" i="26"/>
  <c r="D55" i="26" s="1"/>
  <c r="AQ15" i="26"/>
  <c r="E55" i="26" s="1"/>
  <c r="AP11" i="26"/>
  <c r="D51" i="26" s="1"/>
  <c r="AQ11" i="26"/>
  <c r="E51" i="26" s="1"/>
  <c r="AP27" i="26"/>
  <c r="D67" i="26" s="1"/>
  <c r="AQ27" i="26"/>
  <c r="E67" i="26" s="1"/>
  <c r="AO25" i="26"/>
  <c r="AO31" i="26"/>
  <c r="AO39" i="26"/>
  <c r="AP37" i="26"/>
  <c r="D77" i="26" s="1"/>
  <c r="AQ37" i="26"/>
  <c r="E77" i="26" s="1"/>
  <c r="AO20" i="26"/>
  <c r="AM36" i="26"/>
  <c r="AP16" i="26"/>
  <c r="D56" i="26" s="1"/>
  <c r="AQ16" i="26"/>
  <c r="E56" i="26" s="1"/>
  <c r="AR41" i="26"/>
  <c r="G81" i="26" s="1"/>
  <c r="AM34" i="26"/>
  <c r="AP14" i="26"/>
  <c r="D54" i="26" s="1"/>
  <c r="AQ14" i="26"/>
  <c r="E54" i="26" s="1"/>
  <c r="AP9" i="26"/>
  <c r="D49" i="26" s="1"/>
  <c r="AQ9" i="26"/>
  <c r="E49" i="26" s="1"/>
  <c r="AM9" i="26"/>
  <c r="AM13" i="26"/>
  <c r="AO21" i="26"/>
  <c r="AO7" i="26"/>
  <c r="AO10" i="26"/>
  <c r="AP32" i="26"/>
  <c r="D72" i="26" s="1"/>
  <c r="AQ32" i="26"/>
  <c r="E72" i="26" s="1"/>
  <c r="AQ28" i="26"/>
  <c r="E68" i="26" s="1"/>
  <c r="AP28" i="26"/>
  <c r="D68" i="26" s="1"/>
  <c r="AQ25" i="26"/>
  <c r="E65" i="26" s="1"/>
  <c r="AP25" i="26"/>
  <c r="D65" i="26" s="1"/>
  <c r="AM28" i="26"/>
  <c r="AM32" i="26"/>
  <c r="AM20" i="26"/>
  <c r="AQ35" i="26"/>
  <c r="E75" i="26" s="1"/>
  <c r="AP35" i="26"/>
  <c r="D75" i="26" s="1"/>
  <c r="AQ38" i="26"/>
  <c r="E78" i="26" s="1"/>
  <c r="AP38" i="26"/>
  <c r="D78" i="26" s="1"/>
  <c r="AO40" i="26"/>
  <c r="AO38" i="26"/>
  <c r="AO26" i="26"/>
  <c r="AO29" i="26"/>
  <c r="AT33" i="26"/>
  <c r="K73" i="26" s="1"/>
  <c r="AO22" i="26"/>
  <c r="AU23" i="26"/>
  <c r="L63" i="26" s="1"/>
  <c r="AM17" i="26"/>
  <c r="AM38" i="26"/>
  <c r="AM8" i="26"/>
  <c r="AM12" i="26"/>
  <c r="AO15" i="26"/>
  <c r="AR12" i="26" l="1"/>
  <c r="G52" i="26" s="1"/>
  <c r="AS12" i="26"/>
  <c r="H52" i="26" s="1"/>
  <c r="AS38" i="26"/>
  <c r="H78" i="26" s="1"/>
  <c r="AR38" i="26"/>
  <c r="G78" i="26" s="1"/>
  <c r="AU26" i="26"/>
  <c r="L66" i="26" s="1"/>
  <c r="AT26" i="26"/>
  <c r="K66" i="26" s="1"/>
  <c r="AU40" i="26"/>
  <c r="L80" i="26" s="1"/>
  <c r="AT40" i="26"/>
  <c r="K80" i="26" s="1"/>
  <c r="AS32" i="26"/>
  <c r="H72" i="26" s="1"/>
  <c r="AR32" i="26"/>
  <c r="G72" i="26" s="1"/>
  <c r="AT10" i="26"/>
  <c r="K50" i="26" s="1"/>
  <c r="AU10" i="26"/>
  <c r="L50" i="26" s="1"/>
  <c r="AU21" i="26"/>
  <c r="L61" i="26" s="1"/>
  <c r="AT21" i="26"/>
  <c r="K61" i="26" s="1"/>
  <c r="AS9" i="26"/>
  <c r="H49" i="26" s="1"/>
  <c r="AR9" i="26"/>
  <c r="G49" i="26" s="1"/>
  <c r="AU20" i="26"/>
  <c r="L60" i="26" s="1"/>
  <c r="AT20" i="26"/>
  <c r="K60" i="26" s="1"/>
  <c r="AU31" i="26"/>
  <c r="L71" i="26" s="1"/>
  <c r="AT31" i="26"/>
  <c r="K71" i="26" s="1"/>
  <c r="AU34" i="26"/>
  <c r="L74" i="26" s="1"/>
  <c r="AT34" i="26"/>
  <c r="K74" i="26" s="1"/>
  <c r="AT18" i="26"/>
  <c r="K58" i="26" s="1"/>
  <c r="AU18" i="26"/>
  <c r="L58" i="26" s="1"/>
  <c r="AU37" i="26"/>
  <c r="L77" i="26" s="1"/>
  <c r="AT37" i="26"/>
  <c r="K77" i="26" s="1"/>
  <c r="AS25" i="26"/>
  <c r="H65" i="26" s="1"/>
  <c r="AR25" i="26"/>
  <c r="G65" i="26" s="1"/>
  <c r="AU11" i="26"/>
  <c r="L51" i="26" s="1"/>
  <c r="AT11" i="26"/>
  <c r="K51" i="26" s="1"/>
  <c r="AR11" i="26"/>
  <c r="G51" i="26" s="1"/>
  <c r="AS11" i="26"/>
  <c r="H51" i="26" s="1"/>
  <c r="AU32" i="26"/>
  <c r="L72" i="26" s="1"/>
  <c r="AT32" i="26"/>
  <c r="K72" i="26" s="1"/>
  <c r="AU35" i="26"/>
  <c r="L75" i="26" s="1"/>
  <c r="AT35" i="26"/>
  <c r="K75" i="26" s="1"/>
  <c r="AS14" i="26"/>
  <c r="H54" i="26" s="1"/>
  <c r="AR14" i="26"/>
  <c r="G54" i="26" s="1"/>
  <c r="AS26" i="26"/>
  <c r="H66" i="26" s="1"/>
  <c r="AR26" i="26"/>
  <c r="G66" i="26" s="1"/>
  <c r="AU13" i="26"/>
  <c r="L53" i="26" s="1"/>
  <c r="AT13" i="26"/>
  <c r="K53" i="26" s="1"/>
  <c r="AU8" i="26"/>
  <c r="L48" i="26" s="1"/>
  <c r="AT8" i="26"/>
  <c r="K48" i="26" s="1"/>
  <c r="AR7" i="26"/>
  <c r="G47" i="26" s="1"/>
  <c r="AS7" i="26"/>
  <c r="H47" i="26" s="1"/>
  <c r="AS40" i="26"/>
  <c r="H80" i="26" s="1"/>
  <c r="AR40" i="26"/>
  <c r="G80" i="26" s="1"/>
  <c r="AU27" i="26"/>
  <c r="L67" i="26" s="1"/>
  <c r="AT27" i="26"/>
  <c r="K67" i="26" s="1"/>
  <c r="AS30" i="26"/>
  <c r="H70" i="26" s="1"/>
  <c r="AR30" i="26"/>
  <c r="G70" i="26" s="1"/>
  <c r="AU15" i="26"/>
  <c r="L55" i="26" s="1"/>
  <c r="AT15" i="26"/>
  <c r="K55" i="26" s="1"/>
  <c r="AR8" i="26"/>
  <c r="G48" i="26" s="1"/>
  <c r="AS8" i="26"/>
  <c r="H48" i="26" s="1"/>
  <c r="AR17" i="26"/>
  <c r="G57" i="26" s="1"/>
  <c r="AS17" i="26"/>
  <c r="H57" i="26" s="1"/>
  <c r="AU22" i="26"/>
  <c r="L62" i="26" s="1"/>
  <c r="AT22" i="26"/>
  <c r="K62" i="26" s="1"/>
  <c r="AU29" i="26"/>
  <c r="L69" i="26" s="1"/>
  <c r="AT29" i="26"/>
  <c r="K69" i="26" s="1"/>
  <c r="AU38" i="26"/>
  <c r="L78" i="26" s="1"/>
  <c r="AT38" i="26"/>
  <c r="K78" i="26" s="1"/>
  <c r="AS20" i="26"/>
  <c r="H60" i="26" s="1"/>
  <c r="AR20" i="26"/>
  <c r="G60" i="26" s="1"/>
  <c r="AS28" i="26"/>
  <c r="H68" i="26" s="1"/>
  <c r="AR28" i="26"/>
  <c r="G68" i="26" s="1"/>
  <c r="AT7" i="26"/>
  <c r="K47" i="26" s="1"/>
  <c r="AU7" i="26"/>
  <c r="L47" i="26" s="1"/>
  <c r="AS13" i="26"/>
  <c r="H53" i="26" s="1"/>
  <c r="AR13" i="26"/>
  <c r="G53" i="26" s="1"/>
  <c r="AR34" i="26"/>
  <c r="G74" i="26" s="1"/>
  <c r="AS34" i="26"/>
  <c r="H74" i="26" s="1"/>
  <c r="AS36" i="26"/>
  <c r="H76" i="26" s="1"/>
  <c r="AR36" i="26"/>
  <c r="G76" i="26" s="1"/>
  <c r="AU39" i="26"/>
  <c r="L79" i="26" s="1"/>
  <c r="AT39" i="26"/>
  <c r="K79" i="26" s="1"/>
  <c r="AU25" i="26"/>
  <c r="L65" i="26" s="1"/>
  <c r="AT25" i="26"/>
  <c r="K65" i="26" s="1"/>
  <c r="AU36" i="26"/>
  <c r="L76" i="26" s="1"/>
  <c r="AT36" i="26"/>
  <c r="K76" i="26" s="1"/>
  <c r="AR19" i="26"/>
  <c r="G59" i="26" s="1"/>
  <c r="AS19" i="26"/>
  <c r="H59" i="26" s="1"/>
  <c r="AS29" i="26"/>
  <c r="H69" i="26" s="1"/>
  <c r="AR29" i="26"/>
  <c r="G69" i="26" s="1"/>
  <c r="AU12" i="26"/>
  <c r="L52" i="26" s="1"/>
  <c r="AT12" i="26"/>
  <c r="K52" i="26" s="1"/>
  <c r="AR15" i="26"/>
  <c r="G55" i="26" s="1"/>
  <c r="AS15" i="26"/>
  <c r="H55" i="26" s="1"/>
  <c r="AS35" i="26"/>
  <c r="H75" i="26" s="1"/>
  <c r="AR35" i="26"/>
  <c r="G75" i="26" s="1"/>
  <c r="AU16" i="26"/>
  <c r="L56" i="26" s="1"/>
  <c r="AT16" i="26"/>
  <c r="K56" i="26" s="1"/>
  <c r="AS37" i="26"/>
  <c r="H77" i="26" s="1"/>
  <c r="AR37" i="26"/>
  <c r="G77" i="26" s="1"/>
  <c r="AU28" i="26"/>
  <c r="L68" i="26" s="1"/>
  <c r="AT28" i="26"/>
  <c r="K68" i="26" s="1"/>
  <c r="AS33" i="26"/>
  <c r="H73" i="26" s="1"/>
  <c r="AR33" i="26"/>
  <c r="G73" i="26" s="1"/>
  <c r="AS31" i="26"/>
  <c r="H71" i="26" s="1"/>
  <c r="AR31" i="26"/>
  <c r="G71" i="26" s="1"/>
  <c r="AS10" i="26"/>
  <c r="H50" i="26" s="1"/>
  <c r="AR10" i="26"/>
  <c r="G50" i="26" s="1"/>
  <c r="AS39" i="26"/>
  <c r="H79" i="26" s="1"/>
  <c r="AR39" i="26"/>
  <c r="G79" i="26" s="1"/>
  <c r="AU30" i="26"/>
  <c r="L70" i="26" s="1"/>
  <c r="AT30" i="26"/>
  <c r="K70" i="26" s="1"/>
  <c r="AR16" i="26"/>
  <c r="G56" i="26" s="1"/>
  <c r="AS16" i="26"/>
  <c r="H56" i="26" s="1"/>
  <c r="AS27" i="26"/>
  <c r="H67" i="26" s="1"/>
  <c r="AR27" i="26"/>
  <c r="G67" i="26" s="1"/>
  <c r="AH42" i="25" l="1"/>
  <c r="S42" i="25"/>
  <c r="AI42" i="25" s="1"/>
  <c r="Q42" i="25"/>
  <c r="P42" i="25"/>
  <c r="R42" i="25" s="1"/>
  <c r="S41" i="25"/>
  <c r="AI41" i="25" s="1"/>
  <c r="Q41" i="25"/>
  <c r="P41" i="25"/>
  <c r="O41" i="25"/>
  <c r="S40" i="25"/>
  <c r="AI40" i="25" s="1"/>
  <c r="Q40" i="25"/>
  <c r="P40" i="25"/>
  <c r="R40" i="25" s="1"/>
  <c r="T40" i="25" s="1"/>
  <c r="AH40" i="25" s="1"/>
  <c r="O40" i="25"/>
  <c r="S39" i="25"/>
  <c r="AI39" i="25" s="1"/>
  <c r="Q39" i="25"/>
  <c r="P39" i="25"/>
  <c r="O39" i="25"/>
  <c r="S38" i="25"/>
  <c r="AI38" i="25" s="1"/>
  <c r="Q38" i="25"/>
  <c r="P38" i="25"/>
  <c r="R38" i="25" s="1"/>
  <c r="T38" i="25" s="1"/>
  <c r="AH38" i="25" s="1"/>
  <c r="O38" i="25"/>
  <c r="S37" i="25"/>
  <c r="AI37" i="25" s="1"/>
  <c r="Q37" i="25"/>
  <c r="P37" i="25"/>
  <c r="O37" i="25"/>
  <c r="S36" i="25"/>
  <c r="AI36" i="25" s="1"/>
  <c r="Q36" i="25"/>
  <c r="P36" i="25"/>
  <c r="R36" i="25" s="1"/>
  <c r="T36" i="25" s="1"/>
  <c r="AH36" i="25" s="1"/>
  <c r="O36" i="25"/>
  <c r="S35" i="25"/>
  <c r="AI35" i="25" s="1"/>
  <c r="Q35" i="25"/>
  <c r="P35" i="25"/>
  <c r="O35" i="25"/>
  <c r="S34" i="25"/>
  <c r="AI34" i="25" s="1"/>
  <c r="Q34" i="25"/>
  <c r="P34" i="25"/>
  <c r="R34" i="25" s="1"/>
  <c r="T34" i="25" s="1"/>
  <c r="AH34" i="25" s="1"/>
  <c r="O34" i="25"/>
  <c r="AH33" i="25"/>
  <c r="S33" i="25"/>
  <c r="AI33" i="25" s="1"/>
  <c r="Q33" i="25"/>
  <c r="P33" i="25"/>
  <c r="O33" i="25"/>
  <c r="AH32" i="25"/>
  <c r="S32" i="25"/>
  <c r="AI32" i="25" s="1"/>
  <c r="Q32" i="25"/>
  <c r="P32" i="25"/>
  <c r="R32" i="25" s="1"/>
  <c r="T32" i="25" s="1"/>
  <c r="O32" i="25"/>
  <c r="AH31" i="25"/>
  <c r="S31" i="25"/>
  <c r="AI31" i="25" s="1"/>
  <c r="Q31" i="25"/>
  <c r="P31" i="25"/>
  <c r="O31" i="25"/>
  <c r="AH30" i="25"/>
  <c r="S30" i="25"/>
  <c r="AI30" i="25" s="1"/>
  <c r="Q30" i="25"/>
  <c r="P30" i="25"/>
  <c r="R30" i="25" s="1"/>
  <c r="T30" i="25" s="1"/>
  <c r="O30" i="25"/>
  <c r="AH29" i="25"/>
  <c r="S29" i="25"/>
  <c r="AI29" i="25" s="1"/>
  <c r="Q29" i="25"/>
  <c r="P29" i="25"/>
  <c r="O29" i="25"/>
  <c r="AH28" i="25"/>
  <c r="S28" i="25"/>
  <c r="AI28" i="25" s="1"/>
  <c r="Q28" i="25"/>
  <c r="P28" i="25"/>
  <c r="R28" i="25" s="1"/>
  <c r="T28" i="25" s="1"/>
  <c r="O28" i="25"/>
  <c r="S27" i="25"/>
  <c r="AI27" i="25" s="1"/>
  <c r="Q27" i="25"/>
  <c r="P27" i="25"/>
  <c r="O27" i="25"/>
  <c r="AH26" i="25"/>
  <c r="S26" i="25"/>
  <c r="AI26" i="25" s="1"/>
  <c r="Q26" i="25"/>
  <c r="P26" i="25"/>
  <c r="R26" i="25" s="1"/>
  <c r="T26" i="25" s="1"/>
  <c r="O26" i="25"/>
  <c r="AH25" i="25"/>
  <c r="S25" i="25"/>
  <c r="AI25" i="25" s="1"/>
  <c r="Q25" i="25"/>
  <c r="P25" i="25"/>
  <c r="R25" i="25" s="1"/>
  <c r="T25" i="25" s="1"/>
  <c r="O25" i="25"/>
  <c r="AH24" i="25"/>
  <c r="S24" i="25"/>
  <c r="Q24" i="25"/>
  <c r="P24" i="25"/>
  <c r="R24" i="25" s="1"/>
  <c r="AK24" i="25" s="1"/>
  <c r="AI23" i="25"/>
  <c r="S23" i="25"/>
  <c r="Q23" i="25"/>
  <c r="P23" i="25"/>
  <c r="R23" i="25" s="1"/>
  <c r="T23" i="25" s="1"/>
  <c r="AH23" i="25" s="1"/>
  <c r="O23" i="25"/>
  <c r="AI22" i="25"/>
  <c r="S22" i="25"/>
  <c r="Q22" i="25"/>
  <c r="P22" i="25"/>
  <c r="R22" i="25" s="1"/>
  <c r="T22" i="25" s="1"/>
  <c r="AH22" i="25" s="1"/>
  <c r="O22" i="25"/>
  <c r="AI21" i="25"/>
  <c r="S21" i="25"/>
  <c r="Q21" i="25"/>
  <c r="P21" i="25"/>
  <c r="R21" i="25" s="1"/>
  <c r="T21" i="25" s="1"/>
  <c r="AH21" i="25" s="1"/>
  <c r="O21" i="25"/>
  <c r="AI20" i="25"/>
  <c r="S20" i="25"/>
  <c r="Q20" i="25"/>
  <c r="P20" i="25"/>
  <c r="R20" i="25" s="1"/>
  <c r="T20" i="25" s="1"/>
  <c r="AH20" i="25" s="1"/>
  <c r="O20" i="25"/>
  <c r="AI19" i="25"/>
  <c r="S19" i="25"/>
  <c r="Q19" i="25"/>
  <c r="P19" i="25"/>
  <c r="R19" i="25" s="1"/>
  <c r="T19" i="25" s="1"/>
  <c r="AH19" i="25" s="1"/>
  <c r="O19" i="25"/>
  <c r="AI18" i="25"/>
  <c r="S18" i="25"/>
  <c r="Q18" i="25"/>
  <c r="P18" i="25"/>
  <c r="R18" i="25" s="1"/>
  <c r="T18" i="25" s="1"/>
  <c r="AH18" i="25" s="1"/>
  <c r="O18" i="25"/>
  <c r="AI17" i="25"/>
  <c r="S17" i="25"/>
  <c r="Q17" i="25"/>
  <c r="P17" i="25"/>
  <c r="R17" i="25" s="1"/>
  <c r="T17" i="25" s="1"/>
  <c r="AH17" i="25" s="1"/>
  <c r="O17" i="25"/>
  <c r="AI16" i="25"/>
  <c r="S16" i="25"/>
  <c r="Q16" i="25"/>
  <c r="P16" i="25"/>
  <c r="R16" i="25" s="1"/>
  <c r="T16" i="25" s="1"/>
  <c r="AH16" i="25" s="1"/>
  <c r="O16" i="25"/>
  <c r="AI15" i="25"/>
  <c r="AH15" i="25"/>
  <c r="S15" i="25"/>
  <c r="Q15" i="25"/>
  <c r="P15" i="25"/>
  <c r="R15" i="25" s="1"/>
  <c r="T15" i="25" s="1"/>
  <c r="O15" i="25"/>
  <c r="AI14" i="25"/>
  <c r="S14" i="25"/>
  <c r="Q14" i="25"/>
  <c r="P14" i="25"/>
  <c r="R14" i="25" s="1"/>
  <c r="T14" i="25" s="1"/>
  <c r="AH14" i="25" s="1"/>
  <c r="O14" i="25"/>
  <c r="AI13" i="25"/>
  <c r="S13" i="25"/>
  <c r="Q13" i="25"/>
  <c r="P13" i="25"/>
  <c r="R13" i="25" s="1"/>
  <c r="T13" i="25" s="1"/>
  <c r="AH13" i="25" s="1"/>
  <c r="O13" i="25"/>
  <c r="AI12" i="25"/>
  <c r="AH12" i="25"/>
  <c r="S12" i="25"/>
  <c r="Q12" i="25"/>
  <c r="P12" i="25"/>
  <c r="R12" i="25" s="1"/>
  <c r="T12" i="25" s="1"/>
  <c r="O12" i="25"/>
  <c r="AI11" i="25"/>
  <c r="S11" i="25"/>
  <c r="Q11" i="25"/>
  <c r="P11" i="25"/>
  <c r="R11" i="25" s="1"/>
  <c r="T11" i="25" s="1"/>
  <c r="AH11" i="25" s="1"/>
  <c r="O11" i="25"/>
  <c r="AI10" i="25"/>
  <c r="AH10" i="25"/>
  <c r="S10" i="25"/>
  <c r="Q10" i="25"/>
  <c r="P10" i="25"/>
  <c r="R10" i="25" s="1"/>
  <c r="T10" i="25" s="1"/>
  <c r="O10" i="25"/>
  <c r="AI9" i="25"/>
  <c r="AH9" i="25"/>
  <c r="S9" i="25"/>
  <c r="Q9" i="25"/>
  <c r="P9" i="25"/>
  <c r="R9" i="25" s="1"/>
  <c r="T9" i="25" s="1"/>
  <c r="O9" i="25"/>
  <c r="AI8" i="25"/>
  <c r="AH8" i="25"/>
  <c r="S8" i="25"/>
  <c r="Q8" i="25"/>
  <c r="P8" i="25"/>
  <c r="R8" i="25" s="1"/>
  <c r="T8" i="25" s="1"/>
  <c r="O8" i="25"/>
  <c r="AH7" i="25"/>
  <c r="S7" i="25"/>
  <c r="AI7" i="25" s="1"/>
  <c r="Q7" i="25"/>
  <c r="P7" i="25"/>
  <c r="O7" i="25"/>
  <c r="AO24" i="25" l="1"/>
  <c r="AO42" i="25"/>
  <c r="AK42" i="25"/>
  <c r="AM42" i="25"/>
  <c r="R7" i="25"/>
  <c r="T7" i="25" s="1"/>
  <c r="V25" i="25"/>
  <c r="U26" i="25"/>
  <c r="AI24" i="25"/>
  <c r="AM24" i="25"/>
  <c r="R27" i="25"/>
  <c r="T27" i="25" s="1"/>
  <c r="AH27" i="25" s="1"/>
  <c r="R29" i="25"/>
  <c r="T29" i="25" s="1"/>
  <c r="R31" i="25"/>
  <c r="T31" i="25" s="1"/>
  <c r="R33" i="25"/>
  <c r="T33" i="25" s="1"/>
  <c r="R35" i="25"/>
  <c r="T35" i="25" s="1"/>
  <c r="AH35" i="25" s="1"/>
  <c r="R37" i="25"/>
  <c r="T37" i="25" s="1"/>
  <c r="AH37" i="25" s="1"/>
  <c r="R39" i="25"/>
  <c r="T39" i="25" s="1"/>
  <c r="AH39" i="25" s="1"/>
  <c r="R41" i="25"/>
  <c r="T41" i="25" s="1"/>
  <c r="AH41" i="25" s="1"/>
  <c r="V26" i="25" l="1"/>
  <c r="U27" i="25"/>
  <c r="U8" i="25"/>
  <c r="V7" i="25"/>
  <c r="Z25" i="25"/>
  <c r="X25" i="25"/>
  <c r="X7" i="25" l="1"/>
  <c r="Z7" i="25"/>
  <c r="V27" i="25"/>
  <c r="U28" i="25"/>
  <c r="Z26" i="25"/>
  <c r="X26" i="25"/>
  <c r="U9" i="25"/>
  <c r="V8" i="25"/>
  <c r="U10" i="25" l="1"/>
  <c r="V9" i="25"/>
  <c r="Z27" i="25"/>
  <c r="X27" i="25"/>
  <c r="X8" i="25"/>
  <c r="Z8" i="25"/>
  <c r="V28" i="25"/>
  <c r="U29" i="25"/>
  <c r="V29" i="25" l="1"/>
  <c r="U30" i="25"/>
  <c r="Z28" i="25"/>
  <c r="X28" i="25"/>
  <c r="X9" i="25"/>
  <c r="Z9" i="25"/>
  <c r="U11" i="25"/>
  <c r="V10" i="25"/>
  <c r="U12" i="25" l="1"/>
  <c r="V11" i="25"/>
  <c r="Z29" i="25"/>
  <c r="X29" i="25"/>
  <c r="X10" i="25"/>
  <c r="Z10" i="25"/>
  <c r="V30" i="25"/>
  <c r="U31" i="25"/>
  <c r="X11" i="25" l="1"/>
  <c r="Z11" i="25"/>
  <c r="V31" i="25"/>
  <c r="U32" i="25"/>
  <c r="Z30" i="25"/>
  <c r="X30" i="25"/>
  <c r="U13" i="25"/>
  <c r="V12" i="25"/>
  <c r="V32" i="25" l="1"/>
  <c r="U33" i="25"/>
  <c r="Z12" i="25"/>
  <c r="X12" i="25"/>
  <c r="U14" i="25"/>
  <c r="V13" i="25"/>
  <c r="Z31" i="25"/>
  <c r="X31" i="25"/>
  <c r="U15" i="25" l="1"/>
  <c r="V14" i="25"/>
  <c r="Z13" i="25"/>
  <c r="X13" i="25"/>
  <c r="V33" i="25"/>
  <c r="U34" i="25"/>
  <c r="Z32" i="25"/>
  <c r="X32" i="25"/>
  <c r="Z33" i="25" l="1"/>
  <c r="X33" i="25"/>
  <c r="U16" i="25"/>
  <c r="V15" i="25"/>
  <c r="V34" i="25"/>
  <c r="U35" i="25"/>
  <c r="Z14" i="25"/>
  <c r="X14" i="25"/>
  <c r="Z15" i="25" l="1"/>
  <c r="X15" i="25"/>
  <c r="V35" i="25"/>
  <c r="U36" i="25"/>
  <c r="Z34" i="25"/>
  <c r="X34" i="25"/>
  <c r="U17" i="25"/>
  <c r="V16" i="25"/>
  <c r="U18" i="25" l="1"/>
  <c r="V17" i="25"/>
  <c r="Z35" i="25"/>
  <c r="X35" i="25"/>
  <c r="Z16" i="25"/>
  <c r="X16" i="25"/>
  <c r="V36" i="25"/>
  <c r="U37" i="25"/>
  <c r="Z17" i="25" l="1"/>
  <c r="X17" i="25"/>
  <c r="V37" i="25"/>
  <c r="U38" i="25"/>
  <c r="Z36" i="25"/>
  <c r="X36" i="25"/>
  <c r="U19" i="25"/>
  <c r="V18" i="25"/>
  <c r="U20" i="25" l="1"/>
  <c r="V19" i="25"/>
  <c r="Z37" i="25"/>
  <c r="X37" i="25"/>
  <c r="Z18" i="25"/>
  <c r="X18" i="25"/>
  <c r="V38" i="25"/>
  <c r="U39" i="25"/>
  <c r="Z19" i="25" l="1"/>
  <c r="X19" i="25"/>
  <c r="V39" i="25"/>
  <c r="U40" i="25"/>
  <c r="Z38" i="25"/>
  <c r="X38" i="25"/>
  <c r="U21" i="25"/>
  <c r="V20" i="25"/>
  <c r="U22" i="25" l="1"/>
  <c r="V21" i="25"/>
  <c r="V40" i="25"/>
  <c r="U41" i="25"/>
  <c r="Z20" i="25"/>
  <c r="X20" i="25"/>
  <c r="Z39" i="25"/>
  <c r="X39" i="25"/>
  <c r="V41" i="25" l="1"/>
  <c r="U42" i="25"/>
  <c r="V42" i="25" s="1"/>
  <c r="Z40" i="25"/>
  <c r="X40" i="25"/>
  <c r="W33" i="25"/>
  <c r="AB33" i="25" s="1"/>
  <c r="W38" i="25"/>
  <c r="AB38" i="25" s="1"/>
  <c r="Z21" i="25"/>
  <c r="X21" i="25"/>
  <c r="U23" i="25"/>
  <c r="V22" i="25"/>
  <c r="Z22" i="25" l="1"/>
  <c r="X22" i="25"/>
  <c r="C78" i="25"/>
  <c r="AJ37" i="25"/>
  <c r="C73" i="25"/>
  <c r="AJ32" i="25"/>
  <c r="Z41" i="25"/>
  <c r="X41" i="25"/>
  <c r="W41" i="25"/>
  <c r="AB41" i="25" s="1"/>
  <c r="W39" i="25"/>
  <c r="AB39" i="25" s="1"/>
  <c r="W34" i="25"/>
  <c r="AB34" i="25" s="1"/>
  <c r="U24" i="25"/>
  <c r="V24" i="25" s="1"/>
  <c r="V23" i="25"/>
  <c r="W16" i="25"/>
  <c r="AB16" i="25" s="1"/>
  <c r="W35" i="25"/>
  <c r="AB35" i="25" s="1"/>
  <c r="W36" i="25"/>
  <c r="AB36" i="25" s="1"/>
  <c r="W37" i="25"/>
  <c r="AB37" i="25" s="1"/>
  <c r="W40" i="25"/>
  <c r="AB40" i="25" s="1"/>
  <c r="AN42" i="25"/>
  <c r="AL42" i="25"/>
  <c r="Z42" i="25"/>
  <c r="X42" i="25"/>
  <c r="W42" i="25"/>
  <c r="AB42" i="25" s="1"/>
  <c r="W26" i="25"/>
  <c r="AB26" i="25" s="1"/>
  <c r="W25" i="25"/>
  <c r="AB25" i="25" s="1"/>
  <c r="W28" i="25"/>
  <c r="AB28" i="25" s="1"/>
  <c r="W27" i="25"/>
  <c r="AB27" i="25" s="1"/>
  <c r="W29" i="25"/>
  <c r="AB29" i="25" s="1"/>
  <c r="W30" i="25"/>
  <c r="AB30" i="25" s="1"/>
  <c r="W32" i="25"/>
  <c r="AB32" i="25" s="1"/>
  <c r="W31" i="25"/>
  <c r="AB31" i="25" s="1"/>
  <c r="AA39" i="25"/>
  <c r="AE39" i="25" s="1"/>
  <c r="J79" i="25" l="1"/>
  <c r="AF39" i="25"/>
  <c r="M79" i="25" s="1"/>
  <c r="AN38" i="25"/>
  <c r="C71" i="25"/>
  <c r="AJ30" i="25"/>
  <c r="C70" i="25"/>
  <c r="AJ29" i="25"/>
  <c r="C67" i="25"/>
  <c r="AJ26" i="25"/>
  <c r="C65" i="25"/>
  <c r="C82" i="25"/>
  <c r="AP42" i="25"/>
  <c r="D82" i="25" s="1"/>
  <c r="AQ42" i="25"/>
  <c r="E82" i="25" s="1"/>
  <c r="AJ41" i="25"/>
  <c r="AK41" i="25" s="1"/>
  <c r="AP41" i="25" s="1"/>
  <c r="D81" i="25" s="1"/>
  <c r="AA42" i="25"/>
  <c r="AE42" i="25" s="1"/>
  <c r="AA25" i="25"/>
  <c r="AE25" i="25" s="1"/>
  <c r="AA26" i="25"/>
  <c r="AE26" i="25" s="1"/>
  <c r="AA27" i="25"/>
  <c r="AE27" i="25" s="1"/>
  <c r="AA28" i="25"/>
  <c r="AE28" i="25" s="1"/>
  <c r="AA29" i="25"/>
  <c r="AE29" i="25" s="1"/>
  <c r="AA31" i="25"/>
  <c r="AE31" i="25" s="1"/>
  <c r="AA30" i="25"/>
  <c r="AE30" i="25" s="1"/>
  <c r="AA32" i="25"/>
  <c r="AE32" i="25" s="1"/>
  <c r="AA34" i="25"/>
  <c r="AE34" i="25" s="1"/>
  <c r="AA33" i="25"/>
  <c r="AE33" i="25" s="1"/>
  <c r="C80" i="25"/>
  <c r="AJ39" i="25"/>
  <c r="C76" i="25"/>
  <c r="AJ35" i="25"/>
  <c r="C75" i="25"/>
  <c r="AJ34" i="25"/>
  <c r="C56" i="25"/>
  <c r="AJ15" i="25"/>
  <c r="AN24" i="25"/>
  <c r="AL24" i="25"/>
  <c r="W24" i="25"/>
  <c r="AB24" i="25" s="1"/>
  <c r="Z24" i="25"/>
  <c r="X24" i="25"/>
  <c r="W7" i="25"/>
  <c r="AB7" i="25" s="1"/>
  <c r="W8" i="25"/>
  <c r="AB8" i="25" s="1"/>
  <c r="W9" i="25"/>
  <c r="AB9" i="25" s="1"/>
  <c r="W10" i="25"/>
  <c r="AB10" i="25" s="1"/>
  <c r="W12" i="25"/>
  <c r="AB12" i="25" s="1"/>
  <c r="W11" i="25"/>
  <c r="AB11" i="25" s="1"/>
  <c r="W13" i="25"/>
  <c r="AB13" i="25" s="1"/>
  <c r="W15" i="25"/>
  <c r="AB15" i="25" s="1"/>
  <c r="W14" i="25"/>
  <c r="AB14" i="25" s="1"/>
  <c r="C79" i="25"/>
  <c r="AJ38" i="25"/>
  <c r="Y41" i="25"/>
  <c r="AC41" i="25" s="1"/>
  <c r="Y39" i="25"/>
  <c r="AC39" i="25" s="1"/>
  <c r="Y36" i="25"/>
  <c r="AC36" i="25" s="1"/>
  <c r="Y38" i="25"/>
  <c r="AC38" i="25" s="1"/>
  <c r="Y40" i="25"/>
  <c r="AC40" i="25" s="1"/>
  <c r="W18" i="25"/>
  <c r="AB18" i="25" s="1"/>
  <c r="W20" i="25"/>
  <c r="AB20" i="25" s="1"/>
  <c r="AA20" i="25"/>
  <c r="AE20" i="25" s="1"/>
  <c r="C72" i="25"/>
  <c r="AJ31" i="25"/>
  <c r="C69" i="25"/>
  <c r="AJ28" i="25"/>
  <c r="C68" i="25"/>
  <c r="AJ27" i="25"/>
  <c r="C66" i="25"/>
  <c r="AJ25" i="25"/>
  <c r="Y42" i="25"/>
  <c r="AC42" i="25" s="1"/>
  <c r="Y25" i="25"/>
  <c r="AC25" i="25" s="1"/>
  <c r="Y26" i="25"/>
  <c r="AC26" i="25" s="1"/>
  <c r="Y27" i="25"/>
  <c r="AC27" i="25" s="1"/>
  <c r="Y28" i="25"/>
  <c r="AC28" i="25" s="1"/>
  <c r="Y29" i="25"/>
  <c r="AC29" i="25" s="1"/>
  <c r="Y30" i="25"/>
  <c r="AC30" i="25" s="1"/>
  <c r="Y31" i="25"/>
  <c r="AC31" i="25" s="1"/>
  <c r="Y32" i="25"/>
  <c r="AC32" i="25" s="1"/>
  <c r="Y33" i="25"/>
  <c r="AC33" i="25" s="1"/>
  <c r="Y34" i="25"/>
  <c r="AC34" i="25" s="1"/>
  <c r="AA40" i="25"/>
  <c r="AE40" i="25" s="1"/>
  <c r="C77" i="25"/>
  <c r="AJ36" i="25"/>
  <c r="AA16" i="25"/>
  <c r="AE16" i="25" s="1"/>
  <c r="W17" i="25"/>
  <c r="AB17" i="25" s="1"/>
  <c r="Y35" i="25"/>
  <c r="AC35" i="25" s="1"/>
  <c r="W23" i="25"/>
  <c r="AB23" i="25" s="1"/>
  <c r="Z23" i="25"/>
  <c r="X23" i="25"/>
  <c r="C74" i="25"/>
  <c r="AJ33" i="25"/>
  <c r="C81" i="25"/>
  <c r="AQ41" i="25"/>
  <c r="E81" i="25" s="1"/>
  <c r="AJ40" i="25"/>
  <c r="AK40" i="25" s="1"/>
  <c r="AQ40" i="25" s="1"/>
  <c r="E80" i="25" s="1"/>
  <c r="AA41" i="25"/>
  <c r="AE41" i="25" s="1"/>
  <c r="AA36" i="25"/>
  <c r="AE36" i="25" s="1"/>
  <c r="AA37" i="25"/>
  <c r="AE37" i="25" s="1"/>
  <c r="AA35" i="25"/>
  <c r="AE35" i="25" s="1"/>
  <c r="AA38" i="25"/>
  <c r="AE38" i="25" s="1"/>
  <c r="Y37" i="25"/>
  <c r="AC37" i="25" s="1"/>
  <c r="AK37" i="25"/>
  <c r="AQ37" i="25" s="1"/>
  <c r="E77" i="25" s="1"/>
  <c r="W21" i="25"/>
  <c r="AB21" i="25" s="1"/>
  <c r="W19" i="25"/>
  <c r="AB19" i="25" s="1"/>
  <c r="Y19" i="25"/>
  <c r="AC19" i="25" s="1"/>
  <c r="W22" i="25"/>
  <c r="AB22" i="25" s="1"/>
  <c r="F59" i="25" l="1"/>
  <c r="AD19" i="25"/>
  <c r="I59" i="25" s="1"/>
  <c r="AL18" i="25"/>
  <c r="C59" i="25"/>
  <c r="AJ18" i="25"/>
  <c r="F77" i="25"/>
  <c r="AD37" i="25"/>
  <c r="I77" i="25" s="1"/>
  <c r="AL36" i="25"/>
  <c r="J75" i="25"/>
  <c r="AF35" i="25"/>
  <c r="M75" i="25" s="1"/>
  <c r="AN34" i="25"/>
  <c r="J76" i="25"/>
  <c r="AF36" i="25"/>
  <c r="M76" i="25" s="1"/>
  <c r="AN35" i="25"/>
  <c r="AK33" i="25"/>
  <c r="Y23" i="25"/>
  <c r="AC23" i="25" s="1"/>
  <c r="Y21" i="25"/>
  <c r="AC21" i="25" s="1"/>
  <c r="Y20" i="25"/>
  <c r="AC20" i="25" s="1"/>
  <c r="Y18" i="25"/>
  <c r="AC18" i="25" s="1"/>
  <c r="Y16" i="25"/>
  <c r="AC16" i="25" s="1"/>
  <c r="Y17" i="25"/>
  <c r="AC17" i="25" s="1"/>
  <c r="C63" i="25"/>
  <c r="AQ23" i="25"/>
  <c r="E63" i="25" s="1"/>
  <c r="AJ22" i="25"/>
  <c r="C57" i="25"/>
  <c r="AJ16" i="25"/>
  <c r="J56" i="25"/>
  <c r="AF16" i="25"/>
  <c r="M56" i="25" s="1"/>
  <c r="AN15" i="25"/>
  <c r="AP37" i="25"/>
  <c r="D77" i="25" s="1"/>
  <c r="AD34" i="25"/>
  <c r="I74" i="25" s="1"/>
  <c r="F74" i="25"/>
  <c r="AL33" i="25"/>
  <c r="F72" i="25"/>
  <c r="AD32" i="25"/>
  <c r="I72" i="25" s="1"/>
  <c r="AL31" i="25"/>
  <c r="F70" i="25"/>
  <c r="AD30" i="25"/>
  <c r="I70" i="25" s="1"/>
  <c r="AL29" i="25"/>
  <c r="F68" i="25"/>
  <c r="AD28" i="25"/>
  <c r="I68" i="25" s="1"/>
  <c r="AL27" i="25"/>
  <c r="F66" i="25"/>
  <c r="AD26" i="25"/>
  <c r="I66" i="25" s="1"/>
  <c r="AL25" i="25"/>
  <c r="AR42" i="25"/>
  <c r="G82" i="25" s="1"/>
  <c r="AD42" i="25"/>
  <c r="I82" i="25" s="1"/>
  <c r="AS42" i="25"/>
  <c r="H82" i="25" s="1"/>
  <c r="F82" i="25"/>
  <c r="AL41" i="25"/>
  <c r="AM41" i="25" s="1"/>
  <c r="J60" i="25"/>
  <c r="AF20" i="25"/>
  <c r="M60" i="25" s="1"/>
  <c r="AN19" i="25"/>
  <c r="C60" i="25"/>
  <c r="AJ19" i="25"/>
  <c r="F80" i="25"/>
  <c r="AS40" i="25"/>
  <c r="H80" i="25" s="1"/>
  <c r="AD40" i="25"/>
  <c r="I80" i="25" s="1"/>
  <c r="AR40" i="25"/>
  <c r="G80" i="25" s="1"/>
  <c r="AL39" i="25"/>
  <c r="F76" i="25"/>
  <c r="AD36" i="25"/>
  <c r="I76" i="25" s="1"/>
  <c r="AL35" i="25"/>
  <c r="F81" i="25"/>
  <c r="AS41" i="25"/>
  <c r="H81" i="25" s="1"/>
  <c r="AD41" i="25"/>
  <c r="I81" i="25" s="1"/>
  <c r="AR41" i="25"/>
  <c r="G81" i="25" s="1"/>
  <c r="AL40" i="25"/>
  <c r="AM40" i="25" s="1"/>
  <c r="C55" i="25"/>
  <c r="AJ14" i="25"/>
  <c r="C51" i="25"/>
  <c r="AJ10" i="25"/>
  <c r="C50" i="25"/>
  <c r="AJ9" i="25"/>
  <c r="C48" i="25"/>
  <c r="AJ7" i="25"/>
  <c r="Y24" i="25"/>
  <c r="AC24" i="25" s="1"/>
  <c r="Y7" i="25"/>
  <c r="AC7" i="25" s="1"/>
  <c r="Y8" i="25"/>
  <c r="AC8" i="25" s="1"/>
  <c r="Y9" i="25"/>
  <c r="AC9" i="25" s="1"/>
  <c r="Y10" i="25"/>
  <c r="AC10" i="25" s="1"/>
  <c r="Y11" i="25"/>
  <c r="AC11" i="25" s="1"/>
  <c r="Y12" i="25"/>
  <c r="AC12" i="25" s="1"/>
  <c r="Y14" i="25"/>
  <c r="AC14" i="25" s="1"/>
  <c r="Y13" i="25"/>
  <c r="AC13" i="25" s="1"/>
  <c r="Y15" i="25"/>
  <c r="AC15" i="25" s="1"/>
  <c r="AP24" i="25"/>
  <c r="D64" i="25" s="1"/>
  <c r="C64" i="25"/>
  <c r="AQ24" i="25"/>
  <c r="E64" i="25" s="1"/>
  <c r="AJ23" i="25"/>
  <c r="AK23" i="25" s="1"/>
  <c r="AP23" i="25" s="1"/>
  <c r="D63" i="25" s="1"/>
  <c r="AP40" i="25"/>
  <c r="D80" i="25" s="1"/>
  <c r="J74" i="25"/>
  <c r="AF34" i="25"/>
  <c r="M74" i="25" s="1"/>
  <c r="AN33" i="25"/>
  <c r="AF30" i="25"/>
  <c r="M70" i="25" s="1"/>
  <c r="J70" i="25"/>
  <c r="AN29" i="25"/>
  <c r="J69" i="25"/>
  <c r="AF29" i="25"/>
  <c r="M69" i="25" s="1"/>
  <c r="AN28" i="25"/>
  <c r="J67" i="25"/>
  <c r="AF27" i="25"/>
  <c r="M67" i="25" s="1"/>
  <c r="AN26" i="25"/>
  <c r="J65" i="25"/>
  <c r="AF25" i="25"/>
  <c r="M65" i="25" s="1"/>
  <c r="C62" i="25"/>
  <c r="AJ21" i="25"/>
  <c r="AK21" i="25" s="1"/>
  <c r="AP21" i="25" s="1"/>
  <c r="D61" i="25" s="1"/>
  <c r="Y22" i="25"/>
  <c r="AC22" i="25" s="1"/>
  <c r="C61" i="25"/>
  <c r="AQ21" i="25"/>
  <c r="E61" i="25" s="1"/>
  <c r="AJ20" i="25"/>
  <c r="AK32" i="25"/>
  <c r="AF38" i="25"/>
  <c r="M78" i="25" s="1"/>
  <c r="J78" i="25"/>
  <c r="AN37" i="25"/>
  <c r="J77" i="25"/>
  <c r="AF37" i="25"/>
  <c r="M77" i="25" s="1"/>
  <c r="AN36" i="25"/>
  <c r="J81" i="25"/>
  <c r="AF41" i="25"/>
  <c r="M81" i="25" s="1"/>
  <c r="AN40" i="25"/>
  <c r="AA23" i="25"/>
  <c r="AE23" i="25" s="1"/>
  <c r="AA21" i="25"/>
  <c r="AE21" i="25" s="1"/>
  <c r="AA17" i="25"/>
  <c r="AE17" i="25" s="1"/>
  <c r="F75" i="25"/>
  <c r="AD35" i="25"/>
  <c r="I75" i="25" s="1"/>
  <c r="AL34" i="25"/>
  <c r="AA18" i="25"/>
  <c r="AE18" i="25" s="1"/>
  <c r="AK36" i="25"/>
  <c r="J80" i="25"/>
  <c r="AF40" i="25"/>
  <c r="M80" i="25" s="1"/>
  <c r="AN39" i="25"/>
  <c r="F73" i="25"/>
  <c r="AD33" i="25"/>
  <c r="I73" i="25" s="1"/>
  <c r="AL32" i="25"/>
  <c r="F71" i="25"/>
  <c r="AD31" i="25"/>
  <c r="I71" i="25" s="1"/>
  <c r="AL30" i="25"/>
  <c r="F69" i="25"/>
  <c r="AD29" i="25"/>
  <c r="I69" i="25" s="1"/>
  <c r="AL28" i="25"/>
  <c r="AD27" i="25"/>
  <c r="I67" i="25" s="1"/>
  <c r="F67" i="25"/>
  <c r="AL26" i="25"/>
  <c r="F65" i="25"/>
  <c r="AD25" i="25"/>
  <c r="I65" i="25" s="1"/>
  <c r="AK25" i="25"/>
  <c r="AK27" i="25"/>
  <c r="AK28" i="25"/>
  <c r="AK31" i="25"/>
  <c r="AA19" i="25"/>
  <c r="AE19" i="25" s="1"/>
  <c r="AA22" i="25"/>
  <c r="AE22" i="25" s="1"/>
  <c r="C58" i="25"/>
  <c r="AJ17" i="25"/>
  <c r="AK17" i="25" s="1"/>
  <c r="AP17" i="25" s="1"/>
  <c r="D57" i="25" s="1"/>
  <c r="F78" i="25"/>
  <c r="AD38" i="25"/>
  <c r="I78" i="25" s="1"/>
  <c r="AL37" i="25"/>
  <c r="F79" i="25"/>
  <c r="AD39" i="25"/>
  <c r="I79" i="25" s="1"/>
  <c r="AL38" i="25"/>
  <c r="AM38" i="25" s="1"/>
  <c r="AS38" i="25" s="1"/>
  <c r="H78" i="25" s="1"/>
  <c r="AK38" i="25"/>
  <c r="C54" i="25"/>
  <c r="AJ13" i="25"/>
  <c r="C53" i="25"/>
  <c r="AJ12" i="25"/>
  <c r="C52" i="25"/>
  <c r="AJ11" i="25"/>
  <c r="C49" i="25"/>
  <c r="AJ8" i="25"/>
  <c r="C47" i="25"/>
  <c r="AA24" i="25"/>
  <c r="AE24" i="25" s="1"/>
  <c r="AA7" i="25"/>
  <c r="AE7" i="25" s="1"/>
  <c r="AA8" i="25"/>
  <c r="AE8" i="25" s="1"/>
  <c r="AA9" i="25"/>
  <c r="AE9" i="25" s="1"/>
  <c r="AA10" i="25"/>
  <c r="AE10" i="25" s="1"/>
  <c r="AA12" i="25"/>
  <c r="AE12" i="25" s="1"/>
  <c r="AA11" i="25"/>
  <c r="AE11" i="25" s="1"/>
  <c r="AA13" i="25"/>
  <c r="AE13" i="25" s="1"/>
  <c r="AA14" i="25"/>
  <c r="AE14" i="25" s="1"/>
  <c r="AA15" i="25"/>
  <c r="AE15" i="25" s="1"/>
  <c r="AK34" i="25"/>
  <c r="AK35" i="25"/>
  <c r="AK39" i="25"/>
  <c r="J73" i="25"/>
  <c r="AF33" i="25"/>
  <c r="M73" i="25" s="1"/>
  <c r="AN32" i="25"/>
  <c r="J72" i="25"/>
  <c r="AF32" i="25"/>
  <c r="M72" i="25" s="1"/>
  <c r="AN31" i="25"/>
  <c r="J71" i="25"/>
  <c r="AF31" i="25"/>
  <c r="M71" i="25" s="1"/>
  <c r="AN30" i="25"/>
  <c r="J68" i="25"/>
  <c r="AF28" i="25"/>
  <c r="M68" i="25" s="1"/>
  <c r="AN27" i="25"/>
  <c r="J66" i="25"/>
  <c r="AF26" i="25"/>
  <c r="M66" i="25" s="1"/>
  <c r="AN25" i="25"/>
  <c r="AT42" i="25"/>
  <c r="K82" i="25" s="1"/>
  <c r="AF42" i="25"/>
  <c r="M82" i="25" s="1"/>
  <c r="J82" i="25"/>
  <c r="AU42" i="25"/>
  <c r="L82" i="25" s="1"/>
  <c r="AN41" i="25"/>
  <c r="AO41" i="25" s="1"/>
  <c r="AT41" i="25" s="1"/>
  <c r="K81" i="25" s="1"/>
  <c r="AK26" i="25"/>
  <c r="AK29" i="25"/>
  <c r="AK30" i="25"/>
  <c r="AO38" i="25"/>
  <c r="AU38" i="25" s="1"/>
  <c r="L78" i="25" s="1"/>
  <c r="AQ29" i="25" l="1"/>
  <c r="E69" i="25" s="1"/>
  <c r="AP29" i="25"/>
  <c r="D69" i="25" s="1"/>
  <c r="AO27" i="25"/>
  <c r="AO31" i="25"/>
  <c r="AQ39" i="25"/>
  <c r="E79" i="25" s="1"/>
  <c r="AP39" i="25"/>
  <c r="D79" i="25" s="1"/>
  <c r="AP34" i="25"/>
  <c r="D74" i="25" s="1"/>
  <c r="AQ34" i="25"/>
  <c r="E74" i="25" s="1"/>
  <c r="J55" i="25"/>
  <c r="AF15" i="25"/>
  <c r="M55" i="25" s="1"/>
  <c r="AN14" i="25"/>
  <c r="J53" i="25"/>
  <c r="AF13" i="25"/>
  <c r="M53" i="25" s="1"/>
  <c r="AN12" i="25"/>
  <c r="J52" i="25"/>
  <c r="AF12" i="25"/>
  <c r="M52" i="25" s="1"/>
  <c r="AN11" i="25"/>
  <c r="J49" i="25"/>
  <c r="AF9" i="25"/>
  <c r="M49" i="25" s="1"/>
  <c r="AN8" i="25"/>
  <c r="J47" i="25"/>
  <c r="AF7" i="25"/>
  <c r="M47" i="25" s="1"/>
  <c r="AR38" i="25"/>
  <c r="G78" i="25" s="1"/>
  <c r="J62" i="25"/>
  <c r="AF22" i="25"/>
  <c r="M62" i="25" s="1"/>
  <c r="AN21" i="25"/>
  <c r="AQ31" i="25"/>
  <c r="E71" i="25" s="1"/>
  <c r="AP31" i="25"/>
  <c r="D71" i="25" s="1"/>
  <c r="AQ27" i="25"/>
  <c r="E67" i="25" s="1"/>
  <c r="AP27" i="25"/>
  <c r="D67" i="25" s="1"/>
  <c r="AM26" i="25"/>
  <c r="AM30" i="25"/>
  <c r="AO39" i="25"/>
  <c r="J58" i="25"/>
  <c r="AF18" i="25"/>
  <c r="M58" i="25" s="1"/>
  <c r="AN17" i="25"/>
  <c r="J57" i="25"/>
  <c r="AF17" i="25"/>
  <c r="M57" i="25" s="1"/>
  <c r="AN16" i="25"/>
  <c r="AT23" i="25"/>
  <c r="K63" i="25" s="1"/>
  <c r="J63" i="25"/>
  <c r="AU23" i="25"/>
  <c r="L63" i="25" s="1"/>
  <c r="AF23" i="25"/>
  <c r="M63" i="25" s="1"/>
  <c r="AN22" i="25"/>
  <c r="AO22" i="25" s="1"/>
  <c r="AT22" i="25" s="1"/>
  <c r="K62" i="25" s="1"/>
  <c r="AU41" i="25"/>
  <c r="L81" i="25" s="1"/>
  <c r="AO36" i="25"/>
  <c r="AQ32" i="25"/>
  <c r="E72" i="25" s="1"/>
  <c r="AP32" i="25"/>
  <c r="D72" i="25" s="1"/>
  <c r="AO26" i="25"/>
  <c r="AO29" i="25"/>
  <c r="F53" i="25"/>
  <c r="AD13" i="25"/>
  <c r="I53" i="25" s="1"/>
  <c r="AL12" i="25"/>
  <c r="F52" i="25"/>
  <c r="AD12" i="25"/>
  <c r="I52" i="25" s="1"/>
  <c r="AL11" i="25"/>
  <c r="F50" i="25"/>
  <c r="AD10" i="25"/>
  <c r="I50" i="25" s="1"/>
  <c r="AL9" i="25"/>
  <c r="F48" i="25"/>
  <c r="AD8" i="25"/>
  <c r="I48" i="25" s="1"/>
  <c r="AL7" i="25"/>
  <c r="F64" i="25"/>
  <c r="AR24" i="25"/>
  <c r="G64" i="25" s="1"/>
  <c r="AS24" i="25"/>
  <c r="H64" i="25" s="1"/>
  <c r="AD24" i="25"/>
  <c r="I64" i="25" s="1"/>
  <c r="AL23" i="25"/>
  <c r="AM23" i="25" s="1"/>
  <c r="AM35" i="25"/>
  <c r="AK19" i="25"/>
  <c r="AO19" i="25"/>
  <c r="AU19" i="25" s="1"/>
  <c r="L59" i="25" s="1"/>
  <c r="AM25" i="25"/>
  <c r="AM29" i="25"/>
  <c r="AM33" i="25"/>
  <c r="AO15" i="25"/>
  <c r="AT15" i="25" s="1"/>
  <c r="K55" i="25" s="1"/>
  <c r="AQ17" i="25"/>
  <c r="E57" i="25" s="1"/>
  <c r="F56" i="25"/>
  <c r="AD16" i="25"/>
  <c r="I56" i="25" s="1"/>
  <c r="AL15" i="25"/>
  <c r="F60" i="25"/>
  <c r="AD20" i="25"/>
  <c r="I60" i="25" s="1"/>
  <c r="AL19" i="25"/>
  <c r="F63" i="25"/>
  <c r="AR23" i="25"/>
  <c r="G63" i="25" s="1"/>
  <c r="AS23" i="25"/>
  <c r="H63" i="25" s="1"/>
  <c r="AD23" i="25"/>
  <c r="I63" i="25" s="1"/>
  <c r="AL22" i="25"/>
  <c r="AM22" i="25" s="1"/>
  <c r="AR22" i="25" s="1"/>
  <c r="G62" i="25" s="1"/>
  <c r="AO35" i="25"/>
  <c r="AM36" i="25"/>
  <c r="AQ30" i="25"/>
  <c r="E70" i="25" s="1"/>
  <c r="AP30" i="25"/>
  <c r="D70" i="25" s="1"/>
  <c r="AQ26" i="25"/>
  <c r="E66" i="25" s="1"/>
  <c r="AP26" i="25"/>
  <c r="D66" i="25" s="1"/>
  <c r="AO25" i="25"/>
  <c r="AO30" i="25"/>
  <c r="AO32" i="25"/>
  <c r="AQ35" i="25"/>
  <c r="E75" i="25" s="1"/>
  <c r="AP35" i="25"/>
  <c r="D75" i="25" s="1"/>
  <c r="AK15" i="25"/>
  <c r="J54" i="25"/>
  <c r="AF14" i="25"/>
  <c r="M54" i="25" s="1"/>
  <c r="AN13" i="25"/>
  <c r="J51" i="25"/>
  <c r="AF11" i="25"/>
  <c r="M51" i="25" s="1"/>
  <c r="AN10" i="25"/>
  <c r="AO10" i="25" s="1"/>
  <c r="AU10" i="25" s="1"/>
  <c r="L50" i="25" s="1"/>
  <c r="J50" i="25"/>
  <c r="AT10" i="25"/>
  <c r="K50" i="25" s="1"/>
  <c r="AF10" i="25"/>
  <c r="M50" i="25" s="1"/>
  <c r="AN9" i="25"/>
  <c r="J48" i="25"/>
  <c r="AF8" i="25"/>
  <c r="M48" i="25" s="1"/>
  <c r="AN7" i="25"/>
  <c r="AO7" i="25" s="1"/>
  <c r="AT7" i="25" s="1"/>
  <c r="K47" i="25" s="1"/>
  <c r="J64" i="25"/>
  <c r="AT24" i="25"/>
  <c r="K64" i="25" s="1"/>
  <c r="AU24" i="25"/>
  <c r="L64" i="25" s="1"/>
  <c r="AF24" i="25"/>
  <c r="M64" i="25" s="1"/>
  <c r="AN23" i="25"/>
  <c r="AO23" i="25" s="1"/>
  <c r="AK8" i="25"/>
  <c r="AK11" i="25"/>
  <c r="AK12" i="25"/>
  <c r="AK13" i="25"/>
  <c r="AQ38" i="25"/>
  <c r="E78" i="25" s="1"/>
  <c r="AP38" i="25"/>
  <c r="D78" i="25" s="1"/>
  <c r="AM37" i="25"/>
  <c r="J59" i="25"/>
  <c r="AT19" i="25"/>
  <c r="K59" i="25" s="1"/>
  <c r="AF19" i="25"/>
  <c r="M59" i="25" s="1"/>
  <c r="AN18" i="25"/>
  <c r="AQ28" i="25"/>
  <c r="E68" i="25" s="1"/>
  <c r="AP28" i="25"/>
  <c r="D68" i="25" s="1"/>
  <c r="AQ25" i="25"/>
  <c r="E65" i="25" s="1"/>
  <c r="AP25" i="25"/>
  <c r="D65" i="25" s="1"/>
  <c r="AM28" i="25"/>
  <c r="AM32" i="25"/>
  <c r="AQ36" i="25"/>
  <c r="E76" i="25" s="1"/>
  <c r="AP36" i="25"/>
  <c r="D76" i="25" s="1"/>
  <c r="AM34" i="25"/>
  <c r="J61" i="25"/>
  <c r="AF21" i="25"/>
  <c r="M61" i="25" s="1"/>
  <c r="AN20" i="25"/>
  <c r="AO40" i="25"/>
  <c r="AO37" i="25"/>
  <c r="AT38" i="25"/>
  <c r="K78" i="25" s="1"/>
  <c r="AK20" i="25"/>
  <c r="F62" i="25"/>
  <c r="AS22" i="25"/>
  <c r="H62" i="25" s="1"/>
  <c r="AD22" i="25"/>
  <c r="I62" i="25" s="1"/>
  <c r="AL21" i="25"/>
  <c r="AM21" i="25" s="1"/>
  <c r="AR21" i="25" s="1"/>
  <c r="G61" i="25" s="1"/>
  <c r="AO28" i="25"/>
  <c r="AO33" i="25"/>
  <c r="F55" i="25"/>
  <c r="AD15" i="25"/>
  <c r="I55" i="25" s="1"/>
  <c r="AL14" i="25"/>
  <c r="F54" i="25"/>
  <c r="AD14" i="25"/>
  <c r="I54" i="25" s="1"/>
  <c r="AL13" i="25"/>
  <c r="F51" i="25"/>
  <c r="AD11" i="25"/>
  <c r="I51" i="25" s="1"/>
  <c r="AL10" i="25"/>
  <c r="F49" i="25"/>
  <c r="AD9" i="25"/>
  <c r="I49" i="25" s="1"/>
  <c r="AL8" i="25"/>
  <c r="F47" i="25"/>
  <c r="AD7" i="25"/>
  <c r="I47" i="25" s="1"/>
  <c r="AK7" i="25"/>
  <c r="AK9" i="25"/>
  <c r="AK10" i="25"/>
  <c r="AK14" i="25"/>
  <c r="AM39" i="25"/>
  <c r="AM27" i="25"/>
  <c r="AM31" i="25"/>
  <c r="AK16" i="25"/>
  <c r="AK22" i="25"/>
  <c r="F57" i="25"/>
  <c r="AD17" i="25"/>
  <c r="I57" i="25" s="1"/>
  <c r="AL16" i="25"/>
  <c r="F58" i="25"/>
  <c r="AD18" i="25"/>
  <c r="I58" i="25" s="1"/>
  <c r="AL17" i="25"/>
  <c r="F61" i="25"/>
  <c r="AS21" i="25"/>
  <c r="H61" i="25" s="1"/>
  <c r="AD21" i="25"/>
  <c r="I61" i="25" s="1"/>
  <c r="AL20" i="25"/>
  <c r="AM20" i="25" s="1"/>
  <c r="AS20" i="25" s="1"/>
  <c r="H60" i="25" s="1"/>
  <c r="AQ33" i="25"/>
  <c r="E73" i="25" s="1"/>
  <c r="AP33" i="25"/>
  <c r="D73" i="25" s="1"/>
  <c r="AO34" i="25"/>
  <c r="AK18" i="25"/>
  <c r="AQ18" i="25" l="1"/>
  <c r="E58" i="25" s="1"/>
  <c r="AP18" i="25"/>
  <c r="D58" i="25" s="1"/>
  <c r="AM16" i="25"/>
  <c r="AP16" i="25"/>
  <c r="D56" i="25" s="1"/>
  <c r="AQ16" i="25"/>
  <c r="E56" i="25" s="1"/>
  <c r="AS27" i="25"/>
  <c r="H67" i="25" s="1"/>
  <c r="AR27" i="25"/>
  <c r="G67" i="25" s="1"/>
  <c r="AP14" i="25"/>
  <c r="D54" i="25" s="1"/>
  <c r="AQ14" i="25"/>
  <c r="E54" i="25" s="1"/>
  <c r="AP9" i="25"/>
  <c r="D49" i="25" s="1"/>
  <c r="AQ9" i="25"/>
  <c r="E49" i="25" s="1"/>
  <c r="AM8" i="25"/>
  <c r="AM13" i="25"/>
  <c r="AU33" i="25"/>
  <c r="L73" i="25" s="1"/>
  <c r="AT33" i="25"/>
  <c r="K73" i="25" s="1"/>
  <c r="AU40" i="25"/>
  <c r="L80" i="25" s="1"/>
  <c r="AT40" i="25"/>
  <c r="K80" i="25" s="1"/>
  <c r="AR34" i="25"/>
  <c r="G74" i="25" s="1"/>
  <c r="AS34" i="25"/>
  <c r="H74" i="25" s="1"/>
  <c r="AS28" i="25"/>
  <c r="H68" i="25" s="1"/>
  <c r="AR28" i="25"/>
  <c r="G68" i="25" s="1"/>
  <c r="AS37" i="25"/>
  <c r="H77" i="25" s="1"/>
  <c r="AR37" i="25"/>
  <c r="G77" i="25" s="1"/>
  <c r="AP12" i="25"/>
  <c r="D52" i="25" s="1"/>
  <c r="AQ12" i="25"/>
  <c r="E52" i="25" s="1"/>
  <c r="AP8" i="25"/>
  <c r="D48" i="25" s="1"/>
  <c r="AQ8" i="25"/>
  <c r="E48" i="25" s="1"/>
  <c r="AP15" i="25"/>
  <c r="D55" i="25" s="1"/>
  <c r="AQ15" i="25"/>
  <c r="E55" i="25" s="1"/>
  <c r="AT30" i="25"/>
  <c r="K70" i="25" s="1"/>
  <c r="AU30" i="25"/>
  <c r="L70" i="25" s="1"/>
  <c r="AS36" i="25"/>
  <c r="H76" i="25" s="1"/>
  <c r="AR36" i="25"/>
  <c r="G76" i="25" s="1"/>
  <c r="AR20" i="25"/>
  <c r="G60" i="25" s="1"/>
  <c r="AM15" i="25"/>
  <c r="AS29" i="25"/>
  <c r="H69" i="25" s="1"/>
  <c r="AR29" i="25"/>
  <c r="G69" i="25" s="1"/>
  <c r="AS35" i="25"/>
  <c r="H75" i="25" s="1"/>
  <c r="AR35" i="25"/>
  <c r="G75" i="25" s="1"/>
  <c r="AM7" i="25"/>
  <c r="AM11" i="25"/>
  <c r="AU29" i="25"/>
  <c r="L69" i="25" s="1"/>
  <c r="AT29" i="25"/>
  <c r="K69" i="25" s="1"/>
  <c r="AU36" i="25"/>
  <c r="L76" i="25" s="1"/>
  <c r="AT36" i="25"/>
  <c r="K76" i="25" s="1"/>
  <c r="AO17" i="25"/>
  <c r="AS30" i="25"/>
  <c r="H70" i="25" s="1"/>
  <c r="AR30" i="25"/>
  <c r="G70" i="25" s="1"/>
  <c r="AO21" i="25"/>
  <c r="AU22" i="25"/>
  <c r="L62" i="25" s="1"/>
  <c r="AO8" i="25"/>
  <c r="AO12" i="25"/>
  <c r="AU31" i="25"/>
  <c r="L71" i="25" s="1"/>
  <c r="AT31" i="25"/>
  <c r="K71" i="25" s="1"/>
  <c r="AM18" i="25"/>
  <c r="AU34" i="25"/>
  <c r="L74" i="25" s="1"/>
  <c r="AT34" i="25"/>
  <c r="K74" i="25" s="1"/>
  <c r="AM17" i="25"/>
  <c r="AQ22" i="25"/>
  <c r="E62" i="25" s="1"/>
  <c r="AP22" i="25"/>
  <c r="D62" i="25" s="1"/>
  <c r="AS31" i="25"/>
  <c r="H71" i="25" s="1"/>
  <c r="AR31" i="25"/>
  <c r="G71" i="25" s="1"/>
  <c r="AS39" i="25"/>
  <c r="H79" i="25" s="1"/>
  <c r="AR39" i="25"/>
  <c r="G79" i="25" s="1"/>
  <c r="AP10" i="25"/>
  <c r="D50" i="25" s="1"/>
  <c r="AQ10" i="25"/>
  <c r="E50" i="25" s="1"/>
  <c r="AP7" i="25"/>
  <c r="D47" i="25" s="1"/>
  <c r="AQ7" i="25"/>
  <c r="E47" i="25" s="1"/>
  <c r="AM10" i="25"/>
  <c r="AM14" i="25"/>
  <c r="AU28" i="25"/>
  <c r="L68" i="25" s="1"/>
  <c r="AT28" i="25"/>
  <c r="K68" i="25" s="1"/>
  <c r="AP20" i="25"/>
  <c r="D60" i="25" s="1"/>
  <c r="AQ20" i="25"/>
  <c r="E60" i="25" s="1"/>
  <c r="AU37" i="25"/>
  <c r="L77" i="25" s="1"/>
  <c r="AT37" i="25"/>
  <c r="K77" i="25" s="1"/>
  <c r="AO20" i="25"/>
  <c r="AS32" i="25"/>
  <c r="H72" i="25" s="1"/>
  <c r="AR32" i="25"/>
  <c r="G72" i="25" s="1"/>
  <c r="AO18" i="25"/>
  <c r="AP13" i="25"/>
  <c r="D53" i="25" s="1"/>
  <c r="AQ13" i="25"/>
  <c r="E53" i="25" s="1"/>
  <c r="AP11" i="25"/>
  <c r="D51" i="25" s="1"/>
  <c r="AQ11" i="25"/>
  <c r="E51" i="25" s="1"/>
  <c r="AO9" i="25"/>
  <c r="AO13" i="25"/>
  <c r="AU32" i="25"/>
  <c r="L72" i="25" s="1"/>
  <c r="AT32" i="25"/>
  <c r="K72" i="25" s="1"/>
  <c r="AU25" i="25"/>
  <c r="L65" i="25" s="1"/>
  <c r="AT25" i="25"/>
  <c r="K65" i="25" s="1"/>
  <c r="AU35" i="25"/>
  <c r="L75" i="25" s="1"/>
  <c r="AT35" i="25"/>
  <c r="K75" i="25" s="1"/>
  <c r="AM19" i="25"/>
  <c r="AS33" i="25"/>
  <c r="H73" i="25" s="1"/>
  <c r="AR33" i="25"/>
  <c r="G73" i="25" s="1"/>
  <c r="AS25" i="25"/>
  <c r="H65" i="25" s="1"/>
  <c r="AR25" i="25"/>
  <c r="G65" i="25" s="1"/>
  <c r="AP19" i="25"/>
  <c r="D59" i="25" s="1"/>
  <c r="AQ19" i="25"/>
  <c r="E59" i="25" s="1"/>
  <c r="AM9" i="25"/>
  <c r="AM12" i="25"/>
  <c r="AU26" i="25"/>
  <c r="L66" i="25" s="1"/>
  <c r="AT26" i="25"/>
  <c r="K66" i="25" s="1"/>
  <c r="AO16" i="25"/>
  <c r="AU39" i="25"/>
  <c r="L79" i="25" s="1"/>
  <c r="AT39" i="25"/>
  <c r="K79" i="25" s="1"/>
  <c r="AS26" i="25"/>
  <c r="H66" i="25" s="1"/>
  <c r="AR26" i="25"/>
  <c r="G66" i="25" s="1"/>
  <c r="AU7" i="25"/>
  <c r="L47" i="25" s="1"/>
  <c r="AO11" i="25"/>
  <c r="AO14" i="25"/>
  <c r="AU15" i="25"/>
  <c r="L55" i="25" s="1"/>
  <c r="AU27" i="25"/>
  <c r="L67" i="25" s="1"/>
  <c r="AT27" i="25"/>
  <c r="K67" i="25" s="1"/>
  <c r="AT11" i="25" l="1"/>
  <c r="K51" i="25" s="1"/>
  <c r="AU11" i="25"/>
  <c r="L51" i="25" s="1"/>
  <c r="AT16" i="25"/>
  <c r="K56" i="25" s="1"/>
  <c r="AU16" i="25"/>
  <c r="L56" i="25" s="1"/>
  <c r="AR9" i="25"/>
  <c r="G49" i="25" s="1"/>
  <c r="AS9" i="25"/>
  <c r="H49" i="25" s="1"/>
  <c r="AT13" i="25"/>
  <c r="K53" i="25" s="1"/>
  <c r="AU13" i="25"/>
  <c r="L53" i="25" s="1"/>
  <c r="AT18" i="25"/>
  <c r="K58" i="25" s="1"/>
  <c r="AU18" i="25"/>
  <c r="L58" i="25" s="1"/>
  <c r="AR14" i="25"/>
  <c r="G54" i="25" s="1"/>
  <c r="AS14" i="25"/>
  <c r="H54" i="25" s="1"/>
  <c r="AR17" i="25"/>
  <c r="G57" i="25" s="1"/>
  <c r="AS17" i="25"/>
  <c r="H57" i="25" s="1"/>
  <c r="AU12" i="25"/>
  <c r="L52" i="25" s="1"/>
  <c r="AT12" i="25"/>
  <c r="K52" i="25" s="1"/>
  <c r="AU17" i="25"/>
  <c r="L57" i="25" s="1"/>
  <c r="AT17" i="25"/>
  <c r="K57" i="25" s="1"/>
  <c r="AS7" i="25"/>
  <c r="H47" i="25" s="1"/>
  <c r="AR7" i="25"/>
  <c r="G47" i="25" s="1"/>
  <c r="AR8" i="25"/>
  <c r="G48" i="25" s="1"/>
  <c r="AS8" i="25"/>
  <c r="H48" i="25" s="1"/>
  <c r="AU14" i="25"/>
  <c r="L54" i="25" s="1"/>
  <c r="AT14" i="25"/>
  <c r="K54" i="25" s="1"/>
  <c r="AR12" i="25"/>
  <c r="G52" i="25" s="1"/>
  <c r="AS12" i="25"/>
  <c r="H52" i="25" s="1"/>
  <c r="AR19" i="25"/>
  <c r="G59" i="25" s="1"/>
  <c r="AS19" i="25"/>
  <c r="H59" i="25" s="1"/>
  <c r="AT9" i="25"/>
  <c r="K49" i="25" s="1"/>
  <c r="AU9" i="25"/>
  <c r="L49" i="25" s="1"/>
  <c r="AT20" i="25"/>
  <c r="K60" i="25" s="1"/>
  <c r="AU20" i="25"/>
  <c r="L60" i="25" s="1"/>
  <c r="AS10" i="25"/>
  <c r="H50" i="25" s="1"/>
  <c r="AR10" i="25"/>
  <c r="G50" i="25" s="1"/>
  <c r="AS18" i="25"/>
  <c r="H58" i="25" s="1"/>
  <c r="AR18" i="25"/>
  <c r="G58" i="25" s="1"/>
  <c r="AT8" i="25"/>
  <c r="K48" i="25" s="1"/>
  <c r="AU8" i="25"/>
  <c r="L48" i="25" s="1"/>
  <c r="AU21" i="25"/>
  <c r="L61" i="25" s="1"/>
  <c r="AT21" i="25"/>
  <c r="K61" i="25" s="1"/>
  <c r="AR11" i="25"/>
  <c r="G51" i="25" s="1"/>
  <c r="AS11" i="25"/>
  <c r="H51" i="25" s="1"/>
  <c r="AS15" i="25"/>
  <c r="H55" i="25" s="1"/>
  <c r="AR15" i="25"/>
  <c r="G55" i="25" s="1"/>
  <c r="AR13" i="25"/>
  <c r="G53" i="25" s="1"/>
  <c r="AS13" i="25"/>
  <c r="H53" i="25" s="1"/>
  <c r="AR16" i="25"/>
  <c r="G56" i="25" s="1"/>
  <c r="AS16" i="25"/>
  <c r="H56" i="25" s="1"/>
  <c r="AH42" i="24"/>
  <c r="S42" i="24"/>
  <c r="AI42" i="24" s="1"/>
  <c r="Q42" i="24"/>
  <c r="P42" i="24"/>
  <c r="R42" i="24" s="1"/>
  <c r="S41" i="24"/>
  <c r="AI41" i="24" s="1"/>
  <c r="Q41" i="24"/>
  <c r="P41" i="24"/>
  <c r="R41" i="24" s="1"/>
  <c r="T41" i="24" s="1"/>
  <c r="AH41" i="24" s="1"/>
  <c r="O41" i="24"/>
  <c r="S40" i="24"/>
  <c r="AI40" i="24" s="1"/>
  <c r="Q40" i="24"/>
  <c r="P40" i="24"/>
  <c r="R40" i="24" s="1"/>
  <c r="T40" i="24" s="1"/>
  <c r="AH40" i="24" s="1"/>
  <c r="O40" i="24"/>
  <c r="S39" i="24"/>
  <c r="AI39" i="24" s="1"/>
  <c r="Q39" i="24"/>
  <c r="P39" i="24"/>
  <c r="R39" i="24" s="1"/>
  <c r="T39" i="24" s="1"/>
  <c r="AH39" i="24" s="1"/>
  <c r="O39" i="24"/>
  <c r="AI38" i="24"/>
  <c r="S38" i="24"/>
  <c r="Q38" i="24"/>
  <c r="P38" i="24"/>
  <c r="R38" i="24" s="1"/>
  <c r="T38" i="24" s="1"/>
  <c r="AH38" i="24" s="1"/>
  <c r="O38" i="24"/>
  <c r="AI37" i="24"/>
  <c r="S37" i="24"/>
  <c r="Q37" i="24"/>
  <c r="P37" i="24"/>
  <c r="R37" i="24" s="1"/>
  <c r="T37" i="24" s="1"/>
  <c r="AH37" i="24" s="1"/>
  <c r="O37" i="24"/>
  <c r="AI36" i="24"/>
  <c r="S36" i="24"/>
  <c r="Q36" i="24"/>
  <c r="P36" i="24"/>
  <c r="R36" i="24" s="1"/>
  <c r="T36" i="24" s="1"/>
  <c r="AH36" i="24" s="1"/>
  <c r="O36" i="24"/>
  <c r="AI35" i="24"/>
  <c r="S35" i="24"/>
  <c r="Q35" i="24"/>
  <c r="P35" i="24"/>
  <c r="R35" i="24" s="1"/>
  <c r="T35" i="24" s="1"/>
  <c r="AH35" i="24" s="1"/>
  <c r="O35" i="24"/>
  <c r="AI34" i="24"/>
  <c r="S34" i="24"/>
  <c r="Q34" i="24"/>
  <c r="P34" i="24"/>
  <c r="R34" i="24" s="1"/>
  <c r="T34" i="24" s="1"/>
  <c r="AH34" i="24" s="1"/>
  <c r="O34" i="24"/>
  <c r="AI33" i="24"/>
  <c r="S33" i="24"/>
  <c r="Q33" i="24"/>
  <c r="P33" i="24"/>
  <c r="R33" i="24" s="1"/>
  <c r="T33" i="24" s="1"/>
  <c r="AH33" i="24" s="1"/>
  <c r="O33" i="24"/>
  <c r="AI32" i="24"/>
  <c r="S32" i="24"/>
  <c r="Q32" i="24"/>
  <c r="P32" i="24"/>
  <c r="R32" i="24" s="1"/>
  <c r="T32" i="24" s="1"/>
  <c r="AH32" i="24" s="1"/>
  <c r="O32" i="24"/>
  <c r="AI31" i="24"/>
  <c r="AH31" i="24"/>
  <c r="S31" i="24"/>
  <c r="Q31" i="24"/>
  <c r="P31" i="24"/>
  <c r="R31" i="24" s="1"/>
  <c r="T31" i="24" s="1"/>
  <c r="O31" i="24"/>
  <c r="AI30" i="24"/>
  <c r="AH30" i="24"/>
  <c r="S30" i="24"/>
  <c r="Q30" i="24"/>
  <c r="P30" i="24"/>
  <c r="R30" i="24" s="1"/>
  <c r="T30" i="24" s="1"/>
  <c r="O30" i="24"/>
  <c r="AI29" i="24"/>
  <c r="S29" i="24"/>
  <c r="Q29" i="24"/>
  <c r="P29" i="24"/>
  <c r="R29" i="24" s="1"/>
  <c r="T29" i="24" s="1"/>
  <c r="AH29" i="24" s="1"/>
  <c r="O29" i="24"/>
  <c r="AI28" i="24"/>
  <c r="AH28" i="24"/>
  <c r="S28" i="24"/>
  <c r="Q28" i="24"/>
  <c r="P28" i="24"/>
  <c r="R28" i="24" s="1"/>
  <c r="T28" i="24" s="1"/>
  <c r="O28" i="24"/>
  <c r="AI27" i="24"/>
  <c r="AH27" i="24"/>
  <c r="S27" i="24"/>
  <c r="Q27" i="24"/>
  <c r="P27" i="24"/>
  <c r="R27" i="24" s="1"/>
  <c r="T27" i="24" s="1"/>
  <c r="O27" i="24"/>
  <c r="AI26" i="24"/>
  <c r="AH26" i="24"/>
  <c r="S26" i="24"/>
  <c r="Q26" i="24"/>
  <c r="P26" i="24"/>
  <c r="R26" i="24" s="1"/>
  <c r="T26" i="24" s="1"/>
  <c r="O26" i="24"/>
  <c r="AI25" i="24"/>
  <c r="S25" i="24"/>
  <c r="Q25" i="24"/>
  <c r="P25" i="24"/>
  <c r="O25" i="24"/>
  <c r="AH24" i="24"/>
  <c r="S24" i="24"/>
  <c r="Q24" i="24"/>
  <c r="P24" i="24"/>
  <c r="R24" i="24" s="1"/>
  <c r="AK24" i="24" s="1"/>
  <c r="AI23" i="24"/>
  <c r="S23" i="24"/>
  <c r="Q23" i="24"/>
  <c r="P23" i="24"/>
  <c r="R23" i="24" s="1"/>
  <c r="T23" i="24" s="1"/>
  <c r="AH23" i="24" s="1"/>
  <c r="O23" i="24"/>
  <c r="AI22" i="24"/>
  <c r="S22" i="24"/>
  <c r="Q22" i="24"/>
  <c r="P22" i="24"/>
  <c r="R22" i="24" s="1"/>
  <c r="T22" i="24" s="1"/>
  <c r="AH22" i="24" s="1"/>
  <c r="O22" i="24"/>
  <c r="AI21" i="24"/>
  <c r="S21" i="24"/>
  <c r="Q21" i="24"/>
  <c r="P21" i="24"/>
  <c r="R21" i="24" s="1"/>
  <c r="T21" i="24" s="1"/>
  <c r="AH21" i="24" s="1"/>
  <c r="O21" i="24"/>
  <c r="AI20" i="24"/>
  <c r="S20" i="24"/>
  <c r="Q20" i="24"/>
  <c r="P20" i="24"/>
  <c r="R20" i="24" s="1"/>
  <c r="T20" i="24" s="1"/>
  <c r="AH20" i="24" s="1"/>
  <c r="O20" i="24"/>
  <c r="AI19" i="24"/>
  <c r="S19" i="24"/>
  <c r="Q19" i="24"/>
  <c r="P19" i="24"/>
  <c r="R19" i="24" s="1"/>
  <c r="T19" i="24" s="1"/>
  <c r="AH19" i="24" s="1"/>
  <c r="O19" i="24"/>
  <c r="AI18" i="24"/>
  <c r="S18" i="24"/>
  <c r="Q18" i="24"/>
  <c r="P18" i="24"/>
  <c r="R18" i="24" s="1"/>
  <c r="T18" i="24" s="1"/>
  <c r="AH18" i="24" s="1"/>
  <c r="O18" i="24"/>
  <c r="AI17" i="24"/>
  <c r="S17" i="24"/>
  <c r="Q17" i="24"/>
  <c r="P17" i="24"/>
  <c r="R17" i="24" s="1"/>
  <c r="T17" i="24" s="1"/>
  <c r="AH17" i="24" s="1"/>
  <c r="O17" i="24"/>
  <c r="AI16" i="24"/>
  <c r="S16" i="24"/>
  <c r="Q16" i="24"/>
  <c r="P16" i="24"/>
  <c r="R16" i="24" s="1"/>
  <c r="T16" i="24" s="1"/>
  <c r="AH16" i="24" s="1"/>
  <c r="O16" i="24"/>
  <c r="AI15" i="24"/>
  <c r="S15" i="24"/>
  <c r="Q15" i="24"/>
  <c r="P15" i="24"/>
  <c r="R15" i="24" s="1"/>
  <c r="T15" i="24" s="1"/>
  <c r="AH15" i="24" s="1"/>
  <c r="O15" i="24"/>
  <c r="AI14" i="24"/>
  <c r="S14" i="24"/>
  <c r="Q14" i="24"/>
  <c r="P14" i="24"/>
  <c r="R14" i="24" s="1"/>
  <c r="T14" i="24" s="1"/>
  <c r="AH14" i="24" s="1"/>
  <c r="O14" i="24"/>
  <c r="AI13" i="24"/>
  <c r="S13" i="24"/>
  <c r="Q13" i="24"/>
  <c r="P13" i="24"/>
  <c r="R13" i="24" s="1"/>
  <c r="T13" i="24" s="1"/>
  <c r="AH13" i="24" s="1"/>
  <c r="O13" i="24"/>
  <c r="AI12" i="24"/>
  <c r="S12" i="24"/>
  <c r="Q12" i="24"/>
  <c r="P12" i="24"/>
  <c r="R12" i="24" s="1"/>
  <c r="T12" i="24" s="1"/>
  <c r="AH12" i="24" s="1"/>
  <c r="O12" i="24"/>
  <c r="AI11" i="24"/>
  <c r="AH11" i="24"/>
  <c r="S11" i="24"/>
  <c r="Q11" i="24"/>
  <c r="P11" i="24"/>
  <c r="R11" i="24" s="1"/>
  <c r="T11" i="24" s="1"/>
  <c r="O11" i="24"/>
  <c r="AI10" i="24"/>
  <c r="AH10" i="24"/>
  <c r="S10" i="24"/>
  <c r="Q10" i="24"/>
  <c r="P10" i="24"/>
  <c r="R10" i="24" s="1"/>
  <c r="T10" i="24" s="1"/>
  <c r="O10" i="24"/>
  <c r="AI9" i="24"/>
  <c r="AH9" i="24"/>
  <c r="S9" i="24"/>
  <c r="Q9" i="24"/>
  <c r="P9" i="24"/>
  <c r="R9" i="24" s="1"/>
  <c r="T9" i="24" s="1"/>
  <c r="O9" i="24"/>
  <c r="AI8" i="24"/>
  <c r="AH8" i="24"/>
  <c r="S8" i="24"/>
  <c r="Q8" i="24"/>
  <c r="P8" i="24"/>
  <c r="R8" i="24" s="1"/>
  <c r="T8" i="24" s="1"/>
  <c r="O8" i="24"/>
  <c r="S7" i="24"/>
  <c r="AI7" i="24" s="1"/>
  <c r="Q7" i="24"/>
  <c r="P7" i="24"/>
  <c r="R7" i="24" s="1"/>
  <c r="T7" i="24" s="1"/>
  <c r="O7" i="24"/>
  <c r="U8" i="24" l="1"/>
  <c r="AH7" i="24"/>
  <c r="V7" i="24"/>
  <c r="AI24" i="24"/>
  <c r="AM24" i="24" s="1"/>
  <c r="R25" i="24"/>
  <c r="T25" i="24" s="1"/>
  <c r="AO42" i="24"/>
  <c r="AK42" i="24"/>
  <c r="AM42" i="24"/>
  <c r="U26" i="24" l="1"/>
  <c r="AH25" i="24"/>
  <c r="V25" i="24"/>
  <c r="AO24" i="24"/>
  <c r="Z7" i="24"/>
  <c r="X7" i="24"/>
  <c r="U9" i="24"/>
  <c r="V8" i="24"/>
  <c r="U10" i="24" l="1"/>
  <c r="V9" i="24"/>
  <c r="Z8" i="24"/>
  <c r="X8" i="24"/>
  <c r="X25" i="24"/>
  <c r="Z25" i="24"/>
  <c r="U27" i="24"/>
  <c r="V26" i="24"/>
  <c r="Z26" i="24" l="1"/>
  <c r="X26" i="24"/>
  <c r="U28" i="24"/>
  <c r="V27" i="24"/>
  <c r="Z9" i="24"/>
  <c r="X9" i="24"/>
  <c r="U11" i="24"/>
  <c r="V10" i="24"/>
  <c r="U12" i="24" l="1"/>
  <c r="V11" i="24"/>
  <c r="Z27" i="24"/>
  <c r="X27" i="24"/>
  <c r="U29" i="24"/>
  <c r="V28" i="24"/>
  <c r="Z10" i="24"/>
  <c r="X10" i="24"/>
  <c r="Z11" i="24" l="1"/>
  <c r="X11" i="24"/>
  <c r="Z28" i="24"/>
  <c r="X28" i="24"/>
  <c r="U30" i="24"/>
  <c r="V29" i="24"/>
  <c r="U13" i="24"/>
  <c r="V12" i="24"/>
  <c r="U14" i="24" l="1"/>
  <c r="V13" i="24"/>
  <c r="U31" i="24"/>
  <c r="V30" i="24"/>
  <c r="Z12" i="24"/>
  <c r="X12" i="24"/>
  <c r="Z29" i="24"/>
  <c r="X29" i="24"/>
  <c r="X30" i="24" l="1"/>
  <c r="Z30" i="24"/>
  <c r="Z13" i="24"/>
  <c r="X13" i="24"/>
  <c r="U32" i="24"/>
  <c r="V31" i="24"/>
  <c r="U15" i="24"/>
  <c r="V14" i="24"/>
  <c r="X31" i="24" l="1"/>
  <c r="Z31" i="24"/>
  <c r="Z14" i="24"/>
  <c r="X14" i="24"/>
  <c r="U16" i="24"/>
  <c r="V15" i="24"/>
  <c r="U33" i="24"/>
  <c r="V32" i="24"/>
  <c r="Z15" i="24" l="1"/>
  <c r="X15" i="24"/>
  <c r="X32" i="24"/>
  <c r="Z32" i="24"/>
  <c r="U34" i="24"/>
  <c r="V33" i="24"/>
  <c r="U17" i="24"/>
  <c r="V16" i="24"/>
  <c r="U18" i="24" l="1"/>
  <c r="V17" i="24"/>
  <c r="U35" i="24"/>
  <c r="V34" i="24"/>
  <c r="X16" i="24"/>
  <c r="Z16" i="24"/>
  <c r="Z33" i="24"/>
  <c r="X33" i="24"/>
  <c r="X34" i="24" l="1"/>
  <c r="Z34" i="24"/>
  <c r="Z17" i="24"/>
  <c r="X17" i="24"/>
  <c r="U36" i="24"/>
  <c r="V35" i="24"/>
  <c r="U19" i="24"/>
  <c r="V18" i="24"/>
  <c r="X18" i="24" l="1"/>
  <c r="Z18" i="24"/>
  <c r="Z35" i="24"/>
  <c r="X35" i="24"/>
  <c r="U20" i="24"/>
  <c r="V19" i="24"/>
  <c r="U37" i="24"/>
  <c r="V36" i="24"/>
  <c r="X36" i="24" l="1"/>
  <c r="Z36" i="24"/>
  <c r="Z19" i="24"/>
  <c r="X19" i="24"/>
  <c r="U38" i="24"/>
  <c r="V37" i="24"/>
  <c r="U21" i="24"/>
  <c r="V20" i="24"/>
  <c r="X20" i="24" l="1"/>
  <c r="Z20" i="24"/>
  <c r="Z37" i="24"/>
  <c r="X37" i="24"/>
  <c r="U22" i="24"/>
  <c r="V21" i="24"/>
  <c r="U39" i="24"/>
  <c r="V38" i="24"/>
  <c r="X38" i="24" l="1"/>
  <c r="Z38" i="24"/>
  <c r="Z21" i="24"/>
  <c r="X21" i="24"/>
  <c r="U40" i="24"/>
  <c r="V39" i="24"/>
  <c r="U23" i="24"/>
  <c r="V22" i="24"/>
  <c r="U24" i="24" l="1"/>
  <c r="V24" i="24" s="1"/>
  <c r="V23" i="24"/>
  <c r="U41" i="24"/>
  <c r="V40" i="24"/>
  <c r="W22" i="24"/>
  <c r="AB22" i="24" s="1"/>
  <c r="X22" i="24"/>
  <c r="Z22" i="24"/>
  <c r="Z39" i="24"/>
  <c r="X39" i="24"/>
  <c r="W18" i="24"/>
  <c r="AB18" i="24" s="1"/>
  <c r="W21" i="24"/>
  <c r="AB21" i="24" s="1"/>
  <c r="Z40" i="24" l="1"/>
  <c r="X40" i="24"/>
  <c r="W23" i="24"/>
  <c r="AB23" i="24" s="1"/>
  <c r="Z23" i="24"/>
  <c r="X23" i="24"/>
  <c r="W19" i="24"/>
  <c r="AB19" i="24" s="1"/>
  <c r="W17" i="24"/>
  <c r="AB17" i="24" s="1"/>
  <c r="W20" i="24"/>
  <c r="AB20" i="24" s="1"/>
  <c r="C61" i="24"/>
  <c r="AJ20" i="24"/>
  <c r="C58" i="24"/>
  <c r="AJ17" i="24"/>
  <c r="C62" i="24"/>
  <c r="AJ21" i="24"/>
  <c r="V41" i="24"/>
  <c r="W40" i="24" s="1"/>
  <c r="AB40" i="24" s="1"/>
  <c r="U42" i="24"/>
  <c r="V42" i="24" s="1"/>
  <c r="W24" i="24"/>
  <c r="AB24" i="24" s="1"/>
  <c r="AL24" i="24"/>
  <c r="Z24" i="24"/>
  <c r="AN24" i="24"/>
  <c r="X24" i="24"/>
  <c r="Y20" i="24" s="1"/>
  <c r="AC20" i="24" s="1"/>
  <c r="W9" i="24"/>
  <c r="AB9" i="24" s="1"/>
  <c r="W7" i="24"/>
  <c r="AB7" i="24" s="1"/>
  <c r="W8" i="24"/>
  <c r="AB8" i="24" s="1"/>
  <c r="W10" i="24"/>
  <c r="AB10" i="24" s="1"/>
  <c r="W11" i="24"/>
  <c r="AB11" i="24" s="1"/>
  <c r="W12" i="24"/>
  <c r="AB12" i="24" s="1"/>
  <c r="W13" i="24"/>
  <c r="AB13" i="24" s="1"/>
  <c r="W16" i="24"/>
  <c r="AB16" i="24" s="1"/>
  <c r="W14" i="24"/>
  <c r="AB14" i="24" s="1"/>
  <c r="W15" i="24"/>
  <c r="AB15" i="24" s="1"/>
  <c r="F60" i="24" l="1"/>
  <c r="AD20" i="24"/>
  <c r="I60" i="24" s="1"/>
  <c r="AL19" i="24"/>
  <c r="C80" i="24"/>
  <c r="AJ39" i="24"/>
  <c r="Y16" i="24"/>
  <c r="AC16" i="24" s="1"/>
  <c r="C57" i="24"/>
  <c r="AJ16" i="24"/>
  <c r="AK16" i="24" s="1"/>
  <c r="AQ16" i="24" s="1"/>
  <c r="E56" i="24" s="1"/>
  <c r="Y23" i="24"/>
  <c r="AC23" i="24" s="1"/>
  <c r="Y21" i="24"/>
  <c r="AC21" i="24" s="1"/>
  <c r="Y18" i="24"/>
  <c r="AC18" i="24" s="1"/>
  <c r="C63" i="24"/>
  <c r="AQ23" i="24"/>
  <c r="E63" i="24" s="1"/>
  <c r="AJ22" i="24"/>
  <c r="W35" i="24"/>
  <c r="AB35" i="24" s="1"/>
  <c r="C55" i="24"/>
  <c r="AJ14" i="24"/>
  <c r="C56" i="24"/>
  <c r="AP16" i="24"/>
  <c r="D56" i="24" s="1"/>
  <c r="AJ15" i="24"/>
  <c r="AK15" i="24" s="1"/>
  <c r="AQ15" i="24" s="1"/>
  <c r="E55" i="24" s="1"/>
  <c r="C52" i="24"/>
  <c r="AJ11" i="24"/>
  <c r="AK11" i="24" s="1"/>
  <c r="AP11" i="24" s="1"/>
  <c r="D51" i="24" s="1"/>
  <c r="C50" i="24"/>
  <c r="AJ9" i="24"/>
  <c r="AK9" i="24" s="1"/>
  <c r="AP9" i="24" s="1"/>
  <c r="D49" i="24" s="1"/>
  <c r="C47" i="24"/>
  <c r="Y24" i="24"/>
  <c r="AC24" i="24" s="1"/>
  <c r="Y7" i="24"/>
  <c r="AC7" i="24" s="1"/>
  <c r="Y8" i="24"/>
  <c r="AC8" i="24" s="1"/>
  <c r="Y9" i="24"/>
  <c r="AC9" i="24" s="1"/>
  <c r="Y10" i="24"/>
  <c r="AC10" i="24" s="1"/>
  <c r="Y12" i="24"/>
  <c r="AC12" i="24" s="1"/>
  <c r="Y13" i="24"/>
  <c r="AC13" i="24" s="1"/>
  <c r="Y11" i="24"/>
  <c r="AC11" i="24" s="1"/>
  <c r="Y17" i="24"/>
  <c r="AC17" i="24" s="1"/>
  <c r="Y14" i="24"/>
  <c r="AC14" i="24" s="1"/>
  <c r="AA24" i="24"/>
  <c r="AE24" i="24" s="1"/>
  <c r="AA7" i="24"/>
  <c r="AE7" i="24" s="1"/>
  <c r="AA8" i="24"/>
  <c r="AE8" i="24" s="1"/>
  <c r="AA9" i="24"/>
  <c r="AE9" i="24" s="1"/>
  <c r="AA10" i="24"/>
  <c r="AE10" i="24" s="1"/>
  <c r="AA11" i="24"/>
  <c r="AE11" i="24" s="1"/>
  <c r="AA12" i="24"/>
  <c r="AE12" i="24" s="1"/>
  <c r="AA13" i="24"/>
  <c r="AE13" i="24" s="1"/>
  <c r="C64" i="24"/>
  <c r="AQ24" i="24"/>
  <c r="E64" i="24" s="1"/>
  <c r="AP24" i="24"/>
  <c r="D64" i="24" s="1"/>
  <c r="AJ23" i="24"/>
  <c r="AK23" i="24" s="1"/>
  <c r="AP23" i="24" s="1"/>
  <c r="D63" i="24" s="1"/>
  <c r="AA16" i="24"/>
  <c r="AE16" i="24" s="1"/>
  <c r="AN42" i="24"/>
  <c r="AL42" i="24"/>
  <c r="Z42" i="24"/>
  <c r="X42" i="24"/>
  <c r="W42" i="24"/>
  <c r="AB42" i="24" s="1"/>
  <c r="W25" i="24"/>
  <c r="AB25" i="24" s="1"/>
  <c r="W27" i="24"/>
  <c r="AB27" i="24" s="1"/>
  <c r="W26" i="24"/>
  <c r="AB26" i="24" s="1"/>
  <c r="W28" i="24"/>
  <c r="AB28" i="24" s="1"/>
  <c r="W29" i="24"/>
  <c r="AB29" i="24" s="1"/>
  <c r="W30" i="24"/>
  <c r="AB30" i="24" s="1"/>
  <c r="W31" i="24"/>
  <c r="AB31" i="24" s="1"/>
  <c r="W33" i="24"/>
  <c r="AB33" i="24" s="1"/>
  <c r="W32" i="24"/>
  <c r="AB32" i="24" s="1"/>
  <c r="W34" i="24"/>
  <c r="AB34" i="24" s="1"/>
  <c r="AA14" i="24"/>
  <c r="AE14" i="24" s="1"/>
  <c r="AA22" i="24"/>
  <c r="AE22" i="24" s="1"/>
  <c r="W36" i="24"/>
  <c r="AB36" i="24" s="1"/>
  <c r="AK20" i="24"/>
  <c r="C54" i="24"/>
  <c r="AJ13" i="24"/>
  <c r="C53" i="24"/>
  <c r="AJ12" i="24"/>
  <c r="C51" i="24"/>
  <c r="AQ11" i="24"/>
  <c r="E51" i="24" s="1"/>
  <c r="AJ10" i="24"/>
  <c r="C48" i="24"/>
  <c r="AJ7" i="24"/>
  <c r="C49" i="24"/>
  <c r="AQ9" i="24"/>
  <c r="E49" i="24" s="1"/>
  <c r="AJ8" i="24"/>
  <c r="AA21" i="24"/>
  <c r="AE21" i="24" s="1"/>
  <c r="AA19" i="24"/>
  <c r="AE19" i="24" s="1"/>
  <c r="Z41" i="24"/>
  <c r="X41" i="24"/>
  <c r="W41" i="24"/>
  <c r="AB41" i="24" s="1"/>
  <c r="W39" i="24"/>
  <c r="AB39" i="24" s="1"/>
  <c r="W38" i="24"/>
  <c r="AB38" i="24" s="1"/>
  <c r="AK21" i="24"/>
  <c r="AA18" i="24"/>
  <c r="AE18" i="24" s="1"/>
  <c r="AA20" i="24"/>
  <c r="AE20" i="24" s="1"/>
  <c r="AK17" i="24"/>
  <c r="AQ17" i="24" s="1"/>
  <c r="E57" i="24" s="1"/>
  <c r="Y19" i="24"/>
  <c r="AC19" i="24" s="1"/>
  <c r="Y15" i="24"/>
  <c r="AC15" i="24" s="1"/>
  <c r="Y22" i="24"/>
  <c r="AC22" i="24" s="1"/>
  <c r="C60" i="24"/>
  <c r="AP20" i="24"/>
  <c r="D60" i="24" s="1"/>
  <c r="AQ20" i="24"/>
  <c r="E60" i="24" s="1"/>
  <c r="AJ19" i="24"/>
  <c r="AK19" i="24" s="1"/>
  <c r="C59" i="24"/>
  <c r="AP19" i="24"/>
  <c r="D59" i="24" s="1"/>
  <c r="AQ19" i="24"/>
  <c r="E59" i="24" s="1"/>
  <c r="AJ18" i="24"/>
  <c r="AK18" i="24" s="1"/>
  <c r="AA23" i="24"/>
  <c r="AE23" i="24" s="1"/>
  <c r="AA15" i="24"/>
  <c r="AE15" i="24" s="1"/>
  <c r="AA17" i="24"/>
  <c r="AE17" i="24" s="1"/>
  <c r="W37" i="24"/>
  <c r="AB37" i="24" s="1"/>
  <c r="AA36" i="24"/>
  <c r="AE36" i="24" s="1"/>
  <c r="AA38" i="24"/>
  <c r="AE38" i="24" s="1"/>
  <c r="Y39" i="24"/>
  <c r="AC39" i="24" s="1"/>
  <c r="F79" i="24" l="1"/>
  <c r="AD39" i="24"/>
  <c r="I79" i="24" s="1"/>
  <c r="AL38" i="24"/>
  <c r="J78" i="24"/>
  <c r="AF38" i="24"/>
  <c r="M78" i="24" s="1"/>
  <c r="AN37" i="24"/>
  <c r="J76" i="24"/>
  <c r="AF36" i="24"/>
  <c r="M76" i="24" s="1"/>
  <c r="AN35" i="24"/>
  <c r="C77" i="24"/>
  <c r="AJ36" i="24"/>
  <c r="J57" i="24"/>
  <c r="AF17" i="24"/>
  <c r="M57" i="24" s="1"/>
  <c r="AN16" i="24"/>
  <c r="J63" i="24"/>
  <c r="AT23" i="24"/>
  <c r="K63" i="24" s="1"/>
  <c r="AF23" i="24"/>
  <c r="M63" i="24" s="1"/>
  <c r="AN22" i="24"/>
  <c r="F55" i="24"/>
  <c r="AD15" i="24"/>
  <c r="I55" i="24" s="1"/>
  <c r="AL14" i="24"/>
  <c r="J58" i="24"/>
  <c r="AF18" i="24"/>
  <c r="M58" i="24" s="1"/>
  <c r="AN17" i="24"/>
  <c r="C78" i="24"/>
  <c r="AJ37" i="24"/>
  <c r="C81" i="24"/>
  <c r="AJ40" i="24"/>
  <c r="AA41" i="24"/>
  <c r="AE41" i="24" s="1"/>
  <c r="AA39" i="24"/>
  <c r="AE39" i="24" s="1"/>
  <c r="AA35" i="24"/>
  <c r="AE35" i="24" s="1"/>
  <c r="AA37" i="24"/>
  <c r="AE37" i="24" s="1"/>
  <c r="J61" i="24"/>
  <c r="AF21" i="24"/>
  <c r="M61" i="24" s="1"/>
  <c r="AN20" i="24"/>
  <c r="C76" i="24"/>
  <c r="AJ35" i="24"/>
  <c r="J54" i="24"/>
  <c r="AF14" i="24"/>
  <c r="M54" i="24" s="1"/>
  <c r="AN13" i="24"/>
  <c r="C72" i="24"/>
  <c r="AJ31" i="24"/>
  <c r="C71" i="24"/>
  <c r="AJ30" i="24"/>
  <c r="C69" i="24"/>
  <c r="AJ28" i="24"/>
  <c r="C66" i="24"/>
  <c r="AJ25" i="24"/>
  <c r="C65" i="24"/>
  <c r="Y42" i="24"/>
  <c r="AC42" i="24" s="1"/>
  <c r="Y26" i="24"/>
  <c r="AC26" i="24" s="1"/>
  <c r="Y25" i="24"/>
  <c r="AC25" i="24" s="1"/>
  <c r="Y28" i="24"/>
  <c r="AC28" i="24" s="1"/>
  <c r="Y27" i="24"/>
  <c r="AC27" i="24" s="1"/>
  <c r="Y29" i="24"/>
  <c r="AC29" i="24" s="1"/>
  <c r="Y30" i="24"/>
  <c r="AC30" i="24" s="1"/>
  <c r="Y32" i="24"/>
  <c r="AC32" i="24" s="1"/>
  <c r="Y31" i="24"/>
  <c r="AC31" i="24" s="1"/>
  <c r="Y33" i="24"/>
  <c r="AC33" i="24" s="1"/>
  <c r="J56" i="24"/>
  <c r="AF16" i="24"/>
  <c r="M56" i="24" s="1"/>
  <c r="AN15" i="24"/>
  <c r="J52" i="24"/>
  <c r="AF12" i="24"/>
  <c r="M52" i="24" s="1"/>
  <c r="AN11" i="24"/>
  <c r="J50" i="24"/>
  <c r="AF10" i="24"/>
  <c r="M50" i="24" s="1"/>
  <c r="AN9" i="24"/>
  <c r="J48" i="24"/>
  <c r="AF8" i="24"/>
  <c r="M48" i="24" s="1"/>
  <c r="AN7" i="24"/>
  <c r="J64" i="24"/>
  <c r="AU24" i="24"/>
  <c r="L64" i="24" s="1"/>
  <c r="AT24" i="24"/>
  <c r="K64" i="24" s="1"/>
  <c r="AF24" i="24"/>
  <c r="M64" i="24" s="1"/>
  <c r="AN23" i="24"/>
  <c r="AO23" i="24" s="1"/>
  <c r="AU23" i="24" s="1"/>
  <c r="L63" i="24" s="1"/>
  <c r="F57" i="24"/>
  <c r="AD17" i="24"/>
  <c r="I57" i="24" s="1"/>
  <c r="AL16" i="24"/>
  <c r="F53" i="24"/>
  <c r="AD13" i="24"/>
  <c r="I53" i="24" s="1"/>
  <c r="AL12" i="24"/>
  <c r="F50" i="24"/>
  <c r="AD10" i="24"/>
  <c r="I50" i="24" s="1"/>
  <c r="AL9" i="24"/>
  <c r="F48" i="24"/>
  <c r="AD8" i="24"/>
  <c r="I48" i="24" s="1"/>
  <c r="AL7" i="24"/>
  <c r="F64" i="24"/>
  <c r="AS24" i="24"/>
  <c r="H64" i="24" s="1"/>
  <c r="AD24" i="24"/>
  <c r="I64" i="24" s="1"/>
  <c r="AR24" i="24"/>
  <c r="G64" i="24" s="1"/>
  <c r="AL23" i="24"/>
  <c r="AM23" i="24" s="1"/>
  <c r="AK14" i="24"/>
  <c r="AP15" i="24"/>
  <c r="D55" i="24" s="1"/>
  <c r="Y34" i="24"/>
  <c r="AC34" i="24" s="1"/>
  <c r="C75" i="24"/>
  <c r="AJ34" i="24"/>
  <c r="F61" i="24"/>
  <c r="AD21" i="24"/>
  <c r="I61" i="24" s="1"/>
  <c r="AL20" i="24"/>
  <c r="AP17" i="24"/>
  <c r="D57" i="24" s="1"/>
  <c r="F56" i="24"/>
  <c r="AD16" i="24"/>
  <c r="I56" i="24" s="1"/>
  <c r="AL15" i="24"/>
  <c r="Y35" i="24"/>
  <c r="AC35" i="24" s="1"/>
  <c r="AA34" i="24"/>
  <c r="AE34" i="24" s="1"/>
  <c r="AA40" i="24"/>
  <c r="AE40" i="24" s="1"/>
  <c r="Y36" i="24"/>
  <c r="AC36" i="24" s="1"/>
  <c r="J55" i="24"/>
  <c r="AF15" i="24"/>
  <c r="M55" i="24" s="1"/>
  <c r="AN14" i="24"/>
  <c r="AP18" i="24"/>
  <c r="D58" i="24" s="1"/>
  <c r="AQ18" i="24"/>
  <c r="E58" i="24" s="1"/>
  <c r="F62" i="24"/>
  <c r="AD22" i="24"/>
  <c r="I62" i="24" s="1"/>
  <c r="AL21" i="24"/>
  <c r="AM21" i="24" s="1"/>
  <c r="AR21" i="24" s="1"/>
  <c r="G61" i="24" s="1"/>
  <c r="F59" i="24"/>
  <c r="AD19" i="24"/>
  <c r="I59" i="24" s="1"/>
  <c r="AL18" i="24"/>
  <c r="J60" i="24"/>
  <c r="AF20" i="24"/>
  <c r="M60" i="24" s="1"/>
  <c r="AN19" i="24"/>
  <c r="AQ21" i="24"/>
  <c r="E61" i="24" s="1"/>
  <c r="AP21" i="24"/>
  <c r="D61" i="24" s="1"/>
  <c r="C79" i="24"/>
  <c r="AJ38" i="24"/>
  <c r="Y41" i="24"/>
  <c r="AC41" i="24" s="1"/>
  <c r="Y38" i="24"/>
  <c r="AC38" i="24" s="1"/>
  <c r="Y37" i="24"/>
  <c r="AC37" i="24" s="1"/>
  <c r="J59" i="24"/>
  <c r="AF19" i="24"/>
  <c r="M59" i="24" s="1"/>
  <c r="AN18" i="24"/>
  <c r="AK8" i="24"/>
  <c r="AK7" i="24"/>
  <c r="AK10" i="24"/>
  <c r="AK12" i="24"/>
  <c r="AK13" i="24"/>
  <c r="J62" i="24"/>
  <c r="AF22" i="24"/>
  <c r="M62" i="24" s="1"/>
  <c r="AN21" i="24"/>
  <c r="AO21" i="24" s="1"/>
  <c r="AT21" i="24" s="1"/>
  <c r="K61" i="24" s="1"/>
  <c r="C74" i="24"/>
  <c r="AJ33" i="24"/>
  <c r="C73" i="24"/>
  <c r="AJ32" i="24"/>
  <c r="C70" i="24"/>
  <c r="AJ29" i="24"/>
  <c r="C68" i="24"/>
  <c r="AJ27" i="24"/>
  <c r="C67" i="24"/>
  <c r="AJ26" i="24"/>
  <c r="C82" i="24"/>
  <c r="AP42" i="24"/>
  <c r="D82" i="24" s="1"/>
  <c r="AQ42" i="24"/>
  <c r="E82" i="24" s="1"/>
  <c r="AJ41" i="24"/>
  <c r="AK41" i="24" s="1"/>
  <c r="AQ41" i="24" s="1"/>
  <c r="E81" i="24" s="1"/>
  <c r="AA42" i="24"/>
  <c r="AE42" i="24" s="1"/>
  <c r="AA25" i="24"/>
  <c r="AE25" i="24" s="1"/>
  <c r="AA26" i="24"/>
  <c r="AE26" i="24" s="1"/>
  <c r="AA27" i="24"/>
  <c r="AE27" i="24" s="1"/>
  <c r="AA28" i="24"/>
  <c r="AE28" i="24" s="1"/>
  <c r="AA29" i="24"/>
  <c r="AE29" i="24" s="1"/>
  <c r="AA30" i="24"/>
  <c r="AE30" i="24" s="1"/>
  <c r="AA31" i="24"/>
  <c r="AE31" i="24" s="1"/>
  <c r="AA33" i="24"/>
  <c r="AE33" i="24" s="1"/>
  <c r="AA32" i="24"/>
  <c r="AE32" i="24" s="1"/>
  <c r="J53" i="24"/>
  <c r="AF13" i="24"/>
  <c r="M53" i="24" s="1"/>
  <c r="AN12" i="24"/>
  <c r="J51" i="24"/>
  <c r="AF11" i="24"/>
  <c r="M51" i="24" s="1"/>
  <c r="AN10" i="24"/>
  <c r="AO10" i="24" s="1"/>
  <c r="AU10" i="24" s="1"/>
  <c r="L50" i="24" s="1"/>
  <c r="J49" i="24"/>
  <c r="AF9" i="24"/>
  <c r="M49" i="24" s="1"/>
  <c r="AN8" i="24"/>
  <c r="J47" i="24"/>
  <c r="AF7" i="24"/>
  <c r="M47" i="24" s="1"/>
  <c r="F54" i="24"/>
  <c r="AD14" i="24"/>
  <c r="I54" i="24" s="1"/>
  <c r="AL13" i="24"/>
  <c r="F51" i="24"/>
  <c r="AD11" i="24"/>
  <c r="I51" i="24" s="1"/>
  <c r="AL10" i="24"/>
  <c r="F52" i="24"/>
  <c r="AD12" i="24"/>
  <c r="I52" i="24" s="1"/>
  <c r="AL11" i="24"/>
  <c r="F49" i="24"/>
  <c r="AD9" i="24"/>
  <c r="I49" i="24" s="1"/>
  <c r="AL8" i="24"/>
  <c r="F47" i="24"/>
  <c r="AD7" i="24"/>
  <c r="I47" i="24" s="1"/>
  <c r="Y40" i="24"/>
  <c r="AC40" i="24" s="1"/>
  <c r="AK22" i="24"/>
  <c r="F58" i="24"/>
  <c r="AD18" i="24"/>
  <c r="I58" i="24" s="1"/>
  <c r="AL17" i="24"/>
  <c r="AM17" i="24" s="1"/>
  <c r="AR17" i="24" s="1"/>
  <c r="G57" i="24" s="1"/>
  <c r="F63" i="24"/>
  <c r="AR23" i="24"/>
  <c r="G63" i="24" s="1"/>
  <c r="AD23" i="24"/>
  <c r="I63" i="24" s="1"/>
  <c r="AS23" i="24"/>
  <c r="H63" i="24" s="1"/>
  <c r="AL22" i="24"/>
  <c r="AK39" i="24"/>
  <c r="AQ39" i="24" s="1"/>
  <c r="E79" i="24" s="1"/>
  <c r="AM11" i="24" l="1"/>
  <c r="J69" i="24"/>
  <c r="AF29" i="24"/>
  <c r="M69" i="24" s="1"/>
  <c r="AN28" i="24"/>
  <c r="AK32" i="24"/>
  <c r="F80" i="24"/>
  <c r="AD40" i="24"/>
  <c r="I80" i="24" s="1"/>
  <c r="AL39" i="24"/>
  <c r="AM13" i="24"/>
  <c r="J72" i="24"/>
  <c r="AF32" i="24"/>
  <c r="M72" i="24" s="1"/>
  <c r="AN31" i="24"/>
  <c r="J71" i="24"/>
  <c r="AF31" i="24"/>
  <c r="M71" i="24" s="1"/>
  <c r="AN30" i="24"/>
  <c r="J67" i="24"/>
  <c r="AF27" i="24"/>
  <c r="M67" i="24" s="1"/>
  <c r="AN26" i="24"/>
  <c r="J65" i="24"/>
  <c r="AF25" i="24"/>
  <c r="M65" i="24" s="1"/>
  <c r="AK26" i="24"/>
  <c r="AK27" i="24"/>
  <c r="AK29" i="24"/>
  <c r="AK33" i="24"/>
  <c r="AQ12" i="24"/>
  <c r="E52" i="24" s="1"/>
  <c r="AP12" i="24"/>
  <c r="D52" i="24" s="1"/>
  <c r="AQ7" i="24"/>
  <c r="E47" i="24" s="1"/>
  <c r="AP7" i="24"/>
  <c r="D47" i="24" s="1"/>
  <c r="AO18" i="24"/>
  <c r="F78" i="24"/>
  <c r="AD38" i="24"/>
  <c r="I78" i="24" s="1"/>
  <c r="AL37" i="24"/>
  <c r="AK38" i="24"/>
  <c r="AP39" i="24"/>
  <c r="D79" i="24" s="1"/>
  <c r="AO19" i="24"/>
  <c r="F76" i="24"/>
  <c r="AD36" i="24"/>
  <c r="I76" i="24" s="1"/>
  <c r="AL35" i="24"/>
  <c r="J74" i="24"/>
  <c r="AF34" i="24"/>
  <c r="M74" i="24" s="1"/>
  <c r="AN33" i="24"/>
  <c r="AM15" i="24"/>
  <c r="AM20" i="24"/>
  <c r="AM9" i="24"/>
  <c r="AM16" i="24"/>
  <c r="AO7" i="24"/>
  <c r="AT10" i="24"/>
  <c r="K50" i="24" s="1"/>
  <c r="AO11" i="24"/>
  <c r="F73" i="24"/>
  <c r="AD33" i="24"/>
  <c r="I73" i="24" s="1"/>
  <c r="AL32" i="24"/>
  <c r="F72" i="24"/>
  <c r="AD32" i="24"/>
  <c r="I72" i="24" s="1"/>
  <c r="AL31" i="24"/>
  <c r="F69" i="24"/>
  <c r="AD29" i="24"/>
  <c r="I69" i="24" s="1"/>
  <c r="AL28" i="24"/>
  <c r="F68" i="24"/>
  <c r="AD28" i="24"/>
  <c r="I68" i="24" s="1"/>
  <c r="AL27" i="24"/>
  <c r="F66" i="24"/>
  <c r="AD26" i="24"/>
  <c r="I66" i="24" s="1"/>
  <c r="AL25" i="24"/>
  <c r="AK35" i="24"/>
  <c r="AO20" i="24"/>
  <c r="AU21" i="24"/>
  <c r="L61" i="24" s="1"/>
  <c r="J75" i="24"/>
  <c r="AF35" i="24"/>
  <c r="M75" i="24" s="1"/>
  <c r="AN34" i="24"/>
  <c r="J81" i="24"/>
  <c r="AT41" i="24"/>
  <c r="K81" i="24" s="1"/>
  <c r="AF41" i="24"/>
  <c r="M81" i="24" s="1"/>
  <c r="AN40" i="24"/>
  <c r="AO40" i="24" s="1"/>
  <c r="AU40" i="24" s="1"/>
  <c r="L80" i="24" s="1"/>
  <c r="AP41" i="24"/>
  <c r="D81" i="24" s="1"/>
  <c r="AM14" i="24"/>
  <c r="AO16" i="24"/>
  <c r="AM19" i="24"/>
  <c r="AM22" i="24"/>
  <c r="AP22" i="24"/>
  <c r="D62" i="24" s="1"/>
  <c r="AQ22" i="24"/>
  <c r="E62" i="24" s="1"/>
  <c r="AM8" i="24"/>
  <c r="AM10" i="24"/>
  <c r="AO8" i="24"/>
  <c r="AO12" i="24"/>
  <c r="J73" i="24"/>
  <c r="AF33" i="24"/>
  <c r="M73" i="24" s="1"/>
  <c r="AN32" i="24"/>
  <c r="J70" i="24"/>
  <c r="AF30" i="24"/>
  <c r="M70" i="24" s="1"/>
  <c r="AN29" i="24"/>
  <c r="J68" i="24"/>
  <c r="AF28" i="24"/>
  <c r="M68" i="24" s="1"/>
  <c r="AN27" i="24"/>
  <c r="J66" i="24"/>
  <c r="AF26" i="24"/>
  <c r="M66" i="24" s="1"/>
  <c r="AN25" i="24"/>
  <c r="AT42" i="24"/>
  <c r="K82" i="24" s="1"/>
  <c r="AF42" i="24"/>
  <c r="M82" i="24" s="1"/>
  <c r="J82" i="24"/>
  <c r="AU42" i="24"/>
  <c r="L82" i="24" s="1"/>
  <c r="AN41" i="24"/>
  <c r="AO41" i="24" s="1"/>
  <c r="AU41" i="24" s="1"/>
  <c r="L81" i="24" s="1"/>
  <c r="AP13" i="24"/>
  <c r="D53" i="24" s="1"/>
  <c r="AQ13" i="24"/>
  <c r="E53" i="24" s="1"/>
  <c r="AQ10" i="24"/>
  <c r="E50" i="24" s="1"/>
  <c r="AP10" i="24"/>
  <c r="D50" i="24" s="1"/>
  <c r="AP8" i="24"/>
  <c r="D48" i="24" s="1"/>
  <c r="AQ8" i="24"/>
  <c r="E48" i="24" s="1"/>
  <c r="F77" i="24"/>
  <c r="AD37" i="24"/>
  <c r="I77" i="24" s="1"/>
  <c r="AL36" i="24"/>
  <c r="AM36" i="24" s="1"/>
  <c r="AR36" i="24" s="1"/>
  <c r="G76" i="24" s="1"/>
  <c r="F81" i="24"/>
  <c r="AS41" i="24"/>
  <c r="H81" i="24" s="1"/>
  <c r="AD41" i="24"/>
  <c r="I81" i="24" s="1"/>
  <c r="AR41" i="24"/>
  <c r="G81" i="24" s="1"/>
  <c r="AL40" i="24"/>
  <c r="AM18" i="24"/>
  <c r="AO14" i="24"/>
  <c r="J80" i="24"/>
  <c r="AT40" i="24"/>
  <c r="K80" i="24" s="1"/>
  <c r="AF40" i="24"/>
  <c r="M80" i="24" s="1"/>
  <c r="AN39" i="24"/>
  <c r="AO39" i="24" s="1"/>
  <c r="AT39" i="24" s="1"/>
  <c r="K79" i="24" s="1"/>
  <c r="F75" i="24"/>
  <c r="AD35" i="24"/>
  <c r="I75" i="24" s="1"/>
  <c r="AL34" i="24"/>
  <c r="AS21" i="24"/>
  <c r="H61" i="24" s="1"/>
  <c r="AK34" i="24"/>
  <c r="F74" i="24"/>
  <c r="AD34" i="24"/>
  <c r="I74" i="24" s="1"/>
  <c r="AL33" i="24"/>
  <c r="AM33" i="24" s="1"/>
  <c r="AR33" i="24" s="1"/>
  <c r="G73" i="24" s="1"/>
  <c r="AP14" i="24"/>
  <c r="D54" i="24" s="1"/>
  <c r="AQ14" i="24"/>
  <c r="E54" i="24" s="1"/>
  <c r="AM7" i="24"/>
  <c r="AM12" i="24"/>
  <c r="AS17" i="24"/>
  <c r="H57" i="24" s="1"/>
  <c r="AO9" i="24"/>
  <c r="AO15" i="24"/>
  <c r="F71" i="24"/>
  <c r="AD31" i="24"/>
  <c r="I71" i="24" s="1"/>
  <c r="AL30" i="24"/>
  <c r="AM30" i="24" s="1"/>
  <c r="AS30" i="24" s="1"/>
  <c r="H70" i="24" s="1"/>
  <c r="F70" i="24"/>
  <c r="AR30" i="24"/>
  <c r="G70" i="24" s="1"/>
  <c r="AD30" i="24"/>
  <c r="I70" i="24" s="1"/>
  <c r="AL29" i="24"/>
  <c r="F67" i="24"/>
  <c r="AD27" i="24"/>
  <c r="I67" i="24" s="1"/>
  <c r="AL26" i="24"/>
  <c r="AM26" i="24" s="1"/>
  <c r="AS26" i="24" s="1"/>
  <c r="H66" i="24" s="1"/>
  <c r="F65" i="24"/>
  <c r="AD25" i="24"/>
  <c r="I65" i="24" s="1"/>
  <c r="AR42" i="24"/>
  <c r="G82" i="24" s="1"/>
  <c r="AD42" i="24"/>
  <c r="I82" i="24" s="1"/>
  <c r="AS42" i="24"/>
  <c r="H82" i="24" s="1"/>
  <c r="F82" i="24"/>
  <c r="AL41" i="24"/>
  <c r="AM41" i="24" s="1"/>
  <c r="AK25" i="24"/>
  <c r="AK28" i="24"/>
  <c r="AK30" i="24"/>
  <c r="AK31" i="24"/>
  <c r="AO13" i="24"/>
  <c r="J77" i="24"/>
  <c r="AF37" i="24"/>
  <c r="M77" i="24" s="1"/>
  <c r="AN36" i="24"/>
  <c r="J79" i="24"/>
  <c r="AU39" i="24"/>
  <c r="L79" i="24" s="1"/>
  <c r="AF39" i="24"/>
  <c r="M79" i="24" s="1"/>
  <c r="AN38" i="24"/>
  <c r="AO38" i="24" s="1"/>
  <c r="AK40" i="24"/>
  <c r="AK37" i="24"/>
  <c r="AO17" i="24"/>
  <c r="AO22" i="24"/>
  <c r="AK36" i="24"/>
  <c r="AO35" i="24"/>
  <c r="AU35" i="24" s="1"/>
  <c r="L75" i="24" s="1"/>
  <c r="AM38" i="24"/>
  <c r="AR38" i="24" s="1"/>
  <c r="G78" i="24" s="1"/>
  <c r="AM37" i="24" l="1"/>
  <c r="AS38" i="24"/>
  <c r="H78" i="24" s="1"/>
  <c r="AQ33" i="24"/>
  <c r="E73" i="24" s="1"/>
  <c r="AP33" i="24"/>
  <c r="D73" i="24" s="1"/>
  <c r="AQ27" i="24"/>
  <c r="E67" i="24" s="1"/>
  <c r="AP27" i="24"/>
  <c r="D67" i="24" s="1"/>
  <c r="AO26" i="24"/>
  <c r="AO31" i="24"/>
  <c r="AM39" i="24"/>
  <c r="AO28" i="24"/>
  <c r="AT22" i="24"/>
  <c r="K62" i="24" s="1"/>
  <c r="AU22" i="24"/>
  <c r="L62" i="24" s="1"/>
  <c r="AP37" i="24"/>
  <c r="D77" i="24" s="1"/>
  <c r="AQ37" i="24"/>
  <c r="E77" i="24" s="1"/>
  <c r="AT38" i="24"/>
  <c r="K78" i="24" s="1"/>
  <c r="AU38" i="24"/>
  <c r="L78" i="24" s="1"/>
  <c r="AU13" i="24"/>
  <c r="L53" i="24" s="1"/>
  <c r="AT13" i="24"/>
  <c r="K53" i="24" s="1"/>
  <c r="AQ30" i="24"/>
  <c r="E70" i="24" s="1"/>
  <c r="AP30" i="24"/>
  <c r="D70" i="24" s="1"/>
  <c r="AP25" i="24"/>
  <c r="D65" i="24" s="1"/>
  <c r="AQ25" i="24"/>
  <c r="E65" i="24" s="1"/>
  <c r="AU9" i="24"/>
  <c r="L49" i="24" s="1"/>
  <c r="AT9" i="24"/>
  <c r="K49" i="24" s="1"/>
  <c r="AR12" i="24"/>
  <c r="G52" i="24" s="1"/>
  <c r="AS12" i="24"/>
  <c r="H52" i="24" s="1"/>
  <c r="AR18" i="24"/>
  <c r="G58" i="24" s="1"/>
  <c r="AS18" i="24"/>
  <c r="H58" i="24" s="1"/>
  <c r="AO25" i="24"/>
  <c r="AO29" i="24"/>
  <c r="AT12" i="24"/>
  <c r="K52" i="24" s="1"/>
  <c r="AU12" i="24"/>
  <c r="L52" i="24" s="1"/>
  <c r="AR10" i="24"/>
  <c r="G50" i="24" s="1"/>
  <c r="AS10" i="24"/>
  <c r="H50" i="24" s="1"/>
  <c r="AR22" i="24"/>
  <c r="G62" i="24" s="1"/>
  <c r="AS22" i="24"/>
  <c r="H62" i="24" s="1"/>
  <c r="AO37" i="24"/>
  <c r="AR14" i="24"/>
  <c r="G54" i="24" s="1"/>
  <c r="AS14" i="24"/>
  <c r="H54" i="24" s="1"/>
  <c r="AT35" i="24"/>
  <c r="K75" i="24" s="1"/>
  <c r="AP35" i="24"/>
  <c r="D75" i="24" s="1"/>
  <c r="AQ35" i="24"/>
  <c r="E75" i="24" s="1"/>
  <c r="AR26" i="24"/>
  <c r="G66" i="24" s="1"/>
  <c r="AM27" i="24"/>
  <c r="AM31" i="24"/>
  <c r="AS33" i="24"/>
  <c r="H73" i="24" s="1"/>
  <c r="AT11" i="24"/>
  <c r="K51" i="24" s="1"/>
  <c r="AU11" i="24"/>
  <c r="L51" i="24" s="1"/>
  <c r="AT7" i="24"/>
  <c r="K47" i="24" s="1"/>
  <c r="AU7" i="24"/>
  <c r="L47" i="24" s="1"/>
  <c r="AS9" i="24"/>
  <c r="H49" i="24" s="1"/>
  <c r="AR9" i="24"/>
  <c r="G49" i="24" s="1"/>
  <c r="AR15" i="24"/>
  <c r="G55" i="24" s="1"/>
  <c r="AS15" i="24"/>
  <c r="H55" i="24" s="1"/>
  <c r="AM35" i="24"/>
  <c r="AS36" i="24"/>
  <c r="H76" i="24" s="1"/>
  <c r="AQ36" i="24"/>
  <c r="E76" i="24" s="1"/>
  <c r="AP36" i="24"/>
  <c r="D76" i="24" s="1"/>
  <c r="AT17" i="24"/>
  <c r="K57" i="24" s="1"/>
  <c r="AU17" i="24"/>
  <c r="L57" i="24" s="1"/>
  <c r="AP40" i="24"/>
  <c r="D80" i="24" s="1"/>
  <c r="AQ40" i="24"/>
  <c r="E80" i="24" s="1"/>
  <c r="AO36" i="24"/>
  <c r="AP31" i="24"/>
  <c r="D71" i="24" s="1"/>
  <c r="AQ31" i="24"/>
  <c r="E71" i="24" s="1"/>
  <c r="AQ28" i="24"/>
  <c r="E68" i="24" s="1"/>
  <c r="AP28" i="24"/>
  <c r="D68" i="24" s="1"/>
  <c r="AM29" i="24"/>
  <c r="AU15" i="24"/>
  <c r="L55" i="24" s="1"/>
  <c r="AT15" i="24"/>
  <c r="K55" i="24" s="1"/>
  <c r="AR7" i="24"/>
  <c r="G47" i="24" s="1"/>
  <c r="AS7" i="24"/>
  <c r="H47" i="24" s="1"/>
  <c r="AQ34" i="24"/>
  <c r="E74" i="24" s="1"/>
  <c r="AP34" i="24"/>
  <c r="D74" i="24" s="1"/>
  <c r="AM34" i="24"/>
  <c r="AU14" i="24"/>
  <c r="L54" i="24" s="1"/>
  <c r="AT14" i="24"/>
  <c r="K54" i="24" s="1"/>
  <c r="AM40" i="24"/>
  <c r="AO27" i="24"/>
  <c r="AO32" i="24"/>
  <c r="AT8" i="24"/>
  <c r="K48" i="24" s="1"/>
  <c r="AU8" i="24"/>
  <c r="L48" i="24" s="1"/>
  <c r="AS8" i="24"/>
  <c r="H48" i="24" s="1"/>
  <c r="AR8" i="24"/>
  <c r="G48" i="24" s="1"/>
  <c r="AR19" i="24"/>
  <c r="G59" i="24" s="1"/>
  <c r="AS19" i="24"/>
  <c r="H59" i="24" s="1"/>
  <c r="AT16" i="24"/>
  <c r="K56" i="24" s="1"/>
  <c r="AU16" i="24"/>
  <c r="L56" i="24" s="1"/>
  <c r="AO34" i="24"/>
  <c r="AT20" i="24"/>
  <c r="K60" i="24" s="1"/>
  <c r="AU20" i="24"/>
  <c r="L60" i="24" s="1"/>
  <c r="AM25" i="24"/>
  <c r="AM28" i="24"/>
  <c r="AM32" i="24"/>
  <c r="AR16" i="24"/>
  <c r="G56" i="24" s="1"/>
  <c r="AS16" i="24"/>
  <c r="H56" i="24" s="1"/>
  <c r="AS20" i="24"/>
  <c r="H60" i="24" s="1"/>
  <c r="AR20" i="24"/>
  <c r="G60" i="24" s="1"/>
  <c r="AO33" i="24"/>
  <c r="AT19" i="24"/>
  <c r="K59" i="24" s="1"/>
  <c r="AU19" i="24"/>
  <c r="L59" i="24" s="1"/>
  <c r="AP38" i="24"/>
  <c r="D78" i="24" s="1"/>
  <c r="AQ38" i="24"/>
  <c r="E78" i="24" s="1"/>
  <c r="AT18" i="24"/>
  <c r="K58" i="24" s="1"/>
  <c r="AU18" i="24"/>
  <c r="L58" i="24" s="1"/>
  <c r="AP29" i="24"/>
  <c r="D69" i="24" s="1"/>
  <c r="AQ29" i="24"/>
  <c r="E69" i="24" s="1"/>
  <c r="AP26" i="24"/>
  <c r="D66" i="24" s="1"/>
  <c r="AQ26" i="24"/>
  <c r="E66" i="24" s="1"/>
  <c r="AO30" i="24"/>
  <c r="AS13" i="24"/>
  <c r="H53" i="24" s="1"/>
  <c r="AR13" i="24"/>
  <c r="G53" i="24" s="1"/>
  <c r="AP32" i="24"/>
  <c r="D72" i="24" s="1"/>
  <c r="AQ32" i="24"/>
  <c r="E72" i="24" s="1"/>
  <c r="AS11" i="24"/>
  <c r="H51" i="24" s="1"/>
  <c r="AR11" i="24"/>
  <c r="G51" i="24" s="1"/>
  <c r="AT30" i="24" l="1"/>
  <c r="K70" i="24" s="1"/>
  <c r="AU30" i="24"/>
  <c r="L70" i="24" s="1"/>
  <c r="AR32" i="24"/>
  <c r="G72" i="24" s="1"/>
  <c r="AS32" i="24"/>
  <c r="H72" i="24" s="1"/>
  <c r="AS25" i="24"/>
  <c r="H65" i="24" s="1"/>
  <c r="AR25" i="24"/>
  <c r="G65" i="24" s="1"/>
  <c r="AT32" i="24"/>
  <c r="K72" i="24" s="1"/>
  <c r="AU32" i="24"/>
  <c r="L72" i="24" s="1"/>
  <c r="AS40" i="24"/>
  <c r="H80" i="24" s="1"/>
  <c r="AR40" i="24"/>
  <c r="G80" i="24" s="1"/>
  <c r="AR29" i="24"/>
  <c r="G69" i="24" s="1"/>
  <c r="AS29" i="24"/>
  <c r="H69" i="24" s="1"/>
  <c r="AR27" i="24"/>
  <c r="G67" i="24" s="1"/>
  <c r="AS27" i="24"/>
  <c r="H67" i="24" s="1"/>
  <c r="AT29" i="24"/>
  <c r="K69" i="24" s="1"/>
  <c r="AU29" i="24"/>
  <c r="L69" i="24" s="1"/>
  <c r="AU28" i="24"/>
  <c r="L68" i="24" s="1"/>
  <c r="AT28" i="24"/>
  <c r="K68" i="24" s="1"/>
  <c r="AU31" i="24"/>
  <c r="L71" i="24" s="1"/>
  <c r="AT31" i="24"/>
  <c r="K71" i="24" s="1"/>
  <c r="AU33" i="24"/>
  <c r="L73" i="24" s="1"/>
  <c r="AT33" i="24"/>
  <c r="K73" i="24" s="1"/>
  <c r="AR28" i="24"/>
  <c r="G68" i="24" s="1"/>
  <c r="AS28" i="24"/>
  <c r="H68" i="24" s="1"/>
  <c r="AT34" i="24"/>
  <c r="K74" i="24" s="1"/>
  <c r="AU34" i="24"/>
  <c r="L74" i="24" s="1"/>
  <c r="AT27" i="24"/>
  <c r="K67" i="24" s="1"/>
  <c r="AU27" i="24"/>
  <c r="L67" i="24" s="1"/>
  <c r="AR34" i="24"/>
  <c r="G74" i="24" s="1"/>
  <c r="AS34" i="24"/>
  <c r="H74" i="24" s="1"/>
  <c r="AT36" i="24"/>
  <c r="K76" i="24" s="1"/>
  <c r="AU36" i="24"/>
  <c r="L76" i="24" s="1"/>
  <c r="AR35" i="24"/>
  <c r="G75" i="24" s="1"/>
  <c r="AS35" i="24"/>
  <c r="H75" i="24" s="1"/>
  <c r="AR31" i="24"/>
  <c r="G71" i="24" s="1"/>
  <c r="AS31" i="24"/>
  <c r="H71" i="24" s="1"/>
  <c r="AU37" i="24"/>
  <c r="L77" i="24" s="1"/>
  <c r="AT37" i="24"/>
  <c r="K77" i="24" s="1"/>
  <c r="AT25" i="24"/>
  <c r="K65" i="24" s="1"/>
  <c r="AU25" i="24"/>
  <c r="L65" i="24" s="1"/>
  <c r="AS39" i="24"/>
  <c r="H79" i="24" s="1"/>
  <c r="AR39" i="24"/>
  <c r="G79" i="24" s="1"/>
  <c r="AT26" i="24"/>
  <c r="K66" i="24" s="1"/>
  <c r="AU26" i="24"/>
  <c r="L66" i="24" s="1"/>
  <c r="AR37" i="24"/>
  <c r="G77" i="24" s="1"/>
  <c r="AS37" i="24"/>
  <c r="H77" i="24" s="1"/>
  <c r="AH42" i="23" l="1"/>
  <c r="S42" i="23"/>
  <c r="AI42" i="23" s="1"/>
  <c r="Q42" i="23"/>
  <c r="P42" i="23"/>
  <c r="R42" i="23" s="1"/>
  <c r="S41" i="23"/>
  <c r="AI41" i="23" s="1"/>
  <c r="Q41" i="23"/>
  <c r="P41" i="23"/>
  <c r="O41" i="23"/>
  <c r="S40" i="23"/>
  <c r="AI40" i="23" s="1"/>
  <c r="Q40" i="23"/>
  <c r="P40" i="23"/>
  <c r="R40" i="23" s="1"/>
  <c r="T40" i="23" s="1"/>
  <c r="AH40" i="23" s="1"/>
  <c r="O40" i="23"/>
  <c r="S39" i="23"/>
  <c r="AI39" i="23" s="1"/>
  <c r="Q39" i="23"/>
  <c r="P39" i="23"/>
  <c r="O39" i="23"/>
  <c r="S38" i="23"/>
  <c r="AI38" i="23" s="1"/>
  <c r="Q38" i="23"/>
  <c r="P38" i="23"/>
  <c r="R38" i="23" s="1"/>
  <c r="T38" i="23" s="1"/>
  <c r="AH38" i="23" s="1"/>
  <c r="O38" i="23"/>
  <c r="S37" i="23"/>
  <c r="AI37" i="23" s="1"/>
  <c r="Q37" i="23"/>
  <c r="P37" i="23"/>
  <c r="O37" i="23"/>
  <c r="S36" i="23"/>
  <c r="AI36" i="23" s="1"/>
  <c r="Q36" i="23"/>
  <c r="P36" i="23"/>
  <c r="R36" i="23" s="1"/>
  <c r="T36" i="23" s="1"/>
  <c r="AH36" i="23" s="1"/>
  <c r="O36" i="23"/>
  <c r="AH35" i="23"/>
  <c r="S35" i="23"/>
  <c r="AI35" i="23" s="1"/>
  <c r="Q35" i="23"/>
  <c r="P35" i="23"/>
  <c r="O35" i="23"/>
  <c r="AH34" i="23"/>
  <c r="S34" i="23"/>
  <c r="AI34" i="23" s="1"/>
  <c r="Q34" i="23"/>
  <c r="P34" i="23"/>
  <c r="R34" i="23" s="1"/>
  <c r="T34" i="23" s="1"/>
  <c r="O34" i="23"/>
  <c r="S33" i="23"/>
  <c r="AI33" i="23" s="1"/>
  <c r="Q33" i="23"/>
  <c r="P33" i="23"/>
  <c r="O33" i="23"/>
  <c r="S32" i="23"/>
  <c r="AI32" i="23" s="1"/>
  <c r="Q32" i="23"/>
  <c r="P32" i="23"/>
  <c r="R32" i="23" s="1"/>
  <c r="T32" i="23" s="1"/>
  <c r="AH32" i="23" s="1"/>
  <c r="O32" i="23"/>
  <c r="AH31" i="23"/>
  <c r="S31" i="23"/>
  <c r="AI31" i="23" s="1"/>
  <c r="Q31" i="23"/>
  <c r="P31" i="23"/>
  <c r="O31" i="23"/>
  <c r="AH30" i="23"/>
  <c r="S30" i="23"/>
  <c r="AI30" i="23" s="1"/>
  <c r="Q30" i="23"/>
  <c r="P30" i="23"/>
  <c r="R30" i="23" s="1"/>
  <c r="T30" i="23" s="1"/>
  <c r="O30" i="23"/>
  <c r="AH29" i="23"/>
  <c r="S29" i="23"/>
  <c r="AI29" i="23" s="1"/>
  <c r="Q29" i="23"/>
  <c r="P29" i="23"/>
  <c r="O29" i="23"/>
  <c r="AH28" i="23"/>
  <c r="S28" i="23"/>
  <c r="AI28" i="23" s="1"/>
  <c r="Q28" i="23"/>
  <c r="P28" i="23"/>
  <c r="R28" i="23" s="1"/>
  <c r="T28" i="23" s="1"/>
  <c r="O28" i="23"/>
  <c r="AH27" i="23"/>
  <c r="S27" i="23"/>
  <c r="AI27" i="23" s="1"/>
  <c r="Q27" i="23"/>
  <c r="P27" i="23"/>
  <c r="O27" i="23"/>
  <c r="AH26" i="23"/>
  <c r="S26" i="23"/>
  <c r="AI26" i="23" s="1"/>
  <c r="Q26" i="23"/>
  <c r="P26" i="23"/>
  <c r="R26" i="23" s="1"/>
  <c r="T26" i="23" s="1"/>
  <c r="O26" i="23"/>
  <c r="AH25" i="23"/>
  <c r="S25" i="23"/>
  <c r="AI25" i="23" s="1"/>
  <c r="Q25" i="23"/>
  <c r="P25" i="23"/>
  <c r="R25" i="23" s="1"/>
  <c r="T25" i="23" s="1"/>
  <c r="O25" i="23"/>
  <c r="AH24" i="23"/>
  <c r="S24" i="23"/>
  <c r="Q24" i="23"/>
  <c r="P24" i="23"/>
  <c r="R24" i="23" s="1"/>
  <c r="AK24" i="23" s="1"/>
  <c r="AI23" i="23"/>
  <c r="S23" i="23"/>
  <c r="Q23" i="23"/>
  <c r="P23" i="23"/>
  <c r="R23" i="23" s="1"/>
  <c r="T23" i="23" s="1"/>
  <c r="AH23" i="23" s="1"/>
  <c r="O23" i="23"/>
  <c r="AI22" i="23"/>
  <c r="S22" i="23"/>
  <c r="Q22" i="23"/>
  <c r="P22" i="23"/>
  <c r="R22" i="23" s="1"/>
  <c r="T22" i="23" s="1"/>
  <c r="AH22" i="23" s="1"/>
  <c r="O22" i="23"/>
  <c r="AI21" i="23"/>
  <c r="S21" i="23"/>
  <c r="Q21" i="23"/>
  <c r="P21" i="23"/>
  <c r="R21" i="23" s="1"/>
  <c r="T21" i="23" s="1"/>
  <c r="AH21" i="23" s="1"/>
  <c r="O21" i="23"/>
  <c r="AI20" i="23"/>
  <c r="S20" i="23"/>
  <c r="Q20" i="23"/>
  <c r="P20" i="23"/>
  <c r="R20" i="23" s="1"/>
  <c r="T20" i="23" s="1"/>
  <c r="AH20" i="23" s="1"/>
  <c r="O20" i="23"/>
  <c r="AI19" i="23"/>
  <c r="S19" i="23"/>
  <c r="Q19" i="23"/>
  <c r="P19" i="23"/>
  <c r="R19" i="23" s="1"/>
  <c r="T19" i="23" s="1"/>
  <c r="AH19" i="23" s="1"/>
  <c r="O19" i="23"/>
  <c r="AI18" i="23"/>
  <c r="S18" i="23"/>
  <c r="Q18" i="23"/>
  <c r="P18" i="23"/>
  <c r="R18" i="23" s="1"/>
  <c r="T18" i="23" s="1"/>
  <c r="AH18" i="23" s="1"/>
  <c r="O18" i="23"/>
  <c r="AI17" i="23"/>
  <c r="S17" i="23"/>
  <c r="Q17" i="23"/>
  <c r="P17" i="23"/>
  <c r="R17" i="23" s="1"/>
  <c r="T17" i="23" s="1"/>
  <c r="AH17" i="23" s="1"/>
  <c r="O17" i="23"/>
  <c r="AI16" i="23"/>
  <c r="S16" i="23"/>
  <c r="Q16" i="23"/>
  <c r="P16" i="23"/>
  <c r="R16" i="23" s="1"/>
  <c r="T16" i="23" s="1"/>
  <c r="AH16" i="23" s="1"/>
  <c r="O16" i="23"/>
  <c r="AI15" i="23"/>
  <c r="S15" i="23"/>
  <c r="Q15" i="23"/>
  <c r="P15" i="23"/>
  <c r="R15" i="23" s="1"/>
  <c r="T15" i="23" s="1"/>
  <c r="AH15" i="23" s="1"/>
  <c r="O15" i="23"/>
  <c r="AI14" i="23"/>
  <c r="S14" i="23"/>
  <c r="Q14" i="23"/>
  <c r="P14" i="23"/>
  <c r="R14" i="23" s="1"/>
  <c r="T14" i="23" s="1"/>
  <c r="AH14" i="23" s="1"/>
  <c r="O14" i="23"/>
  <c r="AI13" i="23"/>
  <c r="AH13" i="23"/>
  <c r="S13" i="23"/>
  <c r="Q13" i="23"/>
  <c r="P13" i="23"/>
  <c r="R13" i="23" s="1"/>
  <c r="T13" i="23" s="1"/>
  <c r="O13" i="23"/>
  <c r="AI12" i="23"/>
  <c r="AH12" i="23"/>
  <c r="S12" i="23"/>
  <c r="Q12" i="23"/>
  <c r="P12" i="23"/>
  <c r="R12" i="23" s="1"/>
  <c r="T12" i="23" s="1"/>
  <c r="O12" i="23"/>
  <c r="AI11" i="23"/>
  <c r="S11" i="23"/>
  <c r="Q11" i="23"/>
  <c r="P11" i="23"/>
  <c r="R11" i="23" s="1"/>
  <c r="T11" i="23" s="1"/>
  <c r="AH11" i="23" s="1"/>
  <c r="O11" i="23"/>
  <c r="AI10" i="23"/>
  <c r="S10" i="23"/>
  <c r="Q10" i="23"/>
  <c r="P10" i="23"/>
  <c r="R10" i="23" s="1"/>
  <c r="T10" i="23" s="1"/>
  <c r="AH10" i="23" s="1"/>
  <c r="O10" i="23"/>
  <c r="AI9" i="23"/>
  <c r="S9" i="23"/>
  <c r="Q9" i="23"/>
  <c r="P9" i="23"/>
  <c r="R9" i="23" s="1"/>
  <c r="T9" i="23" s="1"/>
  <c r="AH9" i="23" s="1"/>
  <c r="O9" i="23"/>
  <c r="AI8" i="23"/>
  <c r="S8" i="23"/>
  <c r="Q8" i="23"/>
  <c r="P8" i="23"/>
  <c r="R8" i="23" s="1"/>
  <c r="T8" i="23" s="1"/>
  <c r="AH8" i="23" s="1"/>
  <c r="O8" i="23"/>
  <c r="AH7" i="23"/>
  <c r="S7" i="23"/>
  <c r="AI7" i="23" s="1"/>
  <c r="Q7" i="23"/>
  <c r="P7" i="23"/>
  <c r="O7" i="23"/>
  <c r="V25" i="23" l="1"/>
  <c r="U26" i="23"/>
  <c r="AO42" i="23"/>
  <c r="AK42" i="23"/>
  <c r="AM42" i="23"/>
  <c r="R7" i="23"/>
  <c r="T7" i="23" s="1"/>
  <c r="AO24" i="23"/>
  <c r="AI24" i="23"/>
  <c r="AM24" i="23"/>
  <c r="R27" i="23"/>
  <c r="T27" i="23" s="1"/>
  <c r="R29" i="23"/>
  <c r="T29" i="23" s="1"/>
  <c r="R31" i="23"/>
  <c r="T31" i="23" s="1"/>
  <c r="R33" i="23"/>
  <c r="T33" i="23" s="1"/>
  <c r="AH33" i="23" s="1"/>
  <c r="R35" i="23"/>
  <c r="T35" i="23" s="1"/>
  <c r="R37" i="23"/>
  <c r="T37" i="23" s="1"/>
  <c r="AH37" i="23" s="1"/>
  <c r="R39" i="23"/>
  <c r="T39" i="23" s="1"/>
  <c r="AH39" i="23" s="1"/>
  <c r="R41" i="23"/>
  <c r="T41" i="23" s="1"/>
  <c r="AH41" i="23" s="1"/>
  <c r="Z25" i="23" l="1"/>
  <c r="X25" i="23"/>
  <c r="U8" i="23"/>
  <c r="V7" i="23"/>
  <c r="V26" i="23"/>
  <c r="U27" i="23"/>
  <c r="U9" i="23" l="1"/>
  <c r="V8" i="23"/>
  <c r="V27" i="23"/>
  <c r="U28" i="23"/>
  <c r="Z26" i="23"/>
  <c r="X26" i="23"/>
  <c r="X7" i="23"/>
  <c r="Z7" i="23"/>
  <c r="V28" i="23" l="1"/>
  <c r="U29" i="23"/>
  <c r="X8" i="23"/>
  <c r="Z8" i="23"/>
  <c r="Z27" i="23"/>
  <c r="X27" i="23"/>
  <c r="U10" i="23"/>
  <c r="V9" i="23"/>
  <c r="U11" i="23" l="1"/>
  <c r="V10" i="23"/>
  <c r="V29" i="23"/>
  <c r="U30" i="23"/>
  <c r="Z28" i="23"/>
  <c r="X28" i="23"/>
  <c r="Z9" i="23"/>
  <c r="X9" i="23"/>
  <c r="V30" i="23" l="1"/>
  <c r="U31" i="23"/>
  <c r="X10" i="23"/>
  <c r="Z10" i="23"/>
  <c r="Z29" i="23"/>
  <c r="X29" i="23"/>
  <c r="U12" i="23"/>
  <c r="V11" i="23"/>
  <c r="U13" i="23" l="1"/>
  <c r="V12" i="23"/>
  <c r="V31" i="23"/>
  <c r="U32" i="23"/>
  <c r="Z30" i="23"/>
  <c r="X30" i="23"/>
  <c r="Z11" i="23"/>
  <c r="X11" i="23"/>
  <c r="V32" i="23" l="1"/>
  <c r="U33" i="23"/>
  <c r="X12" i="23"/>
  <c r="Z12" i="23"/>
  <c r="Z31" i="23"/>
  <c r="X31" i="23"/>
  <c r="U14" i="23"/>
  <c r="V13" i="23"/>
  <c r="X13" i="23" l="1"/>
  <c r="Z13" i="23"/>
  <c r="U15" i="23"/>
  <c r="V14" i="23"/>
  <c r="V33" i="23"/>
  <c r="U34" i="23"/>
  <c r="Z32" i="23"/>
  <c r="X32" i="23"/>
  <c r="Z33" i="23" l="1"/>
  <c r="X33" i="23"/>
  <c r="Z14" i="23"/>
  <c r="X14" i="23"/>
  <c r="V34" i="23"/>
  <c r="U35" i="23"/>
  <c r="U16" i="23"/>
  <c r="V15" i="23"/>
  <c r="Z15" i="23" l="1"/>
  <c r="X15" i="23"/>
  <c r="U17" i="23"/>
  <c r="V16" i="23"/>
  <c r="V35" i="23"/>
  <c r="U36" i="23"/>
  <c r="Z34" i="23"/>
  <c r="X34" i="23"/>
  <c r="V36" i="23" l="1"/>
  <c r="U37" i="23"/>
  <c r="U18" i="23"/>
  <c r="V17" i="23"/>
  <c r="Z35" i="23"/>
  <c r="X35" i="23"/>
  <c r="Z16" i="23"/>
  <c r="X16" i="23"/>
  <c r="U19" i="23" l="1"/>
  <c r="V18" i="23"/>
  <c r="Z17" i="23"/>
  <c r="X17" i="23"/>
  <c r="V37" i="23"/>
  <c r="U38" i="23"/>
  <c r="Z36" i="23"/>
  <c r="X36" i="23"/>
  <c r="V38" i="23" l="1"/>
  <c r="U39" i="23"/>
  <c r="Z18" i="23"/>
  <c r="X18" i="23"/>
  <c r="Z37" i="23"/>
  <c r="X37" i="23"/>
  <c r="U20" i="23"/>
  <c r="V19" i="23"/>
  <c r="Z19" i="23" l="1"/>
  <c r="X19" i="23"/>
  <c r="U21" i="23"/>
  <c r="V20" i="23"/>
  <c r="V39" i="23"/>
  <c r="U40" i="23"/>
  <c r="Z38" i="23"/>
  <c r="X38" i="23"/>
  <c r="V40" i="23" l="1"/>
  <c r="U41" i="23"/>
  <c r="U22" i="23"/>
  <c r="V21" i="23"/>
  <c r="Z39" i="23"/>
  <c r="X39" i="23"/>
  <c r="Z20" i="23"/>
  <c r="X20" i="23"/>
  <c r="Z21" i="23" l="1"/>
  <c r="X21" i="23"/>
  <c r="U23" i="23"/>
  <c r="V22" i="23"/>
  <c r="V41" i="23"/>
  <c r="U42" i="23"/>
  <c r="V42" i="23" s="1"/>
  <c r="Z40" i="23"/>
  <c r="X40" i="23"/>
  <c r="W34" i="23"/>
  <c r="AB34" i="23" s="1"/>
  <c r="W36" i="23"/>
  <c r="AB36" i="23" s="1"/>
  <c r="C76" i="23" l="1"/>
  <c r="AJ35" i="23"/>
  <c r="C74" i="23"/>
  <c r="AJ33" i="23"/>
  <c r="Z41" i="23"/>
  <c r="X41" i="23"/>
  <c r="Y41" i="23" s="1"/>
  <c r="AC41" i="23" s="1"/>
  <c r="W41" i="23"/>
  <c r="AB41" i="23" s="1"/>
  <c r="W39" i="23"/>
  <c r="AB39" i="23" s="1"/>
  <c r="W33" i="23"/>
  <c r="AB33" i="23" s="1"/>
  <c r="W37" i="23"/>
  <c r="AB37" i="23" s="1"/>
  <c r="W35" i="23"/>
  <c r="AB35" i="23" s="1"/>
  <c r="Z22" i="23"/>
  <c r="X22" i="23"/>
  <c r="Y35" i="23"/>
  <c r="AC35" i="23" s="1"/>
  <c r="W38" i="23"/>
  <c r="AB38" i="23" s="1"/>
  <c r="W40" i="23"/>
  <c r="AB40" i="23" s="1"/>
  <c r="AN42" i="23"/>
  <c r="AL42" i="23"/>
  <c r="Z42" i="23"/>
  <c r="X42" i="23"/>
  <c r="W42" i="23"/>
  <c r="AB42" i="23" s="1"/>
  <c r="W25" i="23"/>
  <c r="AB25" i="23" s="1"/>
  <c r="W26" i="23"/>
  <c r="AB26" i="23" s="1"/>
  <c r="W27" i="23"/>
  <c r="AB27" i="23" s="1"/>
  <c r="W28" i="23"/>
  <c r="AB28" i="23" s="1"/>
  <c r="W30" i="23"/>
  <c r="AB30" i="23" s="1"/>
  <c r="W29" i="23"/>
  <c r="AB29" i="23" s="1"/>
  <c r="W32" i="23"/>
  <c r="AB32" i="23" s="1"/>
  <c r="W31" i="23"/>
  <c r="AB31" i="23" s="1"/>
  <c r="U24" i="23"/>
  <c r="V24" i="23" s="1"/>
  <c r="V23" i="23"/>
  <c r="Y38" i="23"/>
  <c r="AC38" i="23" s="1"/>
  <c r="F78" i="23" l="1"/>
  <c r="AD38" i="23"/>
  <c r="I78" i="23" s="1"/>
  <c r="AL37" i="23"/>
  <c r="W23" i="23"/>
  <c r="AB23" i="23" s="1"/>
  <c r="Z23" i="23"/>
  <c r="X23" i="23"/>
  <c r="C71" i="23"/>
  <c r="AJ30" i="23"/>
  <c r="C69" i="23"/>
  <c r="AJ28" i="23"/>
  <c r="C68" i="23"/>
  <c r="AJ27" i="23"/>
  <c r="C66" i="23"/>
  <c r="AJ25" i="23"/>
  <c r="C82" i="23"/>
  <c r="AP42" i="23"/>
  <c r="D82" i="23" s="1"/>
  <c r="AQ42" i="23"/>
  <c r="E82" i="23" s="1"/>
  <c r="AJ41" i="23"/>
  <c r="AK41" i="23" s="1"/>
  <c r="AP41" i="23" s="1"/>
  <c r="D81" i="23" s="1"/>
  <c r="AA42" i="23"/>
  <c r="AE42" i="23" s="1"/>
  <c r="AA25" i="23"/>
  <c r="AE25" i="23" s="1"/>
  <c r="AA26" i="23"/>
  <c r="AE26" i="23" s="1"/>
  <c r="AA27" i="23"/>
  <c r="AE27" i="23" s="1"/>
  <c r="AA28" i="23"/>
  <c r="AE28" i="23" s="1"/>
  <c r="AA29" i="23"/>
  <c r="AE29" i="23" s="1"/>
  <c r="AA30" i="23"/>
  <c r="AE30" i="23" s="1"/>
  <c r="AA31" i="23"/>
  <c r="AE31" i="23" s="1"/>
  <c r="AA33" i="23"/>
  <c r="AE33" i="23" s="1"/>
  <c r="AA32" i="23"/>
  <c r="AE32" i="23" s="1"/>
  <c r="AA36" i="23"/>
  <c r="AE36" i="23" s="1"/>
  <c r="AA37" i="23"/>
  <c r="AE37" i="23" s="1"/>
  <c r="AA40" i="23"/>
  <c r="AE40" i="23" s="1"/>
  <c r="C78" i="23"/>
  <c r="AJ37" i="23"/>
  <c r="F75" i="23"/>
  <c r="AD35" i="23"/>
  <c r="I75" i="23" s="1"/>
  <c r="AL34" i="23"/>
  <c r="W17" i="23"/>
  <c r="AB17" i="23" s="1"/>
  <c r="Y22" i="23"/>
  <c r="AC22" i="23" s="1"/>
  <c r="Y16" i="23"/>
  <c r="AC16" i="23" s="1"/>
  <c r="W22" i="23"/>
  <c r="AB22" i="23" s="1"/>
  <c r="C77" i="23"/>
  <c r="AJ36" i="23"/>
  <c r="C79" i="23"/>
  <c r="AJ38" i="23"/>
  <c r="F81" i="23"/>
  <c r="AD41" i="23"/>
  <c r="I81" i="23" s="1"/>
  <c r="AL40" i="23"/>
  <c r="Y36" i="23"/>
  <c r="AC36" i="23" s="1"/>
  <c r="Y37" i="23"/>
  <c r="AC37" i="23" s="1"/>
  <c r="W18" i="23"/>
  <c r="AB18" i="23" s="1"/>
  <c r="W20" i="23"/>
  <c r="AB20" i="23" s="1"/>
  <c r="AN24" i="23"/>
  <c r="AL24" i="23"/>
  <c r="W24" i="23"/>
  <c r="AB24" i="23" s="1"/>
  <c r="Z24" i="23"/>
  <c r="X24" i="23"/>
  <c r="W7" i="23"/>
  <c r="AB7" i="23" s="1"/>
  <c r="W8" i="23"/>
  <c r="AB8" i="23" s="1"/>
  <c r="W9" i="23"/>
  <c r="AB9" i="23" s="1"/>
  <c r="W11" i="23"/>
  <c r="AB11" i="23" s="1"/>
  <c r="W10" i="23"/>
  <c r="AB10" i="23" s="1"/>
  <c r="W14" i="23"/>
  <c r="AB14" i="23" s="1"/>
  <c r="W12" i="23"/>
  <c r="AB12" i="23" s="1"/>
  <c r="W13" i="23"/>
  <c r="AB13" i="23" s="1"/>
  <c r="W15" i="23"/>
  <c r="AB15" i="23" s="1"/>
  <c r="C72" i="23"/>
  <c r="AJ31" i="23"/>
  <c r="C70" i="23"/>
  <c r="AJ29" i="23"/>
  <c r="C67" i="23"/>
  <c r="AJ26" i="23"/>
  <c r="C65" i="23"/>
  <c r="Y42" i="23"/>
  <c r="AC42" i="23" s="1"/>
  <c r="Y25" i="23"/>
  <c r="AC25" i="23" s="1"/>
  <c r="Y26" i="23"/>
  <c r="AC26" i="23" s="1"/>
  <c r="Y27" i="23"/>
  <c r="AC27" i="23" s="1"/>
  <c r="Y28" i="23"/>
  <c r="AC28" i="23" s="1"/>
  <c r="Y29" i="23"/>
  <c r="AC29" i="23" s="1"/>
  <c r="Y30" i="23"/>
  <c r="AC30" i="23" s="1"/>
  <c r="Y32" i="23"/>
  <c r="AC32" i="23" s="1"/>
  <c r="Y31" i="23"/>
  <c r="AC31" i="23" s="1"/>
  <c r="Y33" i="23"/>
  <c r="AC33" i="23" s="1"/>
  <c r="Y34" i="23"/>
  <c r="AC34" i="23" s="1"/>
  <c r="AA34" i="23"/>
  <c r="AE34" i="23" s="1"/>
  <c r="AA35" i="23"/>
  <c r="AE35" i="23" s="1"/>
  <c r="C80" i="23"/>
  <c r="AJ39" i="23"/>
  <c r="Y39" i="23"/>
  <c r="AC39" i="23" s="1"/>
  <c r="W21" i="23"/>
  <c r="AB21" i="23" s="1"/>
  <c r="W16" i="23"/>
  <c r="AB16" i="23" s="1"/>
  <c r="W19" i="23"/>
  <c r="AB19" i="23" s="1"/>
  <c r="AA17" i="23"/>
  <c r="AE17" i="23" s="1"/>
  <c r="AA19" i="23"/>
  <c r="AE19" i="23" s="1"/>
  <c r="C75" i="23"/>
  <c r="AJ34" i="23"/>
  <c r="C73" i="23"/>
  <c r="AJ32" i="23"/>
  <c r="C81" i="23"/>
  <c r="AQ41" i="23"/>
  <c r="E81" i="23" s="1"/>
  <c r="AJ40" i="23"/>
  <c r="AK40" i="23" s="1"/>
  <c r="AP40" i="23" s="1"/>
  <c r="D80" i="23" s="1"/>
  <c r="AA41" i="23"/>
  <c r="AE41" i="23" s="1"/>
  <c r="AA38" i="23"/>
  <c r="AE38" i="23" s="1"/>
  <c r="AA39" i="23"/>
  <c r="AE39" i="23" s="1"/>
  <c r="Y40" i="23"/>
  <c r="AC40" i="23" s="1"/>
  <c r="F80" i="23" l="1"/>
  <c r="AS40" i="23"/>
  <c r="H80" i="23" s="1"/>
  <c r="AD40" i="23"/>
  <c r="I80" i="23" s="1"/>
  <c r="AR40" i="23"/>
  <c r="G80" i="23" s="1"/>
  <c r="AL39" i="23"/>
  <c r="AF38" i="23"/>
  <c r="M78" i="23" s="1"/>
  <c r="J78" i="23"/>
  <c r="AN37" i="23"/>
  <c r="AK32" i="23"/>
  <c r="AK34" i="23"/>
  <c r="J59" i="23"/>
  <c r="AF19" i="23"/>
  <c r="M59" i="23" s="1"/>
  <c r="AN18" i="23"/>
  <c r="J57" i="23"/>
  <c r="AF17" i="23"/>
  <c r="M57" i="23" s="1"/>
  <c r="AN16" i="23"/>
  <c r="C59" i="23"/>
  <c r="AJ18" i="23"/>
  <c r="C61" i="23"/>
  <c r="AJ20" i="23"/>
  <c r="AK39" i="23"/>
  <c r="AQ40" i="23"/>
  <c r="E80" i="23" s="1"/>
  <c r="J75" i="23"/>
  <c r="AF35" i="23"/>
  <c r="M75" i="23" s="1"/>
  <c r="AN34" i="23"/>
  <c r="AD34" i="23"/>
  <c r="I74" i="23" s="1"/>
  <c r="F74" i="23"/>
  <c r="AL33" i="23"/>
  <c r="F71" i="23"/>
  <c r="AD31" i="23"/>
  <c r="I71" i="23" s="1"/>
  <c r="AL30" i="23"/>
  <c r="F70" i="23"/>
  <c r="AD30" i="23"/>
  <c r="I70" i="23" s="1"/>
  <c r="AL29" i="23"/>
  <c r="F68" i="23"/>
  <c r="AD28" i="23"/>
  <c r="I68" i="23" s="1"/>
  <c r="AL27" i="23"/>
  <c r="F66" i="23"/>
  <c r="AD26" i="23"/>
  <c r="I66" i="23" s="1"/>
  <c r="AL25" i="23"/>
  <c r="AR42" i="23"/>
  <c r="G82" i="23" s="1"/>
  <c r="AD42" i="23"/>
  <c r="I82" i="23" s="1"/>
  <c r="AS42" i="23"/>
  <c r="H82" i="23" s="1"/>
  <c r="F82" i="23"/>
  <c r="AL41" i="23"/>
  <c r="AM41" i="23" s="1"/>
  <c r="AK26" i="23"/>
  <c r="AK29" i="23"/>
  <c r="AK31" i="23"/>
  <c r="C55" i="23"/>
  <c r="AJ14" i="23"/>
  <c r="C52" i="23"/>
  <c r="AJ11" i="23"/>
  <c r="C50" i="23"/>
  <c r="AJ9" i="23"/>
  <c r="C49" i="23"/>
  <c r="AJ8" i="23"/>
  <c r="C47" i="23"/>
  <c r="AA24" i="23"/>
  <c r="AE24" i="23" s="1"/>
  <c r="AA8" i="23"/>
  <c r="AE8" i="23" s="1"/>
  <c r="AA7" i="23"/>
  <c r="AE7" i="23" s="1"/>
  <c r="AA9" i="23"/>
  <c r="AE9" i="23" s="1"/>
  <c r="AA10" i="23"/>
  <c r="AE10" i="23" s="1"/>
  <c r="AA11" i="23"/>
  <c r="AE11" i="23" s="1"/>
  <c r="AA12" i="23"/>
  <c r="AE12" i="23" s="1"/>
  <c r="AA13" i="23"/>
  <c r="AE13" i="23" s="1"/>
  <c r="AA15" i="23"/>
  <c r="AE15" i="23" s="1"/>
  <c r="AA14" i="23"/>
  <c r="AE14" i="23" s="1"/>
  <c r="AA16" i="23"/>
  <c r="AE16" i="23" s="1"/>
  <c r="C60" i="23"/>
  <c r="AJ19" i="23"/>
  <c r="F77" i="23"/>
  <c r="AS37" i="23"/>
  <c r="H77" i="23" s="1"/>
  <c r="AD37" i="23"/>
  <c r="I77" i="23" s="1"/>
  <c r="AR37" i="23"/>
  <c r="G77" i="23" s="1"/>
  <c r="AL36" i="23"/>
  <c r="AK33" i="23"/>
  <c r="AM40" i="23"/>
  <c r="F56" i="23"/>
  <c r="AD16" i="23"/>
  <c r="I56" i="23" s="1"/>
  <c r="AL15" i="23"/>
  <c r="F62" i="23"/>
  <c r="AD22" i="23"/>
  <c r="I62" i="23" s="1"/>
  <c r="AL21" i="23"/>
  <c r="J77" i="23"/>
  <c r="AF37" i="23"/>
  <c r="M77" i="23" s="1"/>
  <c r="AN36" i="23"/>
  <c r="J72" i="23"/>
  <c r="AF32" i="23"/>
  <c r="M72" i="23" s="1"/>
  <c r="AN31" i="23"/>
  <c r="J71" i="23"/>
  <c r="AF31" i="23"/>
  <c r="M71" i="23" s="1"/>
  <c r="AN30" i="23"/>
  <c r="J69" i="23"/>
  <c r="AF29" i="23"/>
  <c r="M69" i="23" s="1"/>
  <c r="AN28" i="23"/>
  <c r="J67" i="23"/>
  <c r="AF27" i="23"/>
  <c r="M67" i="23" s="1"/>
  <c r="AN26" i="23"/>
  <c r="J65" i="23"/>
  <c r="AF25" i="23"/>
  <c r="M65" i="23" s="1"/>
  <c r="AK25" i="23"/>
  <c r="AK27" i="23"/>
  <c r="AK28" i="23"/>
  <c r="AK30" i="23"/>
  <c r="Y23" i="23"/>
  <c r="AC23" i="23" s="1"/>
  <c r="Y21" i="23"/>
  <c r="AC21" i="23" s="1"/>
  <c r="Y19" i="23"/>
  <c r="AC19" i="23" s="1"/>
  <c r="Y17" i="23"/>
  <c r="AC17" i="23" s="1"/>
  <c r="Y20" i="23"/>
  <c r="AC20" i="23" s="1"/>
  <c r="C63" i="23"/>
  <c r="AJ22" i="23"/>
  <c r="J79" i="23"/>
  <c r="AF39" i="23"/>
  <c r="M79" i="23" s="1"/>
  <c r="AN38" i="23"/>
  <c r="J81" i="23"/>
  <c r="AT41" i="23"/>
  <c r="K81" i="23" s="1"/>
  <c r="AF41" i="23"/>
  <c r="M81" i="23" s="1"/>
  <c r="AN40" i="23"/>
  <c r="AO40" i="23" s="1"/>
  <c r="AA18" i="23"/>
  <c r="AE18" i="23" s="1"/>
  <c r="AA22" i="23"/>
  <c r="AE22" i="23" s="1"/>
  <c r="C56" i="23"/>
  <c r="AJ15" i="23"/>
  <c r="F79" i="23"/>
  <c r="AD39" i="23"/>
  <c r="I79" i="23" s="1"/>
  <c r="AL38" i="23"/>
  <c r="AM38" i="23" s="1"/>
  <c r="J74" i="23"/>
  <c r="AF34" i="23"/>
  <c r="M74" i="23" s="1"/>
  <c r="AN33" i="23"/>
  <c r="F73" i="23"/>
  <c r="AD33" i="23"/>
  <c r="I73" i="23" s="1"/>
  <c r="AL32" i="23"/>
  <c r="F72" i="23"/>
  <c r="AD32" i="23"/>
  <c r="I72" i="23" s="1"/>
  <c r="AL31" i="23"/>
  <c r="F69" i="23"/>
  <c r="AD29" i="23"/>
  <c r="I69" i="23" s="1"/>
  <c r="AL28" i="23"/>
  <c r="AD27" i="23"/>
  <c r="I67" i="23" s="1"/>
  <c r="F67" i="23"/>
  <c r="AL26" i="23"/>
  <c r="F65" i="23"/>
  <c r="AD25" i="23"/>
  <c r="I65" i="23" s="1"/>
  <c r="C53" i="23"/>
  <c r="AJ12" i="23"/>
  <c r="C54" i="23"/>
  <c r="AJ13" i="23"/>
  <c r="C51" i="23"/>
  <c r="AJ10" i="23"/>
  <c r="C48" i="23"/>
  <c r="AJ7" i="23"/>
  <c r="Y24" i="23"/>
  <c r="AC24" i="23" s="1"/>
  <c r="Y7" i="23"/>
  <c r="AC7" i="23" s="1"/>
  <c r="Y8" i="23"/>
  <c r="AC8" i="23" s="1"/>
  <c r="Y10" i="23"/>
  <c r="AC10" i="23" s="1"/>
  <c r="Y9" i="23"/>
  <c r="AC9" i="23" s="1"/>
  <c r="Y13" i="23"/>
  <c r="AC13" i="23" s="1"/>
  <c r="Y11" i="23"/>
  <c r="AC11" i="23" s="1"/>
  <c r="Y12" i="23"/>
  <c r="AC12" i="23" s="1"/>
  <c r="Y15" i="23"/>
  <c r="AC15" i="23" s="1"/>
  <c r="Y14" i="23"/>
  <c r="AC14" i="23" s="1"/>
  <c r="AP24" i="23"/>
  <c r="D64" i="23" s="1"/>
  <c r="C64" i="23"/>
  <c r="AQ24" i="23"/>
  <c r="E64" i="23" s="1"/>
  <c r="AJ23" i="23"/>
  <c r="AK23" i="23" s="1"/>
  <c r="AQ23" i="23" s="1"/>
  <c r="E63" i="23" s="1"/>
  <c r="C58" i="23"/>
  <c r="AJ17" i="23"/>
  <c r="AK35" i="23"/>
  <c r="F76" i="23"/>
  <c r="AD36" i="23"/>
  <c r="I76" i="23" s="1"/>
  <c r="AL35" i="23"/>
  <c r="AM35" i="23" s="1"/>
  <c r="AK38" i="23"/>
  <c r="AK36" i="23"/>
  <c r="C62" i="23"/>
  <c r="AJ21" i="23"/>
  <c r="AK21" i="23" s="1"/>
  <c r="AQ21" i="23" s="1"/>
  <c r="E61" i="23" s="1"/>
  <c r="Y18" i="23"/>
  <c r="AC18" i="23" s="1"/>
  <c r="C57" i="23"/>
  <c r="AJ16" i="23"/>
  <c r="AK37" i="23"/>
  <c r="J80" i="23"/>
  <c r="AU40" i="23"/>
  <c r="L80" i="23" s="1"/>
  <c r="AF40" i="23"/>
  <c r="M80" i="23" s="1"/>
  <c r="AT40" i="23"/>
  <c r="K80" i="23" s="1"/>
  <c r="AN39" i="23"/>
  <c r="J76" i="23"/>
  <c r="AF36" i="23"/>
  <c r="M76" i="23" s="1"/>
  <c r="AN35" i="23"/>
  <c r="AO35" i="23" s="1"/>
  <c r="AU35" i="23" s="1"/>
  <c r="L75" i="23" s="1"/>
  <c r="J73" i="23"/>
  <c r="AF33" i="23"/>
  <c r="M73" i="23" s="1"/>
  <c r="AN32" i="23"/>
  <c r="AF30" i="23"/>
  <c r="M70" i="23" s="1"/>
  <c r="J70" i="23"/>
  <c r="AN29" i="23"/>
  <c r="AO29" i="23" s="1"/>
  <c r="AU29" i="23" s="1"/>
  <c r="L69" i="23" s="1"/>
  <c r="J68" i="23"/>
  <c r="AF28" i="23"/>
  <c r="M68" i="23" s="1"/>
  <c r="AN27" i="23"/>
  <c r="J66" i="23"/>
  <c r="AF26" i="23"/>
  <c r="M66" i="23" s="1"/>
  <c r="AN25" i="23"/>
  <c r="AO25" i="23" s="1"/>
  <c r="AU25" i="23" s="1"/>
  <c r="L65" i="23" s="1"/>
  <c r="AT42" i="23"/>
  <c r="K82" i="23" s="1"/>
  <c r="AF42" i="23"/>
  <c r="M82" i="23" s="1"/>
  <c r="J82" i="23"/>
  <c r="AU42" i="23"/>
  <c r="L82" i="23" s="1"/>
  <c r="AN41" i="23"/>
  <c r="AO41" i="23" s="1"/>
  <c r="AU41" i="23" s="1"/>
  <c r="L81" i="23" s="1"/>
  <c r="AA23" i="23"/>
  <c r="AE23" i="23" s="1"/>
  <c r="AA21" i="23"/>
  <c r="AE21" i="23" s="1"/>
  <c r="AA20" i="23"/>
  <c r="AE20" i="23" s="1"/>
  <c r="AM37" i="23"/>
  <c r="J60" i="23" l="1"/>
  <c r="AF20" i="23"/>
  <c r="M60" i="23" s="1"/>
  <c r="AN19" i="23"/>
  <c r="AT23" i="23"/>
  <c r="K63" i="23" s="1"/>
  <c r="J63" i="23"/>
  <c r="AU23" i="23"/>
  <c r="L63" i="23" s="1"/>
  <c r="AF23" i="23"/>
  <c r="M63" i="23" s="1"/>
  <c r="AN22" i="23"/>
  <c r="AO22" i="23" s="1"/>
  <c r="AT22" i="23" s="1"/>
  <c r="K62" i="23" s="1"/>
  <c r="AQ37" i="23"/>
  <c r="E77" i="23" s="1"/>
  <c r="AP37" i="23"/>
  <c r="D77" i="23" s="1"/>
  <c r="AP36" i="23"/>
  <c r="D76" i="23" s="1"/>
  <c r="AQ36" i="23"/>
  <c r="E76" i="23" s="1"/>
  <c r="AS35" i="23"/>
  <c r="H75" i="23" s="1"/>
  <c r="AR35" i="23"/>
  <c r="G75" i="23" s="1"/>
  <c r="AK17" i="23"/>
  <c r="F54" i="23"/>
  <c r="AD14" i="23"/>
  <c r="I54" i="23" s="1"/>
  <c r="AL13" i="23"/>
  <c r="F52" i="23"/>
  <c r="AD12" i="23"/>
  <c r="I52" i="23" s="1"/>
  <c r="AL11" i="23"/>
  <c r="F53" i="23"/>
  <c r="AD13" i="23"/>
  <c r="I53" i="23" s="1"/>
  <c r="AL12" i="23"/>
  <c r="F50" i="23"/>
  <c r="AD10" i="23"/>
  <c r="I50" i="23" s="1"/>
  <c r="AL9" i="23"/>
  <c r="F47" i="23"/>
  <c r="AD7" i="23"/>
  <c r="I47" i="23" s="1"/>
  <c r="AK7" i="23"/>
  <c r="AK10" i="23"/>
  <c r="AK13" i="23"/>
  <c r="AK12" i="23"/>
  <c r="AM26" i="23"/>
  <c r="AM31" i="23"/>
  <c r="AO33" i="23"/>
  <c r="AK15" i="23"/>
  <c r="J62" i="23"/>
  <c r="AU22" i="23"/>
  <c r="L62" i="23" s="1"/>
  <c r="AF22" i="23"/>
  <c r="M62" i="23" s="1"/>
  <c r="AN21" i="23"/>
  <c r="AO21" i="23" s="1"/>
  <c r="AU21" i="23" s="1"/>
  <c r="L61" i="23" s="1"/>
  <c r="AK22" i="23"/>
  <c r="AP23" i="23"/>
  <c r="D63" i="23" s="1"/>
  <c r="F60" i="23"/>
  <c r="AR20" i="23"/>
  <c r="G60" i="23" s="1"/>
  <c r="AD20" i="23"/>
  <c r="I60" i="23" s="1"/>
  <c r="AL19" i="23"/>
  <c r="F59" i="23"/>
  <c r="AD19" i="23"/>
  <c r="I59" i="23" s="1"/>
  <c r="AL18" i="23"/>
  <c r="AM18" i="23" s="1"/>
  <c r="AR18" i="23" s="1"/>
  <c r="G58" i="23" s="1"/>
  <c r="F63" i="23"/>
  <c r="AR23" i="23"/>
  <c r="G63" i="23" s="1"/>
  <c r="AD23" i="23"/>
  <c r="I63" i="23" s="1"/>
  <c r="AL22" i="23"/>
  <c r="AP28" i="23"/>
  <c r="D68" i="23" s="1"/>
  <c r="AQ28" i="23"/>
  <c r="E68" i="23" s="1"/>
  <c r="AP25" i="23"/>
  <c r="D65" i="23" s="1"/>
  <c r="AQ25" i="23"/>
  <c r="E65" i="23" s="1"/>
  <c r="AO28" i="23"/>
  <c r="AO31" i="23"/>
  <c r="AM34" i="23"/>
  <c r="AP33" i="23"/>
  <c r="D73" i="23" s="1"/>
  <c r="AQ33" i="23"/>
  <c r="E73" i="23" s="1"/>
  <c r="AK19" i="23"/>
  <c r="J56" i="23"/>
  <c r="AF16" i="23"/>
  <c r="M56" i="23" s="1"/>
  <c r="AN15" i="23"/>
  <c r="J55" i="23"/>
  <c r="AF15" i="23"/>
  <c r="M55" i="23" s="1"/>
  <c r="AN14" i="23"/>
  <c r="J52" i="23"/>
  <c r="AF12" i="23"/>
  <c r="M52" i="23" s="1"/>
  <c r="AN11" i="23"/>
  <c r="J50" i="23"/>
  <c r="AF10" i="23"/>
  <c r="M50" i="23" s="1"/>
  <c r="AN9" i="23"/>
  <c r="J47" i="23"/>
  <c r="AF7" i="23"/>
  <c r="M47" i="23" s="1"/>
  <c r="J64" i="23"/>
  <c r="AT24" i="23"/>
  <c r="K64" i="23" s="1"/>
  <c r="AU24" i="23"/>
  <c r="L64" i="23" s="1"/>
  <c r="AF24" i="23"/>
  <c r="M64" i="23" s="1"/>
  <c r="AN23" i="23"/>
  <c r="AO23" i="23" s="1"/>
  <c r="AK8" i="23"/>
  <c r="AK9" i="23"/>
  <c r="AK11" i="23"/>
  <c r="AK14" i="23"/>
  <c r="AP31" i="23"/>
  <c r="D71" i="23" s="1"/>
  <c r="AQ31" i="23"/>
  <c r="E71" i="23" s="1"/>
  <c r="AP26" i="23"/>
  <c r="D66" i="23" s="1"/>
  <c r="AQ26" i="23"/>
  <c r="E66" i="23" s="1"/>
  <c r="AM25" i="23"/>
  <c r="AM29" i="23"/>
  <c r="AM33" i="23"/>
  <c r="AT35" i="23"/>
  <c r="K75" i="23" s="1"/>
  <c r="AK20" i="23"/>
  <c r="AP21" i="23"/>
  <c r="D61" i="23" s="1"/>
  <c r="AK18" i="23"/>
  <c r="AP34" i="23"/>
  <c r="D74" i="23" s="1"/>
  <c r="AQ34" i="23"/>
  <c r="E74" i="23" s="1"/>
  <c r="AO37" i="23"/>
  <c r="J61" i="23"/>
  <c r="AT21" i="23"/>
  <c r="K61" i="23" s="1"/>
  <c r="AF21" i="23"/>
  <c r="M61" i="23" s="1"/>
  <c r="AN20" i="23"/>
  <c r="AO27" i="23"/>
  <c r="AO32" i="23"/>
  <c r="AO39" i="23"/>
  <c r="AK16" i="23"/>
  <c r="F58" i="23"/>
  <c r="AS18" i="23"/>
  <c r="H58" i="23" s="1"/>
  <c r="AD18" i="23"/>
  <c r="I58" i="23" s="1"/>
  <c r="AL17" i="23"/>
  <c r="AM17" i="23" s="1"/>
  <c r="AR17" i="23" s="1"/>
  <c r="G57" i="23" s="1"/>
  <c r="AQ38" i="23"/>
  <c r="E78" i="23" s="1"/>
  <c r="AP38" i="23"/>
  <c r="D78" i="23" s="1"/>
  <c r="AQ35" i="23"/>
  <c r="E75" i="23" s="1"/>
  <c r="AP35" i="23"/>
  <c r="D75" i="23" s="1"/>
  <c r="F55" i="23"/>
  <c r="AD15" i="23"/>
  <c r="I55" i="23" s="1"/>
  <c r="AL14" i="23"/>
  <c r="F51" i="23"/>
  <c r="AD11" i="23"/>
  <c r="I51" i="23" s="1"/>
  <c r="AL10" i="23"/>
  <c r="F49" i="23"/>
  <c r="AD9" i="23"/>
  <c r="I49" i="23" s="1"/>
  <c r="AL8" i="23"/>
  <c r="F48" i="23"/>
  <c r="AD8" i="23"/>
  <c r="I48" i="23" s="1"/>
  <c r="AL7" i="23"/>
  <c r="F64" i="23"/>
  <c r="AR24" i="23"/>
  <c r="G64" i="23" s="1"/>
  <c r="AS24" i="23"/>
  <c r="H64" i="23" s="1"/>
  <c r="AD24" i="23"/>
  <c r="I64" i="23" s="1"/>
  <c r="AL23" i="23"/>
  <c r="AM23" i="23" s="1"/>
  <c r="AS23" i="23" s="1"/>
  <c r="H63" i="23" s="1"/>
  <c r="AM28" i="23"/>
  <c r="AM32" i="23"/>
  <c r="AS38" i="23"/>
  <c r="H78" i="23" s="1"/>
  <c r="AR38" i="23"/>
  <c r="G78" i="23" s="1"/>
  <c r="J58" i="23"/>
  <c r="AF18" i="23"/>
  <c r="M58" i="23" s="1"/>
  <c r="AN17" i="23"/>
  <c r="AO17" i="23" s="1"/>
  <c r="AO38" i="23"/>
  <c r="F57" i="23"/>
  <c r="AS17" i="23"/>
  <c r="H57" i="23" s="1"/>
  <c r="AD17" i="23"/>
  <c r="I57" i="23" s="1"/>
  <c r="AL16" i="23"/>
  <c r="AM16" i="23" s="1"/>
  <c r="F61" i="23"/>
  <c r="AR21" i="23"/>
  <c r="G61" i="23" s="1"/>
  <c r="AD21" i="23"/>
  <c r="I61" i="23" s="1"/>
  <c r="AL20" i="23"/>
  <c r="AM20" i="23" s="1"/>
  <c r="AS20" i="23" s="1"/>
  <c r="H60" i="23" s="1"/>
  <c r="AP30" i="23"/>
  <c r="D70" i="23" s="1"/>
  <c r="AQ30" i="23"/>
  <c r="E70" i="23" s="1"/>
  <c r="AP27" i="23"/>
  <c r="D67" i="23" s="1"/>
  <c r="AQ27" i="23"/>
  <c r="E67" i="23" s="1"/>
  <c r="AT25" i="23"/>
  <c r="K65" i="23" s="1"/>
  <c r="AO26" i="23"/>
  <c r="AT29" i="23"/>
  <c r="K69" i="23" s="1"/>
  <c r="AO30" i="23"/>
  <c r="AO36" i="23"/>
  <c r="AM21" i="23"/>
  <c r="AS21" i="23" s="1"/>
  <c r="H61" i="23" s="1"/>
  <c r="AM36" i="23"/>
  <c r="J54" i="23"/>
  <c r="AF14" i="23"/>
  <c r="M54" i="23" s="1"/>
  <c r="AN13" i="23"/>
  <c r="J53" i="23"/>
  <c r="AF13" i="23"/>
  <c r="M53" i="23" s="1"/>
  <c r="AN12" i="23"/>
  <c r="AO12" i="23" s="1"/>
  <c r="AU12" i="23" s="1"/>
  <c r="L52" i="23" s="1"/>
  <c r="J51" i="23"/>
  <c r="AF11" i="23"/>
  <c r="M51" i="23" s="1"/>
  <c r="AN10" i="23"/>
  <c r="J49" i="23"/>
  <c r="AF9" i="23"/>
  <c r="M49" i="23" s="1"/>
  <c r="AN8" i="23"/>
  <c r="AO8" i="23" s="1"/>
  <c r="J48" i="23"/>
  <c r="AT8" i="23"/>
  <c r="K48" i="23" s="1"/>
  <c r="AF8" i="23"/>
  <c r="M48" i="23" s="1"/>
  <c r="AU8" i="23"/>
  <c r="L48" i="23" s="1"/>
  <c r="AN7" i="23"/>
  <c r="AP29" i="23"/>
  <c r="D69" i="23" s="1"/>
  <c r="AQ29" i="23"/>
  <c r="E69" i="23" s="1"/>
  <c r="AS41" i="23"/>
  <c r="H81" i="23" s="1"/>
  <c r="AR41" i="23"/>
  <c r="G81" i="23" s="1"/>
  <c r="AM27" i="23"/>
  <c r="AM30" i="23"/>
  <c r="AO34" i="23"/>
  <c r="AQ39" i="23"/>
  <c r="E79" i="23" s="1"/>
  <c r="AP39" i="23"/>
  <c r="D79" i="23" s="1"/>
  <c r="AP32" i="23"/>
  <c r="D72" i="23" s="1"/>
  <c r="AQ32" i="23"/>
  <c r="E72" i="23" s="1"/>
  <c r="AM39" i="23"/>
  <c r="AS39" i="23" l="1"/>
  <c r="H79" i="23" s="1"/>
  <c r="AR39" i="23"/>
  <c r="G79" i="23" s="1"/>
  <c r="AU34" i="23"/>
  <c r="L74" i="23" s="1"/>
  <c r="AT34" i="23"/>
  <c r="K74" i="23" s="1"/>
  <c r="AS27" i="23"/>
  <c r="H67" i="23" s="1"/>
  <c r="AR27" i="23"/>
  <c r="G67" i="23" s="1"/>
  <c r="AS36" i="23"/>
  <c r="H76" i="23" s="1"/>
  <c r="AR36" i="23"/>
  <c r="G76" i="23" s="1"/>
  <c r="AU36" i="23"/>
  <c r="L76" i="23" s="1"/>
  <c r="AT36" i="23"/>
  <c r="K76" i="23" s="1"/>
  <c r="AR16" i="23"/>
  <c r="G56" i="23" s="1"/>
  <c r="AS16" i="23"/>
  <c r="H56" i="23" s="1"/>
  <c r="AT17" i="23"/>
  <c r="K57" i="23" s="1"/>
  <c r="AU17" i="23"/>
  <c r="L57" i="23" s="1"/>
  <c r="AS28" i="23"/>
  <c r="H68" i="23" s="1"/>
  <c r="AR28" i="23"/>
  <c r="G68" i="23" s="1"/>
  <c r="AM7" i="23"/>
  <c r="AM10" i="23"/>
  <c r="AU39" i="23"/>
  <c r="L79" i="23" s="1"/>
  <c r="AT39" i="23"/>
  <c r="K79" i="23" s="1"/>
  <c r="AU27" i="23"/>
  <c r="L67" i="23" s="1"/>
  <c r="AT27" i="23"/>
  <c r="K67" i="23" s="1"/>
  <c r="AU37" i="23"/>
  <c r="L77" i="23" s="1"/>
  <c r="AT37" i="23"/>
  <c r="K77" i="23" s="1"/>
  <c r="AQ18" i="23"/>
  <c r="E58" i="23" s="1"/>
  <c r="AP18" i="23"/>
  <c r="D58" i="23" s="1"/>
  <c r="AP20" i="23"/>
  <c r="D60" i="23" s="1"/>
  <c r="AQ20" i="23"/>
  <c r="E60" i="23" s="1"/>
  <c r="AS33" i="23"/>
  <c r="H73" i="23" s="1"/>
  <c r="AR33" i="23"/>
  <c r="G73" i="23" s="1"/>
  <c r="AS25" i="23"/>
  <c r="H65" i="23" s="1"/>
  <c r="AR25" i="23"/>
  <c r="G65" i="23" s="1"/>
  <c r="AQ11" i="23"/>
  <c r="E51" i="23" s="1"/>
  <c r="AP11" i="23"/>
  <c r="D51" i="23" s="1"/>
  <c r="AQ8" i="23"/>
  <c r="E48" i="23" s="1"/>
  <c r="AP8" i="23"/>
  <c r="D48" i="23" s="1"/>
  <c r="AO9" i="23"/>
  <c r="AT12" i="23"/>
  <c r="K52" i="23" s="1"/>
  <c r="AO14" i="23"/>
  <c r="AQ19" i="23"/>
  <c r="E59" i="23" s="1"/>
  <c r="AP19" i="23"/>
  <c r="D59" i="23" s="1"/>
  <c r="AR34" i="23"/>
  <c r="G74" i="23" s="1"/>
  <c r="AS34" i="23"/>
  <c r="H74" i="23" s="1"/>
  <c r="AU28" i="23"/>
  <c r="L68" i="23" s="1"/>
  <c r="AT28" i="23"/>
  <c r="K68" i="23" s="1"/>
  <c r="AU33" i="23"/>
  <c r="L73" i="23" s="1"/>
  <c r="AT33" i="23"/>
  <c r="K73" i="23" s="1"/>
  <c r="AS26" i="23"/>
  <c r="H66" i="23" s="1"/>
  <c r="AR26" i="23"/>
  <c r="G66" i="23" s="1"/>
  <c r="AQ13" i="23"/>
  <c r="E53" i="23" s="1"/>
  <c r="AP13" i="23"/>
  <c r="D53" i="23" s="1"/>
  <c r="AQ7" i="23"/>
  <c r="E47" i="23" s="1"/>
  <c r="AP7" i="23"/>
  <c r="D47" i="23" s="1"/>
  <c r="AM12" i="23"/>
  <c r="AM13" i="23"/>
  <c r="AO18" i="23"/>
  <c r="AS30" i="23"/>
  <c r="H70" i="23" s="1"/>
  <c r="AR30" i="23"/>
  <c r="G70" i="23" s="1"/>
  <c r="AO7" i="23"/>
  <c r="AO10" i="23"/>
  <c r="AO13" i="23"/>
  <c r="AT30" i="23"/>
  <c r="K70" i="23" s="1"/>
  <c r="AU30" i="23"/>
  <c r="L70" i="23" s="1"/>
  <c r="AU26" i="23"/>
  <c r="L66" i="23" s="1"/>
  <c r="AT26" i="23"/>
  <c r="K66" i="23" s="1"/>
  <c r="AU38" i="23"/>
  <c r="L78" i="23" s="1"/>
  <c r="AT38" i="23"/>
  <c r="K78" i="23" s="1"/>
  <c r="AS32" i="23"/>
  <c r="H72" i="23" s="1"/>
  <c r="AR32" i="23"/>
  <c r="G72" i="23" s="1"/>
  <c r="AM8" i="23"/>
  <c r="AM14" i="23"/>
  <c r="AQ16" i="23"/>
  <c r="E56" i="23" s="1"/>
  <c r="AP16" i="23"/>
  <c r="D56" i="23" s="1"/>
  <c r="AU32" i="23"/>
  <c r="L72" i="23" s="1"/>
  <c r="AT32" i="23"/>
  <c r="K72" i="23" s="1"/>
  <c r="AO20" i="23"/>
  <c r="AO16" i="23"/>
  <c r="AS29" i="23"/>
  <c r="H69" i="23" s="1"/>
  <c r="AR29" i="23"/>
  <c r="G69" i="23" s="1"/>
  <c r="AQ14" i="23"/>
  <c r="E54" i="23" s="1"/>
  <c r="AP14" i="23"/>
  <c r="D54" i="23" s="1"/>
  <c r="AQ9" i="23"/>
  <c r="E49" i="23" s="1"/>
  <c r="AP9" i="23"/>
  <c r="D49" i="23" s="1"/>
  <c r="AO11" i="23"/>
  <c r="AO15" i="23"/>
  <c r="AM15" i="23"/>
  <c r="AU31" i="23"/>
  <c r="L71" i="23" s="1"/>
  <c r="AT31" i="23"/>
  <c r="K71" i="23" s="1"/>
  <c r="AM22" i="23"/>
  <c r="AM19" i="23"/>
  <c r="AQ22" i="23"/>
  <c r="E62" i="23" s="1"/>
  <c r="AP22" i="23"/>
  <c r="D62" i="23" s="1"/>
  <c r="AQ15" i="23"/>
  <c r="E55" i="23" s="1"/>
  <c r="AP15" i="23"/>
  <c r="D55" i="23" s="1"/>
  <c r="AS31" i="23"/>
  <c r="H71" i="23" s="1"/>
  <c r="AR31" i="23"/>
  <c r="G71" i="23" s="1"/>
  <c r="AP12" i="23"/>
  <c r="D52" i="23" s="1"/>
  <c r="AQ12" i="23"/>
  <c r="E52" i="23" s="1"/>
  <c r="AQ10" i="23"/>
  <c r="E50" i="23" s="1"/>
  <c r="AP10" i="23"/>
  <c r="D50" i="23" s="1"/>
  <c r="AM9" i="23"/>
  <c r="AM11" i="23"/>
  <c r="AP17" i="23"/>
  <c r="D57" i="23" s="1"/>
  <c r="AQ17" i="23"/>
  <c r="E57" i="23" s="1"/>
  <c r="AO19" i="23"/>
  <c r="AS11" i="23" l="1"/>
  <c r="H51" i="23" s="1"/>
  <c r="AR11" i="23"/>
  <c r="G51" i="23" s="1"/>
  <c r="AR19" i="23"/>
  <c r="G59" i="23" s="1"/>
  <c r="AS19" i="23"/>
  <c r="H59" i="23" s="1"/>
  <c r="AS15" i="23"/>
  <c r="H55" i="23" s="1"/>
  <c r="AR15" i="23"/>
  <c r="G55" i="23" s="1"/>
  <c r="AU11" i="23"/>
  <c r="L51" i="23" s="1"/>
  <c r="AT11" i="23"/>
  <c r="K51" i="23" s="1"/>
  <c r="AU20" i="23"/>
  <c r="L60" i="23" s="1"/>
  <c r="AT20" i="23"/>
  <c r="K60" i="23" s="1"/>
  <c r="AR8" i="23"/>
  <c r="G48" i="23" s="1"/>
  <c r="AS8" i="23"/>
  <c r="H48" i="23" s="1"/>
  <c r="AT10" i="23"/>
  <c r="K50" i="23" s="1"/>
  <c r="AU10" i="23"/>
  <c r="L50" i="23" s="1"/>
  <c r="AT18" i="23"/>
  <c r="K58" i="23" s="1"/>
  <c r="AU18" i="23"/>
  <c r="L58" i="23" s="1"/>
  <c r="AS12" i="23"/>
  <c r="H52" i="23" s="1"/>
  <c r="AR12" i="23"/>
  <c r="G52" i="23" s="1"/>
  <c r="AS10" i="23"/>
  <c r="H50" i="23" s="1"/>
  <c r="AR10" i="23"/>
  <c r="G50" i="23" s="1"/>
  <c r="AU19" i="23"/>
  <c r="L59" i="23" s="1"/>
  <c r="AT19" i="23"/>
  <c r="K59" i="23" s="1"/>
  <c r="AR9" i="23"/>
  <c r="G49" i="23" s="1"/>
  <c r="AS9" i="23"/>
  <c r="H49" i="23" s="1"/>
  <c r="AS22" i="23"/>
  <c r="H62" i="23" s="1"/>
  <c r="AR22" i="23"/>
  <c r="G62" i="23" s="1"/>
  <c r="AT15" i="23"/>
  <c r="K55" i="23" s="1"/>
  <c r="AU15" i="23"/>
  <c r="L55" i="23" s="1"/>
  <c r="AU16" i="23"/>
  <c r="L56" i="23" s="1"/>
  <c r="AT16" i="23"/>
  <c r="K56" i="23" s="1"/>
  <c r="AR14" i="23"/>
  <c r="G54" i="23" s="1"/>
  <c r="AS14" i="23"/>
  <c r="H54" i="23" s="1"/>
  <c r="AT13" i="23"/>
  <c r="K53" i="23" s="1"/>
  <c r="AU13" i="23"/>
  <c r="L53" i="23" s="1"/>
  <c r="AT7" i="23"/>
  <c r="K47" i="23" s="1"/>
  <c r="AU7" i="23"/>
  <c r="L47" i="23" s="1"/>
  <c r="AR13" i="23"/>
  <c r="G53" i="23" s="1"/>
  <c r="AS13" i="23"/>
  <c r="H53" i="23" s="1"/>
  <c r="AU14" i="23"/>
  <c r="L54" i="23" s="1"/>
  <c r="AT14" i="23"/>
  <c r="K54" i="23" s="1"/>
  <c r="AT9" i="23"/>
  <c r="K49" i="23" s="1"/>
  <c r="AU9" i="23"/>
  <c r="L49" i="23" s="1"/>
  <c r="AR7" i="23"/>
  <c r="G47" i="23" s="1"/>
  <c r="AS7" i="23"/>
  <c r="H47" i="23" s="1"/>
  <c r="AH42" i="22" l="1"/>
  <c r="S42" i="22"/>
  <c r="AI42" i="22" s="1"/>
  <c r="Q42" i="22"/>
  <c r="P42" i="22"/>
  <c r="R42" i="22" s="1"/>
  <c r="S41" i="22"/>
  <c r="AI41" i="22" s="1"/>
  <c r="Q41" i="22"/>
  <c r="P41" i="22"/>
  <c r="R41" i="22" s="1"/>
  <c r="T41" i="22" s="1"/>
  <c r="AH41" i="22" s="1"/>
  <c r="O41" i="22"/>
  <c r="S40" i="22"/>
  <c r="AI40" i="22" s="1"/>
  <c r="Q40" i="22"/>
  <c r="P40" i="22"/>
  <c r="O40" i="22"/>
  <c r="S39" i="22"/>
  <c r="AI39" i="22" s="1"/>
  <c r="Q39" i="22"/>
  <c r="P39" i="22"/>
  <c r="R39" i="22" s="1"/>
  <c r="T39" i="22" s="1"/>
  <c r="AH39" i="22" s="1"/>
  <c r="O39" i="22"/>
  <c r="AH38" i="22"/>
  <c r="S38" i="22"/>
  <c r="AI38" i="22" s="1"/>
  <c r="Q38" i="22"/>
  <c r="P38" i="22"/>
  <c r="O38" i="22"/>
  <c r="AH37" i="22"/>
  <c r="S37" i="22"/>
  <c r="AI37" i="22" s="1"/>
  <c r="Q37" i="22"/>
  <c r="P37" i="22"/>
  <c r="R37" i="22" s="1"/>
  <c r="T37" i="22" s="1"/>
  <c r="O37" i="22"/>
  <c r="S36" i="22"/>
  <c r="AI36" i="22" s="1"/>
  <c r="Q36" i="22"/>
  <c r="P36" i="22"/>
  <c r="O36" i="22"/>
  <c r="S35" i="22"/>
  <c r="AI35" i="22" s="1"/>
  <c r="Q35" i="22"/>
  <c r="P35" i="22"/>
  <c r="R35" i="22" s="1"/>
  <c r="T35" i="22" s="1"/>
  <c r="AH35" i="22" s="1"/>
  <c r="O35" i="22"/>
  <c r="AH34" i="22"/>
  <c r="S34" i="22"/>
  <c r="AI34" i="22" s="1"/>
  <c r="Q34" i="22"/>
  <c r="P34" i="22"/>
  <c r="O34" i="22"/>
  <c r="AH33" i="22"/>
  <c r="S33" i="22"/>
  <c r="AI33" i="22" s="1"/>
  <c r="Q33" i="22"/>
  <c r="P33" i="22"/>
  <c r="R33" i="22" s="1"/>
  <c r="T33" i="22" s="1"/>
  <c r="O33" i="22"/>
  <c r="AH32" i="22"/>
  <c r="S32" i="22"/>
  <c r="AI32" i="22" s="1"/>
  <c r="Q32" i="22"/>
  <c r="P32" i="22"/>
  <c r="O32" i="22"/>
  <c r="AH31" i="22"/>
  <c r="S31" i="22"/>
  <c r="AI31" i="22" s="1"/>
  <c r="Q31" i="22"/>
  <c r="P31" i="22"/>
  <c r="R31" i="22" s="1"/>
  <c r="T31" i="22" s="1"/>
  <c r="O31" i="22"/>
  <c r="AH30" i="22"/>
  <c r="S30" i="22"/>
  <c r="AI30" i="22" s="1"/>
  <c r="Q30" i="22"/>
  <c r="P30" i="22"/>
  <c r="O30" i="22"/>
  <c r="AH29" i="22"/>
  <c r="S29" i="22"/>
  <c r="AI29" i="22" s="1"/>
  <c r="Q29" i="22"/>
  <c r="P29" i="22"/>
  <c r="R29" i="22" s="1"/>
  <c r="T29" i="22" s="1"/>
  <c r="O29" i="22"/>
  <c r="AI28" i="22"/>
  <c r="AH28" i="22"/>
  <c r="S28" i="22"/>
  <c r="Q28" i="22"/>
  <c r="P28" i="22"/>
  <c r="R28" i="22" s="1"/>
  <c r="T28" i="22" s="1"/>
  <c r="O28" i="22"/>
  <c r="AI27" i="22"/>
  <c r="AH27" i="22"/>
  <c r="S27" i="22"/>
  <c r="Q27" i="22"/>
  <c r="P27" i="22"/>
  <c r="R27" i="22" s="1"/>
  <c r="T27" i="22" s="1"/>
  <c r="O27" i="22"/>
  <c r="AI26" i="22"/>
  <c r="AH26" i="22"/>
  <c r="S26" i="22"/>
  <c r="Q26" i="22"/>
  <c r="P26" i="22"/>
  <c r="R26" i="22" s="1"/>
  <c r="T26" i="22" s="1"/>
  <c r="O26" i="22"/>
  <c r="AH25" i="22"/>
  <c r="S25" i="22"/>
  <c r="AI25" i="22" s="1"/>
  <c r="Q25" i="22"/>
  <c r="P25" i="22"/>
  <c r="R25" i="22" s="1"/>
  <c r="T25" i="22" s="1"/>
  <c r="O25" i="22"/>
  <c r="AH24" i="22"/>
  <c r="S24" i="22"/>
  <c r="Q24" i="22"/>
  <c r="P24" i="22"/>
  <c r="R24" i="22" s="1"/>
  <c r="AK24" i="22" s="1"/>
  <c r="AI23" i="22"/>
  <c r="S23" i="22"/>
  <c r="Q23" i="22"/>
  <c r="P23" i="22"/>
  <c r="R23" i="22" s="1"/>
  <c r="T23" i="22" s="1"/>
  <c r="AH23" i="22" s="1"/>
  <c r="O23" i="22"/>
  <c r="AI22" i="22"/>
  <c r="S22" i="22"/>
  <c r="Q22" i="22"/>
  <c r="P22" i="22"/>
  <c r="R22" i="22" s="1"/>
  <c r="T22" i="22" s="1"/>
  <c r="AH22" i="22" s="1"/>
  <c r="O22" i="22"/>
  <c r="S21" i="22"/>
  <c r="AI21" i="22" s="1"/>
  <c r="Q21" i="22"/>
  <c r="P21" i="22"/>
  <c r="R21" i="22" s="1"/>
  <c r="T21" i="22" s="1"/>
  <c r="AH21" i="22" s="1"/>
  <c r="O21" i="22"/>
  <c r="S20" i="22"/>
  <c r="AI20" i="22" s="1"/>
  <c r="Q20" i="22"/>
  <c r="P20" i="22"/>
  <c r="R20" i="22" s="1"/>
  <c r="T20" i="22" s="1"/>
  <c r="AH20" i="22" s="1"/>
  <c r="O20" i="22"/>
  <c r="S19" i="22"/>
  <c r="AI19" i="22" s="1"/>
  <c r="Q19" i="22"/>
  <c r="P19" i="22"/>
  <c r="R19" i="22" s="1"/>
  <c r="T19" i="22" s="1"/>
  <c r="AH19" i="22" s="1"/>
  <c r="O19" i="22"/>
  <c r="S18" i="22"/>
  <c r="AI18" i="22" s="1"/>
  <c r="Q18" i="22"/>
  <c r="P18" i="22"/>
  <c r="R18" i="22" s="1"/>
  <c r="T18" i="22" s="1"/>
  <c r="AH18" i="22" s="1"/>
  <c r="O18" i="22"/>
  <c r="AH17" i="22"/>
  <c r="S17" i="22"/>
  <c r="AI17" i="22" s="1"/>
  <c r="Q17" i="22"/>
  <c r="P17" i="22"/>
  <c r="R17" i="22" s="1"/>
  <c r="T17" i="22" s="1"/>
  <c r="O17" i="22"/>
  <c r="S16" i="22"/>
  <c r="AI16" i="22" s="1"/>
  <c r="Q16" i="22"/>
  <c r="P16" i="22"/>
  <c r="R16" i="22" s="1"/>
  <c r="T16" i="22" s="1"/>
  <c r="AH16" i="22" s="1"/>
  <c r="O16" i="22"/>
  <c r="S15" i="22"/>
  <c r="AI15" i="22" s="1"/>
  <c r="Q15" i="22"/>
  <c r="P15" i="22"/>
  <c r="R15" i="22" s="1"/>
  <c r="T15" i="22" s="1"/>
  <c r="AH15" i="22" s="1"/>
  <c r="O15" i="22"/>
  <c r="S14" i="22"/>
  <c r="AI14" i="22" s="1"/>
  <c r="Q14" i="22"/>
  <c r="P14" i="22"/>
  <c r="R14" i="22" s="1"/>
  <c r="T14" i="22" s="1"/>
  <c r="AH14" i="22" s="1"/>
  <c r="O14" i="22"/>
  <c r="S13" i="22"/>
  <c r="AI13" i="22" s="1"/>
  <c r="Q13" i="22"/>
  <c r="P13" i="22"/>
  <c r="R13" i="22" s="1"/>
  <c r="T13" i="22" s="1"/>
  <c r="AH13" i="22" s="1"/>
  <c r="O13" i="22"/>
  <c r="AH12" i="22"/>
  <c r="S12" i="22"/>
  <c r="AI12" i="22" s="1"/>
  <c r="Q12" i="22"/>
  <c r="P12" i="22"/>
  <c r="R12" i="22" s="1"/>
  <c r="T12" i="22" s="1"/>
  <c r="O12" i="22"/>
  <c r="AH11" i="22"/>
  <c r="S11" i="22"/>
  <c r="AI11" i="22" s="1"/>
  <c r="Q11" i="22"/>
  <c r="P11" i="22"/>
  <c r="R11" i="22" s="1"/>
  <c r="T11" i="22" s="1"/>
  <c r="O11" i="22"/>
  <c r="AH10" i="22"/>
  <c r="S10" i="22"/>
  <c r="AI10" i="22" s="1"/>
  <c r="Q10" i="22"/>
  <c r="P10" i="22"/>
  <c r="R10" i="22" s="1"/>
  <c r="T10" i="22" s="1"/>
  <c r="O10" i="22"/>
  <c r="AH9" i="22"/>
  <c r="S9" i="22"/>
  <c r="AI9" i="22" s="1"/>
  <c r="Q9" i="22"/>
  <c r="P9" i="22"/>
  <c r="R9" i="22" s="1"/>
  <c r="T9" i="22" s="1"/>
  <c r="O9" i="22"/>
  <c r="AH8" i="22"/>
  <c r="S8" i="22"/>
  <c r="AI8" i="22" s="1"/>
  <c r="Q8" i="22"/>
  <c r="P8" i="22"/>
  <c r="R8" i="22" s="1"/>
  <c r="T8" i="22" s="1"/>
  <c r="O8" i="22"/>
  <c r="AH7" i="22"/>
  <c r="S7" i="22"/>
  <c r="AI7" i="22" s="1"/>
  <c r="Q7" i="22"/>
  <c r="P7" i="22"/>
  <c r="R7" i="22" s="1"/>
  <c r="T7" i="22" s="1"/>
  <c r="O7" i="22"/>
  <c r="U8" i="22" l="1"/>
  <c r="V7" i="22"/>
  <c r="U26" i="22"/>
  <c r="V25" i="22"/>
  <c r="AI24" i="22"/>
  <c r="AO24" i="22" s="1"/>
  <c r="AO42" i="22"/>
  <c r="AK42" i="22"/>
  <c r="AM42" i="22"/>
  <c r="AM24" i="22"/>
  <c r="R30" i="22"/>
  <c r="T30" i="22" s="1"/>
  <c r="R32" i="22"/>
  <c r="T32" i="22" s="1"/>
  <c r="R34" i="22"/>
  <c r="T34" i="22" s="1"/>
  <c r="R36" i="22"/>
  <c r="T36" i="22" s="1"/>
  <c r="AH36" i="22" s="1"/>
  <c r="R38" i="22"/>
  <c r="T38" i="22" s="1"/>
  <c r="R40" i="22"/>
  <c r="T40" i="22" s="1"/>
  <c r="AH40" i="22" s="1"/>
  <c r="Z25" i="22" l="1"/>
  <c r="X25" i="22"/>
  <c r="Z7" i="22"/>
  <c r="X7" i="22"/>
  <c r="U27" i="22"/>
  <c r="V26" i="22"/>
  <c r="U9" i="22"/>
  <c r="V8" i="22"/>
  <c r="Z26" i="22" l="1"/>
  <c r="X26" i="22"/>
  <c r="Z8" i="22"/>
  <c r="X8" i="22"/>
  <c r="U10" i="22"/>
  <c r="V9" i="22"/>
  <c r="U28" i="22"/>
  <c r="V27" i="22"/>
  <c r="Z27" i="22" l="1"/>
  <c r="X27" i="22"/>
  <c r="U29" i="22"/>
  <c r="V28" i="22"/>
  <c r="Z9" i="22"/>
  <c r="X9" i="22"/>
  <c r="U11" i="22"/>
  <c r="V10" i="22"/>
  <c r="U30" i="22" l="1"/>
  <c r="V29" i="22"/>
  <c r="U12" i="22"/>
  <c r="V11" i="22"/>
  <c r="Z10" i="22"/>
  <c r="X10" i="22"/>
  <c r="Z28" i="22"/>
  <c r="X28" i="22"/>
  <c r="U13" i="22" l="1"/>
  <c r="V12" i="22"/>
  <c r="V30" i="22"/>
  <c r="U31" i="22"/>
  <c r="Z11" i="22"/>
  <c r="X11" i="22"/>
  <c r="Z29" i="22"/>
  <c r="X29" i="22"/>
  <c r="Z12" i="22" l="1"/>
  <c r="X12" i="22"/>
  <c r="V31" i="22"/>
  <c r="U32" i="22"/>
  <c r="Z30" i="22"/>
  <c r="X30" i="22"/>
  <c r="U14" i="22"/>
  <c r="V13" i="22"/>
  <c r="Z13" i="22" l="1"/>
  <c r="X13" i="22"/>
  <c r="U15" i="22"/>
  <c r="V14" i="22"/>
  <c r="V32" i="22"/>
  <c r="U33" i="22"/>
  <c r="Z31" i="22"/>
  <c r="X31" i="22"/>
  <c r="Z32" i="22" l="1"/>
  <c r="X32" i="22"/>
  <c r="Z14" i="22"/>
  <c r="X14" i="22"/>
  <c r="V33" i="22"/>
  <c r="U34" i="22"/>
  <c r="U16" i="22"/>
  <c r="V15" i="22"/>
  <c r="Z15" i="22" l="1"/>
  <c r="X15" i="22"/>
  <c r="V34" i="22"/>
  <c r="U35" i="22"/>
  <c r="Z33" i="22"/>
  <c r="X33" i="22"/>
  <c r="U17" i="22"/>
  <c r="V16" i="22"/>
  <c r="V35" i="22" l="1"/>
  <c r="U36" i="22"/>
  <c r="Z16" i="22"/>
  <c r="X16" i="22"/>
  <c r="U18" i="22"/>
  <c r="V17" i="22"/>
  <c r="Z34" i="22"/>
  <c r="X34" i="22"/>
  <c r="U19" i="22" l="1"/>
  <c r="V18" i="22"/>
  <c r="V36" i="22"/>
  <c r="U37" i="22"/>
  <c r="Z35" i="22"/>
  <c r="X35" i="22"/>
  <c r="Z17" i="22"/>
  <c r="X17" i="22"/>
  <c r="Z36" i="22" l="1"/>
  <c r="X36" i="22"/>
  <c r="U20" i="22"/>
  <c r="V19" i="22"/>
  <c r="V37" i="22"/>
  <c r="U38" i="22"/>
  <c r="Z18" i="22"/>
  <c r="X18" i="22"/>
  <c r="Z19" i="22" l="1"/>
  <c r="X19" i="22"/>
  <c r="V38" i="22"/>
  <c r="U39" i="22"/>
  <c r="Z37" i="22"/>
  <c r="X37" i="22"/>
  <c r="U21" i="22"/>
  <c r="V20" i="22"/>
  <c r="Z38" i="22" l="1"/>
  <c r="X38" i="22"/>
  <c r="Z20" i="22"/>
  <c r="X20" i="22"/>
  <c r="U22" i="22"/>
  <c r="V21" i="22"/>
  <c r="V39" i="22"/>
  <c r="U40" i="22"/>
  <c r="Z21" i="22" l="1"/>
  <c r="X21" i="22"/>
  <c r="V40" i="22"/>
  <c r="U41" i="22"/>
  <c r="Z39" i="22"/>
  <c r="X39" i="22"/>
  <c r="U23" i="22"/>
  <c r="V22" i="22"/>
  <c r="U24" i="22" l="1"/>
  <c r="V24" i="22" s="1"/>
  <c r="V23" i="22"/>
  <c r="V41" i="22"/>
  <c r="U42" i="22"/>
  <c r="V42" i="22" s="1"/>
  <c r="W22" i="22"/>
  <c r="AB22" i="22" s="1"/>
  <c r="X22" i="22"/>
  <c r="Z22" i="22"/>
  <c r="Z40" i="22"/>
  <c r="X40" i="22"/>
  <c r="W40" i="22"/>
  <c r="AB40" i="22" s="1"/>
  <c r="W17" i="22"/>
  <c r="AB17" i="22" s="1"/>
  <c r="W18" i="22"/>
  <c r="AB18" i="22" s="1"/>
  <c r="C58" i="22" l="1"/>
  <c r="AJ17" i="22"/>
  <c r="C80" i="22"/>
  <c r="AJ39" i="22"/>
  <c r="Z41" i="22"/>
  <c r="AA41" i="22" s="1"/>
  <c r="AE41" i="22" s="1"/>
  <c r="X41" i="22"/>
  <c r="W41" i="22"/>
  <c r="AB41" i="22" s="1"/>
  <c r="W33" i="22"/>
  <c r="AB33" i="22" s="1"/>
  <c r="W37" i="22"/>
  <c r="AB37" i="22" s="1"/>
  <c r="W39" i="22"/>
  <c r="AB39" i="22" s="1"/>
  <c r="W36" i="22"/>
  <c r="AB36" i="22" s="1"/>
  <c r="W38" i="22"/>
  <c r="AB38" i="22" s="1"/>
  <c r="AA37" i="22"/>
  <c r="AE37" i="22" s="1"/>
  <c r="W24" i="22"/>
  <c r="AB24" i="22" s="1"/>
  <c r="AN24" i="22"/>
  <c r="AL24" i="22"/>
  <c r="Z24" i="22"/>
  <c r="X24" i="22"/>
  <c r="W7" i="22"/>
  <c r="AB7" i="22" s="1"/>
  <c r="W9" i="22"/>
  <c r="AB9" i="22" s="1"/>
  <c r="W8" i="22"/>
  <c r="AB8" i="22" s="1"/>
  <c r="W10" i="22"/>
  <c r="AB10" i="22" s="1"/>
  <c r="W12" i="22"/>
  <c r="AB12" i="22" s="1"/>
  <c r="W13" i="22"/>
  <c r="AB13" i="22" s="1"/>
  <c r="W11" i="22"/>
  <c r="AB11" i="22" s="1"/>
  <c r="W15" i="22"/>
  <c r="AB15" i="22" s="1"/>
  <c r="W14" i="22"/>
  <c r="AB14" i="22" s="1"/>
  <c r="W16" i="22"/>
  <c r="AB16" i="22" s="1"/>
  <c r="AA40" i="22"/>
  <c r="AE40" i="22" s="1"/>
  <c r="AA33" i="22"/>
  <c r="AE33" i="22" s="1"/>
  <c r="AA34" i="22"/>
  <c r="AE34" i="22" s="1"/>
  <c r="C62" i="22"/>
  <c r="AJ21" i="22"/>
  <c r="C57" i="22"/>
  <c r="AJ16" i="22"/>
  <c r="Y22" i="22"/>
  <c r="AC22" i="22" s="1"/>
  <c r="Y16" i="22"/>
  <c r="AC16" i="22" s="1"/>
  <c r="Y18" i="22"/>
  <c r="AC18" i="22" s="1"/>
  <c r="Y21" i="22"/>
  <c r="AC21" i="22" s="1"/>
  <c r="AN42" i="22"/>
  <c r="AL42" i="22"/>
  <c r="Z42" i="22"/>
  <c r="X42" i="22"/>
  <c r="W42" i="22"/>
  <c r="AB42" i="22" s="1"/>
  <c r="W25" i="22"/>
  <c r="AB25" i="22" s="1"/>
  <c r="W26" i="22"/>
  <c r="AB26" i="22" s="1"/>
  <c r="W27" i="22"/>
  <c r="AB27" i="22" s="1"/>
  <c r="W28" i="22"/>
  <c r="AB28" i="22" s="1"/>
  <c r="W29" i="22"/>
  <c r="AB29" i="22" s="1"/>
  <c r="W30" i="22"/>
  <c r="AB30" i="22" s="1"/>
  <c r="W32" i="22"/>
  <c r="AB32" i="22" s="1"/>
  <c r="W34" i="22"/>
  <c r="AB34" i="22" s="1"/>
  <c r="W31" i="22"/>
  <c r="AB31" i="22" s="1"/>
  <c r="W35" i="22"/>
  <c r="AB35" i="22" s="1"/>
  <c r="AA35" i="22"/>
  <c r="AE35" i="22" s="1"/>
  <c r="W23" i="22"/>
  <c r="AB23" i="22" s="1"/>
  <c r="Z23" i="22"/>
  <c r="X23" i="22"/>
  <c r="Y23" i="22" s="1"/>
  <c r="AC23" i="22" s="1"/>
  <c r="W20" i="22"/>
  <c r="AB20" i="22" s="1"/>
  <c r="W19" i="22"/>
  <c r="AB19" i="22" s="1"/>
  <c r="W21" i="22"/>
  <c r="AB21" i="22" s="1"/>
  <c r="C67" i="22" l="1"/>
  <c r="AJ26" i="22"/>
  <c r="C61" i="22"/>
  <c r="AJ20" i="22"/>
  <c r="C60" i="22"/>
  <c r="AJ19" i="22"/>
  <c r="AA23" i="22"/>
  <c r="AE23" i="22" s="1"/>
  <c r="AA21" i="22"/>
  <c r="AE21" i="22" s="1"/>
  <c r="J75" i="22"/>
  <c r="AF35" i="22"/>
  <c r="M75" i="22" s="1"/>
  <c r="AN34" i="22"/>
  <c r="C71" i="22"/>
  <c r="AJ30" i="22"/>
  <c r="C72" i="22"/>
  <c r="AJ31" i="22"/>
  <c r="C69" i="22"/>
  <c r="AJ28" i="22"/>
  <c r="C65" i="22"/>
  <c r="Y42" i="22"/>
  <c r="AC42" i="22" s="1"/>
  <c r="Y26" i="22"/>
  <c r="AC26" i="22" s="1"/>
  <c r="Y25" i="22"/>
  <c r="AC25" i="22" s="1"/>
  <c r="Y27" i="22"/>
  <c r="AC27" i="22" s="1"/>
  <c r="Y29" i="22"/>
  <c r="AC29" i="22" s="1"/>
  <c r="Y28" i="22"/>
  <c r="AC28" i="22" s="1"/>
  <c r="Y30" i="22"/>
  <c r="AC30" i="22" s="1"/>
  <c r="Y32" i="22"/>
  <c r="AC32" i="22" s="1"/>
  <c r="Y31" i="22"/>
  <c r="AC31" i="22" s="1"/>
  <c r="Y35" i="22"/>
  <c r="AC35" i="22" s="1"/>
  <c r="Y33" i="22"/>
  <c r="AC33" i="22" s="1"/>
  <c r="F61" i="22"/>
  <c r="AD21" i="22"/>
  <c r="I61" i="22" s="1"/>
  <c r="AL20" i="22"/>
  <c r="F58" i="22"/>
  <c r="AD18" i="22"/>
  <c r="I58" i="22" s="1"/>
  <c r="AL17" i="22"/>
  <c r="F56" i="22"/>
  <c r="AD16" i="22"/>
  <c r="I56" i="22" s="1"/>
  <c r="AL15" i="22"/>
  <c r="F62" i="22"/>
  <c r="AD22" i="22"/>
  <c r="I62" i="22" s="1"/>
  <c r="AL21" i="22"/>
  <c r="Y36" i="22"/>
  <c r="AC36" i="22" s="1"/>
  <c r="Y40" i="22"/>
  <c r="AC40" i="22" s="1"/>
  <c r="AA18" i="22"/>
  <c r="AE18" i="22" s="1"/>
  <c r="AA15" i="22"/>
  <c r="AE15" i="22" s="1"/>
  <c r="J74" i="22"/>
  <c r="AF34" i="22"/>
  <c r="M74" i="22" s="1"/>
  <c r="AN33" i="22"/>
  <c r="J73" i="22"/>
  <c r="AF33" i="22"/>
  <c r="M73" i="22" s="1"/>
  <c r="AN32" i="22"/>
  <c r="J80" i="22"/>
  <c r="AF40" i="22"/>
  <c r="M80" i="22" s="1"/>
  <c r="AN39" i="22"/>
  <c r="C54" i="22"/>
  <c r="AJ13" i="22"/>
  <c r="C51" i="22"/>
  <c r="AJ10" i="22"/>
  <c r="C52" i="22"/>
  <c r="AJ11" i="22"/>
  <c r="C48" i="22"/>
  <c r="AJ7" i="22"/>
  <c r="C47" i="22"/>
  <c r="AA24" i="22"/>
  <c r="AE24" i="22" s="1"/>
  <c r="AA7" i="22"/>
  <c r="AE7" i="22" s="1"/>
  <c r="AA8" i="22"/>
  <c r="AE8" i="22" s="1"/>
  <c r="AA9" i="22"/>
  <c r="AE9" i="22" s="1"/>
  <c r="AA10" i="22"/>
  <c r="AE10" i="22" s="1"/>
  <c r="AA11" i="22"/>
  <c r="AE11" i="22" s="1"/>
  <c r="AA13" i="22"/>
  <c r="AE13" i="22" s="1"/>
  <c r="AA14" i="22"/>
  <c r="AE14" i="22" s="1"/>
  <c r="AA12" i="22"/>
  <c r="AE12" i="22" s="1"/>
  <c r="AA16" i="22"/>
  <c r="AE16" i="22" s="1"/>
  <c r="AA17" i="22"/>
  <c r="AE17" i="22" s="1"/>
  <c r="J77" i="22"/>
  <c r="AF37" i="22"/>
  <c r="M77" i="22" s="1"/>
  <c r="AN36" i="22"/>
  <c r="C76" i="22"/>
  <c r="AJ35" i="22"/>
  <c r="C77" i="22"/>
  <c r="AJ36" i="22"/>
  <c r="C81" i="22"/>
  <c r="AJ40" i="22"/>
  <c r="J81" i="22"/>
  <c r="AF41" i="22"/>
  <c r="M81" i="22" s="1"/>
  <c r="AN40" i="22"/>
  <c r="C59" i="22"/>
  <c r="AJ18" i="22"/>
  <c r="F63" i="22"/>
  <c r="AD23" i="22"/>
  <c r="I63" i="22" s="1"/>
  <c r="AL22" i="22"/>
  <c r="C63" i="22"/>
  <c r="AJ22" i="22"/>
  <c r="C75" i="22"/>
  <c r="AJ34" i="22"/>
  <c r="C74" i="22"/>
  <c r="AJ33" i="22"/>
  <c r="C70" i="22"/>
  <c r="AJ29" i="22"/>
  <c r="C68" i="22"/>
  <c r="AJ27" i="22"/>
  <c r="C66" i="22"/>
  <c r="AJ25" i="22"/>
  <c r="C82" i="22"/>
  <c r="AP42" i="22"/>
  <c r="D82" i="22" s="1"/>
  <c r="AQ42" i="22"/>
  <c r="E82" i="22" s="1"/>
  <c r="AJ41" i="22"/>
  <c r="AK41" i="22" s="1"/>
  <c r="AP41" i="22" s="1"/>
  <c r="D81" i="22" s="1"/>
  <c r="AA42" i="22"/>
  <c r="AE42" i="22" s="1"/>
  <c r="AA25" i="22"/>
  <c r="AE25" i="22" s="1"/>
  <c r="AA26" i="22"/>
  <c r="AE26" i="22" s="1"/>
  <c r="AA27" i="22"/>
  <c r="AE27" i="22" s="1"/>
  <c r="AA28" i="22"/>
  <c r="AE28" i="22" s="1"/>
  <c r="AA29" i="22"/>
  <c r="AE29" i="22" s="1"/>
  <c r="AA31" i="22"/>
  <c r="AE31" i="22" s="1"/>
  <c r="AA30" i="22"/>
  <c r="AE30" i="22" s="1"/>
  <c r="AA32" i="22"/>
  <c r="AE32" i="22" s="1"/>
  <c r="Y19" i="22"/>
  <c r="AC19" i="22" s="1"/>
  <c r="Y20" i="22"/>
  <c r="AC20" i="22" s="1"/>
  <c r="Y15" i="22"/>
  <c r="AC15" i="22" s="1"/>
  <c r="Y39" i="22"/>
  <c r="AC39" i="22" s="1"/>
  <c r="Y38" i="22"/>
  <c r="AC38" i="22" s="1"/>
  <c r="AA19" i="22"/>
  <c r="AE19" i="22" s="1"/>
  <c r="AA20" i="22"/>
  <c r="AE20" i="22" s="1"/>
  <c r="AA22" i="22"/>
  <c r="AE22" i="22" s="1"/>
  <c r="AA36" i="22"/>
  <c r="AE36" i="22" s="1"/>
  <c r="AA38" i="22"/>
  <c r="AE38" i="22" s="1"/>
  <c r="C56" i="22"/>
  <c r="AJ15" i="22"/>
  <c r="C55" i="22"/>
  <c r="AJ14" i="22"/>
  <c r="C53" i="22"/>
  <c r="AJ12" i="22"/>
  <c r="C50" i="22"/>
  <c r="AJ9" i="22"/>
  <c r="C49" i="22"/>
  <c r="AJ8" i="22"/>
  <c r="Y24" i="22"/>
  <c r="AC24" i="22" s="1"/>
  <c r="Y7" i="22"/>
  <c r="AC7" i="22" s="1"/>
  <c r="Y8" i="22"/>
  <c r="AC8" i="22" s="1"/>
  <c r="Y10" i="22"/>
  <c r="AC10" i="22" s="1"/>
  <c r="Y9" i="22"/>
  <c r="AC9" i="22" s="1"/>
  <c r="Y11" i="22"/>
  <c r="AC11" i="22" s="1"/>
  <c r="Y12" i="22"/>
  <c r="AC12" i="22" s="1"/>
  <c r="Y13" i="22"/>
  <c r="AC13" i="22" s="1"/>
  <c r="Y14" i="22"/>
  <c r="AC14" i="22" s="1"/>
  <c r="Y17" i="22"/>
  <c r="AC17" i="22" s="1"/>
  <c r="C64" i="22"/>
  <c r="AQ24" i="22"/>
  <c r="E64" i="22" s="1"/>
  <c r="AP24" i="22"/>
  <c r="D64" i="22" s="1"/>
  <c r="AJ23" i="22"/>
  <c r="AK23" i="22" s="1"/>
  <c r="AQ23" i="22" s="1"/>
  <c r="E63" i="22" s="1"/>
  <c r="C78" i="22"/>
  <c r="AJ37" i="22"/>
  <c r="C79" i="22"/>
  <c r="AJ38" i="22"/>
  <c r="AK38" i="22" s="1"/>
  <c r="AP38" i="22" s="1"/>
  <c r="D78" i="22" s="1"/>
  <c r="C73" i="22"/>
  <c r="AJ32" i="22"/>
  <c r="AK32" i="22" s="1"/>
  <c r="AQ32" i="22" s="1"/>
  <c r="E72" i="22" s="1"/>
  <c r="Y41" i="22"/>
  <c r="AC41" i="22" s="1"/>
  <c r="Y37" i="22"/>
  <c r="AC37" i="22" s="1"/>
  <c r="Y34" i="22"/>
  <c r="AC34" i="22" s="1"/>
  <c r="AK39" i="22"/>
  <c r="AP39" i="22" s="1"/>
  <c r="D79" i="22" s="1"/>
  <c r="AA39" i="22"/>
  <c r="AE39" i="22" s="1"/>
  <c r="F77" i="22" l="1"/>
  <c r="AD37" i="22"/>
  <c r="I77" i="22" s="1"/>
  <c r="AL36" i="22"/>
  <c r="AQ39" i="22"/>
  <c r="E79" i="22" s="1"/>
  <c r="AQ38" i="22"/>
  <c r="E78" i="22" s="1"/>
  <c r="F53" i="22"/>
  <c r="AD13" i="22"/>
  <c r="I53" i="22" s="1"/>
  <c r="AL12" i="22"/>
  <c r="F50" i="22"/>
  <c r="AD10" i="22"/>
  <c r="I50" i="22" s="1"/>
  <c r="AL9" i="22"/>
  <c r="AK8" i="22"/>
  <c r="AK9" i="22"/>
  <c r="AK12" i="22"/>
  <c r="AK14" i="22"/>
  <c r="AK15" i="22"/>
  <c r="AF38" i="22"/>
  <c r="M78" i="22" s="1"/>
  <c r="J78" i="22"/>
  <c r="AN37" i="22"/>
  <c r="J62" i="22"/>
  <c r="AF22" i="22"/>
  <c r="M62" i="22" s="1"/>
  <c r="AN21" i="22"/>
  <c r="J59" i="22"/>
  <c r="AF19" i="22"/>
  <c r="M59" i="22" s="1"/>
  <c r="AN18" i="22"/>
  <c r="F78" i="22"/>
  <c r="AD38" i="22"/>
  <c r="I78" i="22" s="1"/>
  <c r="AL37" i="22"/>
  <c r="F55" i="22"/>
  <c r="AD15" i="22"/>
  <c r="I55" i="22" s="1"/>
  <c r="AL14" i="22"/>
  <c r="F59" i="22"/>
  <c r="AD19" i="22"/>
  <c r="I59" i="22" s="1"/>
  <c r="AL18" i="22"/>
  <c r="AF30" i="22"/>
  <c r="M70" i="22" s="1"/>
  <c r="J70" i="22"/>
  <c r="AN29" i="22"/>
  <c r="J69" i="22"/>
  <c r="AF29" i="22"/>
  <c r="M69" i="22" s="1"/>
  <c r="AN28" i="22"/>
  <c r="J67" i="22"/>
  <c r="AF27" i="22"/>
  <c r="M67" i="22" s="1"/>
  <c r="AN26" i="22"/>
  <c r="J65" i="22"/>
  <c r="AF25" i="22"/>
  <c r="M65" i="22" s="1"/>
  <c r="AK25" i="22"/>
  <c r="AK27" i="22"/>
  <c r="AK29" i="22"/>
  <c r="AK33" i="22"/>
  <c r="AK34" i="22"/>
  <c r="AK22" i="22"/>
  <c r="AP23" i="22"/>
  <c r="D63" i="22" s="1"/>
  <c r="AK40" i="22"/>
  <c r="AQ41" i="22"/>
  <c r="E81" i="22" s="1"/>
  <c r="AK36" i="22"/>
  <c r="AK35" i="22"/>
  <c r="J56" i="22"/>
  <c r="AF16" i="22"/>
  <c r="M56" i="22" s="1"/>
  <c r="AN15" i="22"/>
  <c r="J54" i="22"/>
  <c r="AF14" i="22"/>
  <c r="M54" i="22" s="1"/>
  <c r="AN13" i="22"/>
  <c r="J51" i="22"/>
  <c r="AF11" i="22"/>
  <c r="M51" i="22" s="1"/>
  <c r="AN10" i="22"/>
  <c r="J49" i="22"/>
  <c r="AF9" i="22"/>
  <c r="M49" i="22" s="1"/>
  <c r="AN8" i="22"/>
  <c r="J47" i="22"/>
  <c r="AF7" i="22"/>
  <c r="M47" i="22" s="1"/>
  <c r="J55" i="22"/>
  <c r="AF15" i="22"/>
  <c r="M55" i="22" s="1"/>
  <c r="AN14" i="22"/>
  <c r="J58" i="22"/>
  <c r="AF18" i="22"/>
  <c r="M58" i="22" s="1"/>
  <c r="AN17" i="22"/>
  <c r="F76" i="22"/>
  <c r="AD36" i="22"/>
  <c r="I76" i="22" s="1"/>
  <c r="AL35" i="22"/>
  <c r="F75" i="22"/>
  <c r="AD35" i="22"/>
  <c r="I75" i="22" s="1"/>
  <c r="AL34" i="22"/>
  <c r="F72" i="22"/>
  <c r="AD32" i="22"/>
  <c r="I72" i="22" s="1"/>
  <c r="AL31" i="22"/>
  <c r="F68" i="22"/>
  <c r="AD28" i="22"/>
  <c r="I68" i="22" s="1"/>
  <c r="AL27" i="22"/>
  <c r="F67" i="22"/>
  <c r="AD27" i="22"/>
  <c r="I67" i="22" s="1"/>
  <c r="AL26" i="22"/>
  <c r="F66" i="22"/>
  <c r="AD26" i="22"/>
  <c r="I66" i="22" s="1"/>
  <c r="AL25" i="22"/>
  <c r="AP32" i="22"/>
  <c r="D72" i="22" s="1"/>
  <c r="J61" i="22"/>
  <c r="AF21" i="22"/>
  <c r="M61" i="22" s="1"/>
  <c r="AN20" i="22"/>
  <c r="AK19" i="22"/>
  <c r="AK20" i="22"/>
  <c r="AK26" i="22"/>
  <c r="J79" i="22"/>
  <c r="AF39" i="22"/>
  <c r="M79" i="22" s="1"/>
  <c r="AN38" i="22"/>
  <c r="AO36" i="22" s="1"/>
  <c r="AK37" i="22"/>
  <c r="F57" i="22"/>
  <c r="AD17" i="22"/>
  <c r="I57" i="22" s="1"/>
  <c r="AL16" i="22"/>
  <c r="F51" i="22"/>
  <c r="AD11" i="22"/>
  <c r="I51" i="22" s="1"/>
  <c r="AL10" i="22"/>
  <c r="F47" i="22"/>
  <c r="AD7" i="22"/>
  <c r="I47" i="22" s="1"/>
  <c r="AK17" i="22"/>
  <c r="AD34" i="22"/>
  <c r="I74" i="22" s="1"/>
  <c r="F74" i="22"/>
  <c r="AL33" i="22"/>
  <c r="F81" i="22"/>
  <c r="AD41" i="22"/>
  <c r="I81" i="22" s="1"/>
  <c r="AL40" i="22"/>
  <c r="F54" i="22"/>
  <c r="AD14" i="22"/>
  <c r="I54" i="22" s="1"/>
  <c r="AL13" i="22"/>
  <c r="F52" i="22"/>
  <c r="AD12" i="22"/>
  <c r="I52" i="22" s="1"/>
  <c r="AL11" i="22"/>
  <c r="F49" i="22"/>
  <c r="AD9" i="22"/>
  <c r="I49" i="22" s="1"/>
  <c r="AL8" i="22"/>
  <c r="F48" i="22"/>
  <c r="AL7" i="22"/>
  <c r="AD8" i="22"/>
  <c r="I48" i="22" s="1"/>
  <c r="F64" i="22"/>
  <c r="AS24" i="22"/>
  <c r="H64" i="22" s="1"/>
  <c r="AR24" i="22"/>
  <c r="G64" i="22" s="1"/>
  <c r="AD24" i="22"/>
  <c r="I64" i="22" s="1"/>
  <c r="AL23" i="22"/>
  <c r="AM23" i="22" s="1"/>
  <c r="J76" i="22"/>
  <c r="AF36" i="22"/>
  <c r="M76" i="22" s="1"/>
  <c r="AN35" i="22"/>
  <c r="J60" i="22"/>
  <c r="AF20" i="22"/>
  <c r="M60" i="22" s="1"/>
  <c r="AN19" i="22"/>
  <c r="AK16" i="22"/>
  <c r="F79" i="22"/>
  <c r="AD39" i="22"/>
  <c r="I79" i="22" s="1"/>
  <c r="AL38" i="22"/>
  <c r="F60" i="22"/>
  <c r="AD20" i="22"/>
  <c r="I60" i="22" s="1"/>
  <c r="AL19" i="22"/>
  <c r="AM19" i="22" s="1"/>
  <c r="AR19" i="22" s="1"/>
  <c r="G59" i="22" s="1"/>
  <c r="J72" i="22"/>
  <c r="AF32" i="22"/>
  <c r="M72" i="22" s="1"/>
  <c r="AN31" i="22"/>
  <c r="J71" i="22"/>
  <c r="AF31" i="22"/>
  <c r="M71" i="22" s="1"/>
  <c r="AN30" i="22"/>
  <c r="J68" i="22"/>
  <c r="AF28" i="22"/>
  <c r="M68" i="22" s="1"/>
  <c r="AN27" i="22"/>
  <c r="J66" i="22"/>
  <c r="AF26" i="22"/>
  <c r="M66" i="22" s="1"/>
  <c r="AN25" i="22"/>
  <c r="AT42" i="22"/>
  <c r="K82" i="22" s="1"/>
  <c r="AF42" i="22"/>
  <c r="M82" i="22" s="1"/>
  <c r="J82" i="22"/>
  <c r="AU42" i="22"/>
  <c r="L82" i="22" s="1"/>
  <c r="AN41" i="22"/>
  <c r="AO41" i="22" s="1"/>
  <c r="AK18" i="22"/>
  <c r="AO40" i="22"/>
  <c r="J57" i="22"/>
  <c r="AF17" i="22"/>
  <c r="M57" i="22" s="1"/>
  <c r="AN16" i="22"/>
  <c r="J52" i="22"/>
  <c r="AF12" i="22"/>
  <c r="M52" i="22" s="1"/>
  <c r="AN11" i="22"/>
  <c r="J53" i="22"/>
  <c r="AF13" i="22"/>
  <c r="M53" i="22" s="1"/>
  <c r="AN12" i="22"/>
  <c r="J50" i="22"/>
  <c r="AF10" i="22"/>
  <c r="M50" i="22" s="1"/>
  <c r="AN9" i="22"/>
  <c r="J48" i="22"/>
  <c r="AF8" i="22"/>
  <c r="M48" i="22" s="1"/>
  <c r="AN7" i="22"/>
  <c r="J64" i="22"/>
  <c r="AU24" i="22"/>
  <c r="L64" i="22" s="1"/>
  <c r="AT24" i="22"/>
  <c r="K64" i="22" s="1"/>
  <c r="AF24" i="22"/>
  <c r="M64" i="22" s="1"/>
  <c r="AN23" i="22"/>
  <c r="AO23" i="22" s="1"/>
  <c r="AK7" i="22"/>
  <c r="AK11" i="22"/>
  <c r="AK10" i="22"/>
  <c r="AK13" i="22"/>
  <c r="AO39" i="22"/>
  <c r="AU39" i="22" s="1"/>
  <c r="L79" i="22" s="1"/>
  <c r="AO33" i="22"/>
  <c r="AK21" i="22"/>
  <c r="F80" i="22"/>
  <c r="AD40" i="22"/>
  <c r="I80" i="22" s="1"/>
  <c r="AL39" i="22"/>
  <c r="AM21" i="22"/>
  <c r="AM17" i="22"/>
  <c r="AS17" i="22" s="1"/>
  <c r="H57" i="22" s="1"/>
  <c r="F73" i="22"/>
  <c r="AD33" i="22"/>
  <c r="I73" i="22" s="1"/>
  <c r="AL32" i="22"/>
  <c r="F71" i="22"/>
  <c r="AD31" i="22"/>
  <c r="I71" i="22" s="1"/>
  <c r="AL30" i="22"/>
  <c r="F70" i="22"/>
  <c r="AD30" i="22"/>
  <c r="I70" i="22" s="1"/>
  <c r="AL29" i="22"/>
  <c r="F69" i="22"/>
  <c r="AD29" i="22"/>
  <c r="I69" i="22" s="1"/>
  <c r="AL28" i="22"/>
  <c r="F65" i="22"/>
  <c r="AD25" i="22"/>
  <c r="I65" i="22" s="1"/>
  <c r="AR42" i="22"/>
  <c r="G82" i="22" s="1"/>
  <c r="AD42" i="22"/>
  <c r="I82" i="22" s="1"/>
  <c r="AS42" i="22"/>
  <c r="H82" i="22" s="1"/>
  <c r="F82" i="22"/>
  <c r="AL41" i="22"/>
  <c r="AM41" i="22" s="1"/>
  <c r="AS41" i="22" s="1"/>
  <c r="H81" i="22" s="1"/>
  <c r="AK28" i="22"/>
  <c r="AK31" i="22"/>
  <c r="AK30" i="22"/>
  <c r="AO34" i="22"/>
  <c r="J63" i="22"/>
  <c r="AT23" i="22"/>
  <c r="K63" i="22" s="1"/>
  <c r="AU23" i="22"/>
  <c r="L63" i="22" s="1"/>
  <c r="AF23" i="22"/>
  <c r="M63" i="22" s="1"/>
  <c r="AN22" i="22"/>
  <c r="AO22" i="22" s="1"/>
  <c r="AT22" i="22" s="1"/>
  <c r="K62" i="22" s="1"/>
  <c r="AU36" i="22" l="1"/>
  <c r="L76" i="22" s="1"/>
  <c r="AT36" i="22"/>
  <c r="K76" i="22" s="1"/>
  <c r="AP30" i="22"/>
  <c r="D70" i="22" s="1"/>
  <c r="AQ30" i="22"/>
  <c r="E70" i="22" s="1"/>
  <c r="AQ28" i="22"/>
  <c r="E68" i="22" s="1"/>
  <c r="AP28" i="22"/>
  <c r="D68" i="22" s="1"/>
  <c r="AM28" i="22"/>
  <c r="AM30" i="22"/>
  <c r="AM39" i="22"/>
  <c r="AU33" i="22"/>
  <c r="L73" i="22" s="1"/>
  <c r="AT33" i="22"/>
  <c r="K73" i="22" s="1"/>
  <c r="AQ13" i="22"/>
  <c r="E53" i="22" s="1"/>
  <c r="AP13" i="22"/>
  <c r="D53" i="22" s="1"/>
  <c r="AP11" i="22"/>
  <c r="D51" i="22" s="1"/>
  <c r="AQ11" i="22"/>
  <c r="E51" i="22" s="1"/>
  <c r="AO9" i="22"/>
  <c r="AO11" i="22"/>
  <c r="AU40" i="22"/>
  <c r="L80" i="22" s="1"/>
  <c r="AT40" i="22"/>
  <c r="K80" i="22" s="1"/>
  <c r="AT41" i="22"/>
  <c r="K81" i="22" s="1"/>
  <c r="AU41" i="22"/>
  <c r="L81" i="22" s="1"/>
  <c r="AO27" i="22"/>
  <c r="AO31" i="22"/>
  <c r="AM38" i="22"/>
  <c r="AO19" i="22"/>
  <c r="AR23" i="22"/>
  <c r="G63" i="22" s="1"/>
  <c r="AS23" i="22"/>
  <c r="H63" i="22" s="1"/>
  <c r="AM8" i="22"/>
  <c r="AM13" i="22"/>
  <c r="AR41" i="22"/>
  <c r="G81" i="22" s="1"/>
  <c r="AM33" i="22"/>
  <c r="AM10" i="22"/>
  <c r="AR17" i="22"/>
  <c r="G57" i="22" s="1"/>
  <c r="AP37" i="22"/>
  <c r="D77" i="22" s="1"/>
  <c r="AQ37" i="22"/>
  <c r="E77" i="22" s="1"/>
  <c r="AT39" i="22"/>
  <c r="K79" i="22" s="1"/>
  <c r="AQ26" i="22"/>
  <c r="E66" i="22" s="1"/>
  <c r="AP26" i="22"/>
  <c r="D66" i="22" s="1"/>
  <c r="AP19" i="22"/>
  <c r="D59" i="22" s="1"/>
  <c r="AQ19" i="22"/>
  <c r="E59" i="22" s="1"/>
  <c r="AM26" i="22"/>
  <c r="AM31" i="22"/>
  <c r="AM20" i="22"/>
  <c r="AM35" i="22"/>
  <c r="AO14" i="22"/>
  <c r="AO8" i="22"/>
  <c r="AO13" i="22"/>
  <c r="AP36" i="22"/>
  <c r="D76" i="22" s="1"/>
  <c r="AQ36" i="22"/>
  <c r="E76" i="22" s="1"/>
  <c r="AQ40" i="22"/>
  <c r="E80" i="22" s="1"/>
  <c r="AP40" i="22"/>
  <c r="D80" i="22" s="1"/>
  <c r="AP34" i="22"/>
  <c r="D74" i="22" s="1"/>
  <c r="AQ34" i="22"/>
  <c r="E74" i="22" s="1"/>
  <c r="AQ29" i="22"/>
  <c r="E69" i="22" s="1"/>
  <c r="AP29" i="22"/>
  <c r="D69" i="22" s="1"/>
  <c r="AP25" i="22"/>
  <c r="D65" i="22" s="1"/>
  <c r="AQ25" i="22"/>
  <c r="E65" i="22" s="1"/>
  <c r="AO28" i="22"/>
  <c r="AM18" i="22"/>
  <c r="AS19" i="22"/>
  <c r="H59" i="22" s="1"/>
  <c r="AM37" i="22"/>
  <c r="AO21" i="22"/>
  <c r="AU22" i="22"/>
  <c r="L62" i="22" s="1"/>
  <c r="AQ15" i="22"/>
  <c r="E55" i="22" s="1"/>
  <c r="AP15" i="22"/>
  <c r="D55" i="22" s="1"/>
  <c r="AP12" i="22"/>
  <c r="D52" i="22" s="1"/>
  <c r="AQ12" i="22"/>
  <c r="E52" i="22" s="1"/>
  <c r="AQ8" i="22"/>
  <c r="E48" i="22" s="1"/>
  <c r="AP8" i="22"/>
  <c r="D48" i="22" s="1"/>
  <c r="AM12" i="22"/>
  <c r="AU34" i="22"/>
  <c r="L74" i="22" s="1"/>
  <c r="AT34" i="22"/>
  <c r="K74" i="22" s="1"/>
  <c r="AQ31" i="22"/>
  <c r="E71" i="22" s="1"/>
  <c r="AP31" i="22"/>
  <c r="D71" i="22" s="1"/>
  <c r="AM29" i="22"/>
  <c r="AM32" i="22"/>
  <c r="AR21" i="22"/>
  <c r="G61" i="22" s="1"/>
  <c r="AS21" i="22"/>
  <c r="H61" i="22" s="1"/>
  <c r="AQ21" i="22"/>
  <c r="E61" i="22" s="1"/>
  <c r="AP21" i="22"/>
  <c r="D61" i="22" s="1"/>
  <c r="AQ10" i="22"/>
  <c r="E50" i="22" s="1"/>
  <c r="AP10" i="22"/>
  <c r="D50" i="22" s="1"/>
  <c r="AP7" i="22"/>
  <c r="D47" i="22" s="1"/>
  <c r="AQ7" i="22"/>
  <c r="E47" i="22" s="1"/>
  <c r="AO7" i="22"/>
  <c r="AO12" i="22"/>
  <c r="AO16" i="22"/>
  <c r="AP18" i="22"/>
  <c r="D58" i="22" s="1"/>
  <c r="AQ18" i="22"/>
  <c r="E58" i="22" s="1"/>
  <c r="AO25" i="22"/>
  <c r="AO30" i="22"/>
  <c r="AQ16" i="22"/>
  <c r="E56" i="22" s="1"/>
  <c r="AP16" i="22"/>
  <c r="D56" i="22" s="1"/>
  <c r="AO35" i="22"/>
  <c r="AM7" i="22"/>
  <c r="AM11" i="22"/>
  <c r="AM40" i="22"/>
  <c r="AP17" i="22"/>
  <c r="D57" i="22" s="1"/>
  <c r="AQ17" i="22"/>
  <c r="E57" i="22" s="1"/>
  <c r="AM16" i="22"/>
  <c r="AO38" i="22"/>
  <c r="AQ20" i="22"/>
  <c r="E60" i="22" s="1"/>
  <c r="AP20" i="22"/>
  <c r="D60" i="22" s="1"/>
  <c r="AO20" i="22"/>
  <c r="AM25" i="22"/>
  <c r="AM27" i="22"/>
  <c r="AM34" i="22"/>
  <c r="AM15" i="22"/>
  <c r="AO17" i="22"/>
  <c r="AO32" i="22"/>
  <c r="AO10" i="22"/>
  <c r="AO15" i="22"/>
  <c r="AQ35" i="22"/>
  <c r="E75" i="22" s="1"/>
  <c r="AP35" i="22"/>
  <c r="D75" i="22" s="1"/>
  <c r="AM22" i="22"/>
  <c r="AQ22" i="22"/>
  <c r="E62" i="22" s="1"/>
  <c r="AP22" i="22"/>
  <c r="D62" i="22" s="1"/>
  <c r="AP33" i="22"/>
  <c r="D73" i="22" s="1"/>
  <c r="AQ33" i="22"/>
  <c r="E73" i="22" s="1"/>
  <c r="AQ27" i="22"/>
  <c r="E67" i="22" s="1"/>
  <c r="AP27" i="22"/>
  <c r="D67" i="22" s="1"/>
  <c r="AO26" i="22"/>
  <c r="AO29" i="22"/>
  <c r="AM14" i="22"/>
  <c r="AO18" i="22"/>
  <c r="AO37" i="22"/>
  <c r="AP14" i="22"/>
  <c r="D54" i="22" s="1"/>
  <c r="AQ14" i="22"/>
  <c r="E54" i="22" s="1"/>
  <c r="AQ9" i="22"/>
  <c r="E49" i="22" s="1"/>
  <c r="AP9" i="22"/>
  <c r="D49" i="22" s="1"/>
  <c r="AM9" i="22"/>
  <c r="AM36" i="22"/>
  <c r="AS36" i="22" l="1"/>
  <c r="H76" i="22" s="1"/>
  <c r="AR36" i="22"/>
  <c r="G76" i="22" s="1"/>
  <c r="AU37" i="22"/>
  <c r="L77" i="22" s="1"/>
  <c r="AT37" i="22"/>
  <c r="K77" i="22" s="1"/>
  <c r="AR14" i="22"/>
  <c r="G54" i="22" s="1"/>
  <c r="AS14" i="22"/>
  <c r="H54" i="22" s="1"/>
  <c r="AU26" i="22"/>
  <c r="L66" i="22" s="1"/>
  <c r="AT26" i="22"/>
  <c r="K66" i="22" s="1"/>
  <c r="AT15" i="22"/>
  <c r="K55" i="22" s="1"/>
  <c r="AU15" i="22"/>
  <c r="L55" i="22" s="1"/>
  <c r="AU32" i="22"/>
  <c r="L72" i="22" s="1"/>
  <c r="AT32" i="22"/>
  <c r="K72" i="22" s="1"/>
  <c r="AS15" i="22"/>
  <c r="H55" i="22" s="1"/>
  <c r="AR15" i="22"/>
  <c r="G55" i="22" s="1"/>
  <c r="AR27" i="22"/>
  <c r="G67" i="22" s="1"/>
  <c r="AS27" i="22"/>
  <c r="H67" i="22" s="1"/>
  <c r="AT20" i="22"/>
  <c r="K60" i="22" s="1"/>
  <c r="AU20" i="22"/>
  <c r="L60" i="22" s="1"/>
  <c r="AR16" i="22"/>
  <c r="G56" i="22" s="1"/>
  <c r="AS16" i="22"/>
  <c r="H56" i="22" s="1"/>
  <c r="AR11" i="22"/>
  <c r="G51" i="22" s="1"/>
  <c r="AS11" i="22"/>
  <c r="H51" i="22" s="1"/>
  <c r="AU35" i="22"/>
  <c r="L75" i="22" s="1"/>
  <c r="AT35" i="22"/>
  <c r="K75" i="22" s="1"/>
  <c r="AT25" i="22"/>
  <c r="K65" i="22" s="1"/>
  <c r="AU25" i="22"/>
  <c r="L65" i="22" s="1"/>
  <c r="AT12" i="22"/>
  <c r="K52" i="22" s="1"/>
  <c r="AU12" i="22"/>
  <c r="L52" i="22" s="1"/>
  <c r="AS32" i="22"/>
  <c r="H72" i="22" s="1"/>
  <c r="AR32" i="22"/>
  <c r="G72" i="22" s="1"/>
  <c r="AS12" i="22"/>
  <c r="H52" i="22" s="1"/>
  <c r="AR12" i="22"/>
  <c r="G52" i="22" s="1"/>
  <c r="AU21" i="22"/>
  <c r="L61" i="22" s="1"/>
  <c r="AT21" i="22"/>
  <c r="K61" i="22" s="1"/>
  <c r="AT28" i="22"/>
  <c r="K68" i="22" s="1"/>
  <c r="AU28" i="22"/>
  <c r="L68" i="22" s="1"/>
  <c r="AU8" i="22"/>
  <c r="L48" i="22" s="1"/>
  <c r="AT8" i="22"/>
  <c r="K48" i="22" s="1"/>
  <c r="AS35" i="22"/>
  <c r="H75" i="22" s="1"/>
  <c r="AR35" i="22"/>
  <c r="G75" i="22" s="1"/>
  <c r="AS31" i="22"/>
  <c r="H71" i="22" s="1"/>
  <c r="AR31" i="22"/>
  <c r="G71" i="22" s="1"/>
  <c r="AS10" i="22"/>
  <c r="H50" i="22" s="1"/>
  <c r="AR10" i="22"/>
  <c r="G50" i="22" s="1"/>
  <c r="AR8" i="22"/>
  <c r="G48" i="22" s="1"/>
  <c r="AS8" i="22"/>
  <c r="H48" i="22" s="1"/>
  <c r="AS38" i="22"/>
  <c r="H78" i="22" s="1"/>
  <c r="AR38" i="22"/>
  <c r="G78" i="22" s="1"/>
  <c r="AU27" i="22"/>
  <c r="L67" i="22" s="1"/>
  <c r="AT27" i="22"/>
  <c r="K67" i="22" s="1"/>
  <c r="AT9" i="22"/>
  <c r="K49" i="22" s="1"/>
  <c r="AU9" i="22"/>
  <c r="L49" i="22" s="1"/>
  <c r="AS30" i="22"/>
  <c r="H70" i="22" s="1"/>
  <c r="AR30" i="22"/>
  <c r="G70" i="22" s="1"/>
  <c r="AR9" i="22"/>
  <c r="G49" i="22" s="1"/>
  <c r="AS9" i="22"/>
  <c r="H49" i="22" s="1"/>
  <c r="AU18" i="22"/>
  <c r="L58" i="22" s="1"/>
  <c r="AT18" i="22"/>
  <c r="K58" i="22" s="1"/>
  <c r="AU29" i="22"/>
  <c r="L69" i="22" s="1"/>
  <c r="AT29" i="22"/>
  <c r="K69" i="22" s="1"/>
  <c r="AS22" i="22"/>
  <c r="H62" i="22" s="1"/>
  <c r="AR22" i="22"/>
  <c r="G62" i="22" s="1"/>
  <c r="AT10" i="22"/>
  <c r="K50" i="22" s="1"/>
  <c r="AU10" i="22"/>
  <c r="L50" i="22" s="1"/>
  <c r="AU17" i="22"/>
  <c r="L57" i="22" s="1"/>
  <c r="AT17" i="22"/>
  <c r="K57" i="22" s="1"/>
  <c r="AR34" i="22"/>
  <c r="G74" i="22" s="1"/>
  <c r="AS34" i="22"/>
  <c r="H74" i="22" s="1"/>
  <c r="AS25" i="22"/>
  <c r="H65" i="22" s="1"/>
  <c r="AR25" i="22"/>
  <c r="G65" i="22" s="1"/>
  <c r="AU38" i="22"/>
  <c r="L78" i="22" s="1"/>
  <c r="AT38" i="22"/>
  <c r="K78" i="22" s="1"/>
  <c r="AS40" i="22"/>
  <c r="H80" i="22" s="1"/>
  <c r="AR40" i="22"/>
  <c r="G80" i="22" s="1"/>
  <c r="AS7" i="22"/>
  <c r="H47" i="22" s="1"/>
  <c r="AR7" i="22"/>
  <c r="G47" i="22" s="1"/>
  <c r="AU30" i="22"/>
  <c r="L70" i="22" s="1"/>
  <c r="AT30" i="22"/>
  <c r="K70" i="22" s="1"/>
  <c r="AU16" i="22"/>
  <c r="L56" i="22" s="1"/>
  <c r="AT16" i="22"/>
  <c r="K56" i="22" s="1"/>
  <c r="AU7" i="22"/>
  <c r="L47" i="22" s="1"/>
  <c r="AT7" i="22"/>
  <c r="K47" i="22" s="1"/>
  <c r="AS29" i="22"/>
  <c r="H69" i="22" s="1"/>
  <c r="AR29" i="22"/>
  <c r="G69" i="22" s="1"/>
  <c r="AS37" i="22"/>
  <c r="H77" i="22" s="1"/>
  <c r="AR37" i="22"/>
  <c r="G77" i="22" s="1"/>
  <c r="AS18" i="22"/>
  <c r="H58" i="22" s="1"/>
  <c r="AR18" i="22"/>
  <c r="G58" i="22" s="1"/>
  <c r="AU13" i="22"/>
  <c r="L53" i="22" s="1"/>
  <c r="AT13" i="22"/>
  <c r="K53" i="22" s="1"/>
  <c r="AT14" i="22"/>
  <c r="K54" i="22" s="1"/>
  <c r="AU14" i="22"/>
  <c r="L54" i="22" s="1"/>
  <c r="AS20" i="22"/>
  <c r="H60" i="22" s="1"/>
  <c r="AR20" i="22"/>
  <c r="G60" i="22" s="1"/>
  <c r="AS26" i="22"/>
  <c r="H66" i="22" s="1"/>
  <c r="AR26" i="22"/>
  <c r="G66" i="22" s="1"/>
  <c r="AS33" i="22"/>
  <c r="H73" i="22" s="1"/>
  <c r="AR33" i="22"/>
  <c r="G73" i="22" s="1"/>
  <c r="AR13" i="22"/>
  <c r="G53" i="22" s="1"/>
  <c r="AS13" i="22"/>
  <c r="H53" i="22" s="1"/>
  <c r="AU19" i="22"/>
  <c r="L59" i="22" s="1"/>
  <c r="AT19" i="22"/>
  <c r="K59" i="22" s="1"/>
  <c r="AU31" i="22"/>
  <c r="L71" i="22" s="1"/>
  <c r="AT31" i="22"/>
  <c r="K71" i="22" s="1"/>
  <c r="AU11" i="22"/>
  <c r="L51" i="22" s="1"/>
  <c r="AT11" i="22"/>
  <c r="K51" i="22" s="1"/>
  <c r="AS39" i="22"/>
  <c r="H79" i="22" s="1"/>
  <c r="AR39" i="22"/>
  <c r="G79" i="22" s="1"/>
  <c r="AS28" i="22"/>
  <c r="H68" i="22" s="1"/>
  <c r="AR28" i="22"/>
  <c r="G68" i="22" s="1"/>
  <c r="AH42" i="21" l="1"/>
  <c r="S42" i="21"/>
  <c r="Q42" i="21"/>
  <c r="P42" i="21"/>
  <c r="R42" i="21" s="1"/>
  <c r="AK42" i="21" s="1"/>
  <c r="AI41" i="21"/>
  <c r="S41" i="21"/>
  <c r="Q41" i="21"/>
  <c r="P41" i="21"/>
  <c r="R41" i="21" s="1"/>
  <c r="T41" i="21" s="1"/>
  <c r="AH41" i="21" s="1"/>
  <c r="O41" i="21"/>
  <c r="AI40" i="21"/>
  <c r="S40" i="21"/>
  <c r="Q40" i="21"/>
  <c r="P40" i="21"/>
  <c r="R40" i="21" s="1"/>
  <c r="T40" i="21" s="1"/>
  <c r="AH40" i="21" s="1"/>
  <c r="O40" i="21"/>
  <c r="AI39" i="21"/>
  <c r="S39" i="21"/>
  <c r="Q39" i="21"/>
  <c r="P39" i="21"/>
  <c r="R39" i="21" s="1"/>
  <c r="T39" i="21" s="1"/>
  <c r="AH39" i="21" s="1"/>
  <c r="O39" i="21"/>
  <c r="S38" i="21"/>
  <c r="AI38" i="21" s="1"/>
  <c r="Q38" i="21"/>
  <c r="P38" i="21"/>
  <c r="R38" i="21" s="1"/>
  <c r="T38" i="21" s="1"/>
  <c r="AH38" i="21" s="1"/>
  <c r="O38" i="21"/>
  <c r="AH37" i="21"/>
  <c r="S37" i="21"/>
  <c r="AI37" i="21" s="1"/>
  <c r="Q37" i="21"/>
  <c r="P37" i="21"/>
  <c r="R37" i="21" s="1"/>
  <c r="T37" i="21" s="1"/>
  <c r="O37" i="21"/>
  <c r="AH36" i="21"/>
  <c r="S36" i="21"/>
  <c r="AI36" i="21" s="1"/>
  <c r="Q36" i="21"/>
  <c r="P36" i="21"/>
  <c r="R36" i="21" s="1"/>
  <c r="T36" i="21" s="1"/>
  <c r="O36" i="21"/>
  <c r="S35" i="21"/>
  <c r="AI35" i="21" s="1"/>
  <c r="Q35" i="21"/>
  <c r="P35" i="21"/>
  <c r="R35" i="21" s="1"/>
  <c r="T35" i="21" s="1"/>
  <c r="AH35" i="21" s="1"/>
  <c r="O35" i="21"/>
  <c r="AH34" i="21"/>
  <c r="S34" i="21"/>
  <c r="AI34" i="21" s="1"/>
  <c r="Q34" i="21"/>
  <c r="P34" i="21"/>
  <c r="R34" i="21" s="1"/>
  <c r="T34" i="21" s="1"/>
  <c r="O34" i="21"/>
  <c r="S33" i="21"/>
  <c r="AI33" i="21" s="1"/>
  <c r="Q33" i="21"/>
  <c r="P33" i="21"/>
  <c r="R33" i="21" s="1"/>
  <c r="T33" i="21" s="1"/>
  <c r="AH33" i="21" s="1"/>
  <c r="O33" i="21"/>
  <c r="AH32" i="21"/>
  <c r="S32" i="21"/>
  <c r="AI32" i="21" s="1"/>
  <c r="Q32" i="21"/>
  <c r="P32" i="21"/>
  <c r="R32" i="21" s="1"/>
  <c r="T32" i="21" s="1"/>
  <c r="O32" i="21"/>
  <c r="AH31" i="21"/>
  <c r="S31" i="21"/>
  <c r="AI31" i="21" s="1"/>
  <c r="Q31" i="21"/>
  <c r="P31" i="21"/>
  <c r="R31" i="21" s="1"/>
  <c r="T31" i="21" s="1"/>
  <c r="O31" i="21"/>
  <c r="AH30" i="21"/>
  <c r="S30" i="21"/>
  <c r="AI30" i="21" s="1"/>
  <c r="Q30" i="21"/>
  <c r="P30" i="21"/>
  <c r="R30" i="21" s="1"/>
  <c r="T30" i="21" s="1"/>
  <c r="O30" i="21"/>
  <c r="AH29" i="21"/>
  <c r="S29" i="21"/>
  <c r="AI29" i="21" s="1"/>
  <c r="Q29" i="21"/>
  <c r="P29" i="21"/>
  <c r="R29" i="21" s="1"/>
  <c r="T29" i="21" s="1"/>
  <c r="O29" i="21"/>
  <c r="AH28" i="21"/>
  <c r="S28" i="21"/>
  <c r="AI28" i="21" s="1"/>
  <c r="Q28" i="21"/>
  <c r="P28" i="21"/>
  <c r="R28" i="21" s="1"/>
  <c r="T28" i="21" s="1"/>
  <c r="O28" i="21"/>
  <c r="AH27" i="21"/>
  <c r="S27" i="21"/>
  <c r="AI27" i="21" s="1"/>
  <c r="Q27" i="21"/>
  <c r="P27" i="21"/>
  <c r="R27" i="21" s="1"/>
  <c r="T27" i="21" s="1"/>
  <c r="O27" i="21"/>
  <c r="AH26" i="21"/>
  <c r="S26" i="21"/>
  <c r="AI26" i="21" s="1"/>
  <c r="Q26" i="21"/>
  <c r="P26" i="21"/>
  <c r="R26" i="21" s="1"/>
  <c r="T26" i="21" s="1"/>
  <c r="O26" i="21"/>
  <c r="AH25" i="21"/>
  <c r="S25" i="21"/>
  <c r="AI25" i="21" s="1"/>
  <c r="Q25" i="21"/>
  <c r="P25" i="21"/>
  <c r="R25" i="21" s="1"/>
  <c r="T25" i="21" s="1"/>
  <c r="O25" i="21"/>
  <c r="AH24" i="21"/>
  <c r="S24" i="21"/>
  <c r="Q24" i="21"/>
  <c r="P24" i="21"/>
  <c r="R24" i="21" s="1"/>
  <c r="AK24" i="21" s="1"/>
  <c r="AI23" i="21"/>
  <c r="S23" i="21"/>
  <c r="Q23" i="21"/>
  <c r="P23" i="21"/>
  <c r="R23" i="21" s="1"/>
  <c r="T23" i="21" s="1"/>
  <c r="AH23" i="21" s="1"/>
  <c r="O23" i="21"/>
  <c r="AI22" i="21"/>
  <c r="S22" i="21"/>
  <c r="Q22" i="21"/>
  <c r="P22" i="21"/>
  <c r="R22" i="21" s="1"/>
  <c r="T22" i="21" s="1"/>
  <c r="AH22" i="21" s="1"/>
  <c r="O22" i="21"/>
  <c r="AI21" i="21"/>
  <c r="S21" i="21"/>
  <c r="Q21" i="21"/>
  <c r="P21" i="21"/>
  <c r="R21" i="21" s="1"/>
  <c r="T21" i="21" s="1"/>
  <c r="AH21" i="21" s="1"/>
  <c r="O21" i="21"/>
  <c r="AI20" i="21"/>
  <c r="S20" i="21"/>
  <c r="Q20" i="21"/>
  <c r="P20" i="21"/>
  <c r="R20" i="21" s="1"/>
  <c r="T20" i="21" s="1"/>
  <c r="AH20" i="21" s="1"/>
  <c r="O20" i="21"/>
  <c r="AI19" i="21"/>
  <c r="S19" i="21"/>
  <c r="Q19" i="21"/>
  <c r="P19" i="21"/>
  <c r="R19" i="21" s="1"/>
  <c r="T19" i="21" s="1"/>
  <c r="AH19" i="21" s="1"/>
  <c r="O19" i="21"/>
  <c r="AI18" i="21"/>
  <c r="S18" i="21"/>
  <c r="Q18" i="21"/>
  <c r="P18" i="21"/>
  <c r="R18" i="21" s="1"/>
  <c r="T18" i="21" s="1"/>
  <c r="AH18" i="21" s="1"/>
  <c r="O18" i="21"/>
  <c r="AI17" i="21"/>
  <c r="S17" i="21"/>
  <c r="Q17" i="21"/>
  <c r="P17" i="21"/>
  <c r="R17" i="21" s="1"/>
  <c r="T17" i="21" s="1"/>
  <c r="AH17" i="21" s="1"/>
  <c r="O17" i="21"/>
  <c r="AI16" i="21"/>
  <c r="S16" i="21"/>
  <c r="Q16" i="21"/>
  <c r="P16" i="21"/>
  <c r="R16" i="21" s="1"/>
  <c r="T16" i="21" s="1"/>
  <c r="AH16" i="21" s="1"/>
  <c r="O16" i="21"/>
  <c r="AI15" i="21"/>
  <c r="S15" i="21"/>
  <c r="Q15" i="21"/>
  <c r="P15" i="21"/>
  <c r="R15" i="21" s="1"/>
  <c r="T15" i="21" s="1"/>
  <c r="AH15" i="21" s="1"/>
  <c r="O15" i="21"/>
  <c r="AI14" i="21"/>
  <c r="AH14" i="21"/>
  <c r="S14" i="21"/>
  <c r="Q14" i="21"/>
  <c r="P14" i="21"/>
  <c r="R14" i="21" s="1"/>
  <c r="T14" i="21" s="1"/>
  <c r="O14" i="21"/>
  <c r="AI13" i="21"/>
  <c r="AH13" i="21"/>
  <c r="S13" i="21"/>
  <c r="Q13" i="21"/>
  <c r="P13" i="21"/>
  <c r="R13" i="21" s="1"/>
  <c r="T13" i="21" s="1"/>
  <c r="O13" i="21"/>
  <c r="AI12" i="21"/>
  <c r="AH12" i="21"/>
  <c r="S12" i="21"/>
  <c r="Q12" i="21"/>
  <c r="P12" i="21"/>
  <c r="R12" i="21" s="1"/>
  <c r="T12" i="21" s="1"/>
  <c r="O12" i="21"/>
  <c r="AI11" i="21"/>
  <c r="AH11" i="21"/>
  <c r="S11" i="21"/>
  <c r="Q11" i="21"/>
  <c r="P11" i="21"/>
  <c r="R11" i="21" s="1"/>
  <c r="T11" i="21" s="1"/>
  <c r="O11" i="21"/>
  <c r="AI10" i="21"/>
  <c r="AH10" i="21"/>
  <c r="S10" i="21"/>
  <c r="Q10" i="21"/>
  <c r="P10" i="21"/>
  <c r="R10" i="21" s="1"/>
  <c r="T10" i="21" s="1"/>
  <c r="O10" i="21"/>
  <c r="AI9" i="21"/>
  <c r="AH9" i="21"/>
  <c r="S9" i="21"/>
  <c r="Q9" i="21"/>
  <c r="P9" i="21"/>
  <c r="R9" i="21" s="1"/>
  <c r="T9" i="21" s="1"/>
  <c r="O9" i="21"/>
  <c r="AI8" i="21"/>
  <c r="AH8" i="21"/>
  <c r="S8" i="21"/>
  <c r="Q8" i="21"/>
  <c r="P8" i="21"/>
  <c r="R8" i="21" s="1"/>
  <c r="T8" i="21" s="1"/>
  <c r="O8" i="21"/>
  <c r="AH7" i="21"/>
  <c r="S7" i="21"/>
  <c r="AI7" i="21" s="1"/>
  <c r="Q7" i="21"/>
  <c r="P7" i="21"/>
  <c r="R7" i="21" s="1"/>
  <c r="T7" i="21" s="1"/>
  <c r="O7" i="21"/>
  <c r="AO24" i="21" l="1"/>
  <c r="U8" i="21"/>
  <c r="V7" i="21"/>
  <c r="V25" i="21"/>
  <c r="U26" i="21"/>
  <c r="AI24" i="21"/>
  <c r="AM24" i="21"/>
  <c r="AI42" i="21"/>
  <c r="AO42" i="21" s="1"/>
  <c r="V26" i="21" l="1"/>
  <c r="U27" i="21"/>
  <c r="X7" i="21"/>
  <c r="Z7" i="21"/>
  <c r="AM42" i="21"/>
  <c r="Z25" i="21"/>
  <c r="X25" i="21"/>
  <c r="U9" i="21"/>
  <c r="V8" i="21"/>
  <c r="Z26" i="21" l="1"/>
  <c r="X26" i="21"/>
  <c r="U10" i="21"/>
  <c r="V9" i="21"/>
  <c r="Z8" i="21"/>
  <c r="X8" i="21"/>
  <c r="V27" i="21"/>
  <c r="U28" i="21"/>
  <c r="U11" i="21" l="1"/>
  <c r="V10" i="21"/>
  <c r="Z27" i="21"/>
  <c r="X27" i="21"/>
  <c r="V28" i="21"/>
  <c r="U29" i="21"/>
  <c r="Z9" i="21"/>
  <c r="X9" i="21"/>
  <c r="V29" i="21" l="1"/>
  <c r="U30" i="21"/>
  <c r="U12" i="21"/>
  <c r="V11" i="21"/>
  <c r="Z28" i="21"/>
  <c r="X28" i="21"/>
  <c r="Z10" i="21"/>
  <c r="X10" i="21"/>
  <c r="U13" i="21" l="1"/>
  <c r="V12" i="21"/>
  <c r="Z29" i="21"/>
  <c r="X29" i="21"/>
  <c r="Z11" i="21"/>
  <c r="X11" i="21"/>
  <c r="V30" i="21"/>
  <c r="U31" i="21"/>
  <c r="V31" i="21" l="1"/>
  <c r="U32" i="21"/>
  <c r="Z12" i="21"/>
  <c r="X12" i="21"/>
  <c r="Z30" i="21"/>
  <c r="X30" i="21"/>
  <c r="U14" i="21"/>
  <c r="V13" i="21"/>
  <c r="V32" i="21" l="1"/>
  <c r="U33" i="21"/>
  <c r="Z13" i="21"/>
  <c r="X13" i="21"/>
  <c r="U15" i="21"/>
  <c r="V14" i="21"/>
  <c r="Z31" i="21"/>
  <c r="X31" i="21"/>
  <c r="Z14" i="21" l="1"/>
  <c r="X14" i="21"/>
  <c r="Z32" i="21"/>
  <c r="X32" i="21"/>
  <c r="U16" i="21"/>
  <c r="V15" i="21"/>
  <c r="V33" i="21"/>
  <c r="U34" i="21"/>
  <c r="Z15" i="21" l="1"/>
  <c r="X15" i="21"/>
  <c r="V34" i="21"/>
  <c r="U35" i="21"/>
  <c r="Z33" i="21"/>
  <c r="X33" i="21"/>
  <c r="U17" i="21"/>
  <c r="V16" i="21"/>
  <c r="V35" i="21" l="1"/>
  <c r="U36" i="21"/>
  <c r="U18" i="21"/>
  <c r="V17" i="21"/>
  <c r="Z16" i="21"/>
  <c r="X16" i="21"/>
  <c r="Z34" i="21"/>
  <c r="X34" i="21"/>
  <c r="U19" i="21" l="1"/>
  <c r="V18" i="21"/>
  <c r="Z35" i="21"/>
  <c r="X35" i="21"/>
  <c r="Z17" i="21"/>
  <c r="X17" i="21"/>
  <c r="V36" i="21"/>
  <c r="U37" i="21"/>
  <c r="Z18" i="21" l="1"/>
  <c r="X18" i="21"/>
  <c r="Z36" i="21"/>
  <c r="X36" i="21"/>
  <c r="V37" i="21"/>
  <c r="U38" i="21"/>
  <c r="U20" i="21"/>
  <c r="V19" i="21"/>
  <c r="Z19" i="21" l="1"/>
  <c r="X19" i="21"/>
  <c r="Z37" i="21"/>
  <c r="X37" i="21"/>
  <c r="U21" i="21"/>
  <c r="V20" i="21"/>
  <c r="U39" i="21"/>
  <c r="V38" i="21"/>
  <c r="Z20" i="21" l="1"/>
  <c r="X20" i="21"/>
  <c r="Z38" i="21"/>
  <c r="X38" i="21"/>
  <c r="U40" i="21"/>
  <c r="V39" i="21"/>
  <c r="U22" i="21"/>
  <c r="V21" i="21"/>
  <c r="Z21" i="21" l="1"/>
  <c r="X21" i="21"/>
  <c r="Z39" i="21"/>
  <c r="X39" i="21"/>
  <c r="U23" i="21"/>
  <c r="V22" i="21"/>
  <c r="U41" i="21"/>
  <c r="V40" i="21"/>
  <c r="X40" i="21" l="1"/>
  <c r="Z40" i="21"/>
  <c r="Z22" i="21"/>
  <c r="X22" i="21"/>
  <c r="U42" i="21"/>
  <c r="V42" i="21" s="1"/>
  <c r="V41" i="21"/>
  <c r="U24" i="21"/>
  <c r="V24" i="21" s="1"/>
  <c r="V23" i="21"/>
  <c r="W35" i="21"/>
  <c r="AB35" i="21" s="1"/>
  <c r="W39" i="21"/>
  <c r="AB39" i="21" s="1"/>
  <c r="W23" i="21" l="1"/>
  <c r="AB23" i="21" s="1"/>
  <c r="Z23" i="21"/>
  <c r="X23" i="21"/>
  <c r="W19" i="21"/>
  <c r="AB19" i="21" s="1"/>
  <c r="W18" i="21"/>
  <c r="AB18" i="21" s="1"/>
  <c r="W20" i="21"/>
  <c r="AB20" i="21" s="1"/>
  <c r="W22" i="21"/>
  <c r="AB22" i="21" s="1"/>
  <c r="C79" i="21"/>
  <c r="AJ38" i="21"/>
  <c r="W21" i="21"/>
  <c r="AB21" i="21" s="1"/>
  <c r="C75" i="21"/>
  <c r="AJ34" i="21"/>
  <c r="W17" i="21"/>
  <c r="AB17" i="21" s="1"/>
  <c r="W24" i="21"/>
  <c r="AB24" i="21" s="1"/>
  <c r="AN24" i="21"/>
  <c r="AL24" i="21"/>
  <c r="Z24" i="21"/>
  <c r="X24" i="21"/>
  <c r="Y20" i="21" s="1"/>
  <c r="AC20" i="21" s="1"/>
  <c r="W8" i="21"/>
  <c r="AB8" i="21" s="1"/>
  <c r="W7" i="21"/>
  <c r="AB7" i="21" s="1"/>
  <c r="W9" i="21"/>
  <c r="AB9" i="21" s="1"/>
  <c r="W10" i="21"/>
  <c r="AB10" i="21" s="1"/>
  <c r="W12" i="21"/>
  <c r="AB12" i="21" s="1"/>
  <c r="W11" i="21"/>
  <c r="AB11" i="21" s="1"/>
  <c r="W13" i="21"/>
  <c r="AB13" i="21" s="1"/>
  <c r="W14" i="21"/>
  <c r="AB14" i="21" s="1"/>
  <c r="W15" i="21"/>
  <c r="AB15" i="21" s="1"/>
  <c r="W16" i="21"/>
  <c r="AB16" i="21" s="1"/>
  <c r="W41" i="21"/>
  <c r="AB41" i="21" s="1"/>
  <c r="Z41" i="21"/>
  <c r="X41" i="21"/>
  <c r="W42" i="21"/>
  <c r="AB42" i="21" s="1"/>
  <c r="AN42" i="21"/>
  <c r="AL42" i="21"/>
  <c r="Z42" i="21"/>
  <c r="X42" i="21"/>
  <c r="W25" i="21"/>
  <c r="AB25" i="21" s="1"/>
  <c r="W27" i="21"/>
  <c r="AB27" i="21" s="1"/>
  <c r="W26" i="21"/>
  <c r="AB26" i="21" s="1"/>
  <c r="W28" i="21"/>
  <c r="AB28" i="21" s="1"/>
  <c r="W29" i="21"/>
  <c r="AB29" i="21" s="1"/>
  <c r="W32" i="21"/>
  <c r="AB32" i="21" s="1"/>
  <c r="W31" i="21"/>
  <c r="AB31" i="21" s="1"/>
  <c r="W30" i="21"/>
  <c r="AB30" i="21" s="1"/>
  <c r="W33" i="21"/>
  <c r="AB33" i="21" s="1"/>
  <c r="W34" i="21"/>
  <c r="AB34" i="21" s="1"/>
  <c r="W37" i="21"/>
  <c r="AB37" i="21" s="1"/>
  <c r="W38" i="21"/>
  <c r="AB38" i="21" s="1"/>
  <c r="W36" i="21"/>
  <c r="AB36" i="21" s="1"/>
  <c r="AA22" i="21"/>
  <c r="AE22" i="21" s="1"/>
  <c r="AA20" i="21"/>
  <c r="AE20" i="21" s="1"/>
  <c r="AA18" i="21"/>
  <c r="AE18" i="21" s="1"/>
  <c r="AA40" i="21"/>
  <c r="AE40" i="21" s="1"/>
  <c r="AA36" i="21"/>
  <c r="AE36" i="21" s="1"/>
  <c r="AA35" i="21"/>
  <c r="AE35" i="21" s="1"/>
  <c r="AA37" i="21"/>
  <c r="AE37" i="21" s="1"/>
  <c r="W40" i="21"/>
  <c r="AB40" i="21" s="1"/>
  <c r="F60" i="21" l="1"/>
  <c r="AD20" i="21"/>
  <c r="I60" i="21" s="1"/>
  <c r="AL19" i="21"/>
  <c r="J75" i="21"/>
  <c r="AF35" i="21"/>
  <c r="M75" i="21" s="1"/>
  <c r="AN34" i="21"/>
  <c r="J60" i="21"/>
  <c r="AF20" i="21"/>
  <c r="M60" i="21" s="1"/>
  <c r="AN19" i="21"/>
  <c r="C77" i="21"/>
  <c r="AJ36" i="21"/>
  <c r="C73" i="21"/>
  <c r="AJ32" i="21"/>
  <c r="C71" i="21"/>
  <c r="AJ30" i="21"/>
  <c r="C69" i="21"/>
  <c r="AJ28" i="21"/>
  <c r="C66" i="21"/>
  <c r="AJ25" i="21"/>
  <c r="C65" i="21"/>
  <c r="AA42" i="21"/>
  <c r="AE42" i="21" s="1"/>
  <c r="AA25" i="21"/>
  <c r="AE25" i="21" s="1"/>
  <c r="AA26" i="21"/>
  <c r="AE26" i="21" s="1"/>
  <c r="AA30" i="21"/>
  <c r="AE30" i="21" s="1"/>
  <c r="AA28" i="21"/>
  <c r="AE28" i="21" s="1"/>
  <c r="AA27" i="21"/>
  <c r="AE27" i="21" s="1"/>
  <c r="AA29" i="21"/>
  <c r="AE29" i="21" s="1"/>
  <c r="AA32" i="21"/>
  <c r="AE32" i="21" s="1"/>
  <c r="AA33" i="21"/>
  <c r="AE33" i="21" s="1"/>
  <c r="AA31" i="21"/>
  <c r="AE31" i="21" s="1"/>
  <c r="AA34" i="21"/>
  <c r="AE34" i="21" s="1"/>
  <c r="Y41" i="21"/>
  <c r="AC41" i="21" s="1"/>
  <c r="Y37" i="21"/>
  <c r="AC37" i="21" s="1"/>
  <c r="Y39" i="21"/>
  <c r="AC39" i="21" s="1"/>
  <c r="C81" i="21"/>
  <c r="AJ40" i="21"/>
  <c r="C55" i="21"/>
  <c r="AJ14" i="21"/>
  <c r="C53" i="21"/>
  <c r="AJ12" i="21"/>
  <c r="C52" i="21"/>
  <c r="AJ11" i="21"/>
  <c r="C49" i="21"/>
  <c r="AJ8" i="21"/>
  <c r="C48" i="21"/>
  <c r="AJ7" i="21"/>
  <c r="AA24" i="21"/>
  <c r="AE24" i="21" s="1"/>
  <c r="AA7" i="21"/>
  <c r="AE7" i="21" s="1"/>
  <c r="AA8" i="21"/>
  <c r="AE8" i="21" s="1"/>
  <c r="AA9" i="21"/>
  <c r="AE9" i="21" s="1"/>
  <c r="AA10" i="21"/>
  <c r="AE10" i="21" s="1"/>
  <c r="AA14" i="21"/>
  <c r="AE14" i="21" s="1"/>
  <c r="AA11" i="21"/>
  <c r="AE11" i="21" s="1"/>
  <c r="AA12" i="21"/>
  <c r="AE12" i="21" s="1"/>
  <c r="AA13" i="21"/>
  <c r="AE13" i="21" s="1"/>
  <c r="C57" i="21"/>
  <c r="AJ16" i="21"/>
  <c r="Y36" i="21"/>
  <c r="AC36" i="21" s="1"/>
  <c r="Y38" i="21"/>
  <c r="AC38" i="21" s="1"/>
  <c r="C62" i="21"/>
  <c r="AJ21" i="21"/>
  <c r="Y19" i="21"/>
  <c r="AC19" i="21" s="1"/>
  <c r="C60" i="21"/>
  <c r="AJ19" i="21"/>
  <c r="C59" i="21"/>
  <c r="AJ18" i="21"/>
  <c r="AA23" i="21"/>
  <c r="AE23" i="21" s="1"/>
  <c r="AA21" i="21"/>
  <c r="AE21" i="21" s="1"/>
  <c r="AA16" i="21"/>
  <c r="AE16" i="21" s="1"/>
  <c r="AA19" i="21"/>
  <c r="AE19" i="21" s="1"/>
  <c r="AA15" i="21"/>
  <c r="AE15" i="21" s="1"/>
  <c r="AA17" i="21"/>
  <c r="AE17" i="21" s="1"/>
  <c r="C80" i="21"/>
  <c r="AJ39" i="21"/>
  <c r="AK38" i="21" s="1"/>
  <c r="J80" i="21"/>
  <c r="AF40" i="21"/>
  <c r="M80" i="21" s="1"/>
  <c r="AN39" i="21"/>
  <c r="C76" i="21"/>
  <c r="AJ35" i="21"/>
  <c r="J77" i="21"/>
  <c r="AF37" i="21"/>
  <c r="M77" i="21" s="1"/>
  <c r="AN36" i="21"/>
  <c r="J76" i="21"/>
  <c r="AF36" i="21"/>
  <c r="M76" i="21" s="1"/>
  <c r="AN35" i="21"/>
  <c r="J58" i="21"/>
  <c r="AF18" i="21"/>
  <c r="M58" i="21" s="1"/>
  <c r="AN17" i="21"/>
  <c r="J62" i="21"/>
  <c r="AF22" i="21"/>
  <c r="M62" i="21" s="1"/>
  <c r="AN21" i="21"/>
  <c r="C78" i="21"/>
  <c r="AJ37" i="21"/>
  <c r="C74" i="21"/>
  <c r="AJ33" i="21"/>
  <c r="AK33" i="21" s="1"/>
  <c r="AQ33" i="21" s="1"/>
  <c r="E73" i="21" s="1"/>
  <c r="C70" i="21"/>
  <c r="AJ29" i="21"/>
  <c r="C72" i="21"/>
  <c r="AJ31" i="21"/>
  <c r="AK31" i="21" s="1"/>
  <c r="AQ31" i="21" s="1"/>
  <c r="E71" i="21" s="1"/>
  <c r="C68" i="21"/>
  <c r="AJ27" i="21"/>
  <c r="AK27" i="21" s="1"/>
  <c r="AP27" i="21" s="1"/>
  <c r="D67" i="21" s="1"/>
  <c r="C67" i="21"/>
  <c r="AQ27" i="21"/>
  <c r="E67" i="21" s="1"/>
  <c r="AJ26" i="21"/>
  <c r="AK26" i="21" s="1"/>
  <c r="AQ26" i="21" s="1"/>
  <c r="E66" i="21" s="1"/>
  <c r="Y42" i="21"/>
  <c r="AC42" i="21" s="1"/>
  <c r="Y26" i="21"/>
  <c r="AC26" i="21" s="1"/>
  <c r="Y25" i="21"/>
  <c r="AC25" i="21" s="1"/>
  <c r="Y29" i="21"/>
  <c r="AC29" i="21" s="1"/>
  <c r="Y28" i="21"/>
  <c r="AC28" i="21" s="1"/>
  <c r="Y27" i="21"/>
  <c r="AC27" i="21" s="1"/>
  <c r="Y30" i="21"/>
  <c r="AC30" i="21" s="1"/>
  <c r="Y32" i="21"/>
  <c r="AC32" i="21" s="1"/>
  <c r="Y33" i="21"/>
  <c r="AC33" i="21" s="1"/>
  <c r="Y35" i="21"/>
  <c r="AC35" i="21" s="1"/>
  <c r="Y31" i="21"/>
  <c r="AC31" i="21" s="1"/>
  <c r="C82" i="21"/>
  <c r="AQ42" i="21"/>
  <c r="E82" i="21" s="1"/>
  <c r="AP42" i="21"/>
  <c r="D82" i="21" s="1"/>
  <c r="AJ41" i="21"/>
  <c r="AK41" i="21" s="1"/>
  <c r="AQ41" i="21" s="1"/>
  <c r="E81" i="21" s="1"/>
  <c r="AA41" i="21"/>
  <c r="AE41" i="21" s="1"/>
  <c r="AA38" i="21"/>
  <c r="AE38" i="21" s="1"/>
  <c r="AA39" i="21"/>
  <c r="AE39" i="21" s="1"/>
  <c r="C56" i="21"/>
  <c r="AJ15" i="21"/>
  <c r="C54" i="21"/>
  <c r="AJ13" i="21"/>
  <c r="C51" i="21"/>
  <c r="AJ10" i="21"/>
  <c r="C50" i="21"/>
  <c r="AJ9" i="21"/>
  <c r="C47" i="21"/>
  <c r="Y24" i="21"/>
  <c r="AC24" i="21" s="1"/>
  <c r="Y9" i="21"/>
  <c r="AC9" i="21" s="1"/>
  <c r="Y8" i="21"/>
  <c r="AC8" i="21" s="1"/>
  <c r="Y7" i="21"/>
  <c r="AC7" i="21" s="1"/>
  <c r="Y10" i="21"/>
  <c r="AC10" i="21" s="1"/>
  <c r="Y11" i="21"/>
  <c r="AC11" i="21" s="1"/>
  <c r="Y12" i="21"/>
  <c r="AC12" i="21" s="1"/>
  <c r="Y16" i="21"/>
  <c r="AC16" i="21" s="1"/>
  <c r="Y13" i="21"/>
  <c r="AC13" i="21" s="1"/>
  <c r="Y14" i="21"/>
  <c r="AC14" i="21" s="1"/>
  <c r="C64" i="21"/>
  <c r="AQ24" i="21"/>
  <c r="E64" i="21" s="1"/>
  <c r="AP24" i="21"/>
  <c r="D64" i="21" s="1"/>
  <c r="AJ23" i="21"/>
  <c r="AK23" i="21" s="1"/>
  <c r="AK34" i="21"/>
  <c r="AP34" i="21" s="1"/>
  <c r="D74" i="21" s="1"/>
  <c r="C61" i="21"/>
  <c r="AJ20" i="21"/>
  <c r="Y34" i="21"/>
  <c r="AC34" i="21" s="1"/>
  <c r="Y40" i="21"/>
  <c r="AC40" i="21" s="1"/>
  <c r="Y15" i="21"/>
  <c r="AC15" i="21" s="1"/>
  <c r="Y18" i="21"/>
  <c r="AC18" i="21" s="1"/>
  <c r="Y22" i="21"/>
  <c r="AC22" i="21" s="1"/>
  <c r="C58" i="21"/>
  <c r="AJ17" i="21"/>
  <c r="Y23" i="21"/>
  <c r="AC23" i="21" s="1"/>
  <c r="Y21" i="21"/>
  <c r="AC21" i="21" s="1"/>
  <c r="Y17" i="21"/>
  <c r="AC17" i="21" s="1"/>
  <c r="C63" i="21"/>
  <c r="AP23" i="21"/>
  <c r="D63" i="21" s="1"/>
  <c r="AQ23" i="21"/>
  <c r="E63" i="21" s="1"/>
  <c r="AJ22" i="21"/>
  <c r="AK22" i="21" s="1"/>
  <c r="AQ22" i="21" s="1"/>
  <c r="E62" i="21" s="1"/>
  <c r="AQ38" i="21" l="1"/>
  <c r="E78" i="21" s="1"/>
  <c r="AP38" i="21"/>
  <c r="D78" i="21" s="1"/>
  <c r="F57" i="21"/>
  <c r="AD17" i="21"/>
  <c r="I57" i="21" s="1"/>
  <c r="AL16" i="21"/>
  <c r="F58" i="21"/>
  <c r="AD18" i="21"/>
  <c r="I58" i="21" s="1"/>
  <c r="AL17" i="21"/>
  <c r="F80" i="21"/>
  <c r="AD40" i="21"/>
  <c r="I80" i="21" s="1"/>
  <c r="AL39" i="21"/>
  <c r="F50" i="21"/>
  <c r="AD10" i="21"/>
  <c r="I50" i="21" s="1"/>
  <c r="AL9" i="21"/>
  <c r="F64" i="21"/>
  <c r="AS24" i="21"/>
  <c r="H64" i="21" s="1"/>
  <c r="AR24" i="21"/>
  <c r="G64" i="21" s="1"/>
  <c r="AD24" i="21"/>
  <c r="I64" i="21" s="1"/>
  <c r="AL23" i="21"/>
  <c r="AM23" i="21" s="1"/>
  <c r="AK9" i="21"/>
  <c r="AK10" i="21"/>
  <c r="AK13" i="21"/>
  <c r="AK15" i="21"/>
  <c r="J79" i="21"/>
  <c r="AF39" i="21"/>
  <c r="M79" i="21" s="1"/>
  <c r="AN38" i="21"/>
  <c r="J81" i="21"/>
  <c r="AF41" i="21"/>
  <c r="M81" i="21" s="1"/>
  <c r="AN40" i="21"/>
  <c r="F75" i="21"/>
  <c r="AD35" i="21"/>
  <c r="I75" i="21" s="1"/>
  <c r="AL34" i="21"/>
  <c r="F72" i="21"/>
  <c r="AD32" i="21"/>
  <c r="I72" i="21" s="1"/>
  <c r="AL31" i="21"/>
  <c r="F67" i="21"/>
  <c r="AD27" i="21"/>
  <c r="I67" i="21" s="1"/>
  <c r="AL26" i="21"/>
  <c r="F69" i="21"/>
  <c r="AD29" i="21"/>
  <c r="I69" i="21" s="1"/>
  <c r="AL28" i="21"/>
  <c r="F66" i="21"/>
  <c r="AD26" i="21"/>
  <c r="I66" i="21" s="1"/>
  <c r="AL25" i="21"/>
  <c r="AK29" i="21"/>
  <c r="AQ34" i="21"/>
  <c r="E74" i="21" s="1"/>
  <c r="AK37" i="21"/>
  <c r="AK35" i="21"/>
  <c r="J55" i="21"/>
  <c r="AF15" i="21"/>
  <c r="M55" i="21" s="1"/>
  <c r="AN14" i="21"/>
  <c r="J56" i="21"/>
  <c r="AF16" i="21"/>
  <c r="M56" i="21" s="1"/>
  <c r="AN15" i="21"/>
  <c r="J63" i="21"/>
  <c r="AF23" i="21"/>
  <c r="M63" i="21" s="1"/>
  <c r="AN22" i="21"/>
  <c r="AK21" i="21"/>
  <c r="AP22" i="21"/>
  <c r="D62" i="21" s="1"/>
  <c r="F78" i="21"/>
  <c r="AD38" i="21"/>
  <c r="I78" i="21" s="1"/>
  <c r="AL37" i="21"/>
  <c r="J52" i="21"/>
  <c r="AF12" i="21"/>
  <c r="M52" i="21" s="1"/>
  <c r="AN11" i="21"/>
  <c r="J54" i="21"/>
  <c r="AF14" i="21"/>
  <c r="M54" i="21" s="1"/>
  <c r="AN13" i="21"/>
  <c r="J49" i="21"/>
  <c r="AF9" i="21"/>
  <c r="M49" i="21" s="1"/>
  <c r="AN8" i="21"/>
  <c r="J47" i="21"/>
  <c r="AF7" i="21"/>
  <c r="M47" i="21" s="1"/>
  <c r="AK7" i="21"/>
  <c r="AK8" i="21"/>
  <c r="AK11" i="21"/>
  <c r="AK12" i="21"/>
  <c r="AK14" i="21"/>
  <c r="AK40" i="21"/>
  <c r="AP41" i="21"/>
  <c r="D81" i="21" s="1"/>
  <c r="F79" i="21"/>
  <c r="AD39" i="21"/>
  <c r="I79" i="21" s="1"/>
  <c r="AL38" i="21"/>
  <c r="F81" i="21"/>
  <c r="AD41" i="21"/>
  <c r="I81" i="21" s="1"/>
  <c r="AL40" i="21"/>
  <c r="J71" i="21"/>
  <c r="AF31" i="21"/>
  <c r="M71" i="21" s="1"/>
  <c r="AN30" i="21"/>
  <c r="J72" i="21"/>
  <c r="AF32" i="21"/>
  <c r="M72" i="21" s="1"/>
  <c r="AN31" i="21"/>
  <c r="J67" i="21"/>
  <c r="AF27" i="21"/>
  <c r="M67" i="21" s="1"/>
  <c r="AN26" i="21"/>
  <c r="J70" i="21"/>
  <c r="AF30" i="21"/>
  <c r="M70" i="21" s="1"/>
  <c r="AN29" i="21"/>
  <c r="J65" i="21"/>
  <c r="AF25" i="21"/>
  <c r="M65" i="21" s="1"/>
  <c r="AP26" i="21"/>
  <c r="D66" i="21" s="1"/>
  <c r="AP31" i="21"/>
  <c r="D71" i="21" s="1"/>
  <c r="AP33" i="21"/>
  <c r="D73" i="21" s="1"/>
  <c r="F63" i="21"/>
  <c r="AR23" i="21"/>
  <c r="G63" i="21" s="1"/>
  <c r="AS23" i="21"/>
  <c r="H63" i="21" s="1"/>
  <c r="AD23" i="21"/>
  <c r="I63" i="21" s="1"/>
  <c r="AL22" i="21"/>
  <c r="AM22" i="21" s="1"/>
  <c r="AS22" i="21" s="1"/>
  <c r="H62" i="21" s="1"/>
  <c r="AK20" i="21"/>
  <c r="F53" i="21"/>
  <c r="AD13" i="21"/>
  <c r="I53" i="21" s="1"/>
  <c r="AL12" i="21"/>
  <c r="F52" i="21"/>
  <c r="AD12" i="21"/>
  <c r="I52" i="21" s="1"/>
  <c r="AL11" i="21"/>
  <c r="F48" i="21"/>
  <c r="AD8" i="21"/>
  <c r="I48" i="21" s="1"/>
  <c r="AL7" i="21"/>
  <c r="F61" i="21"/>
  <c r="AD21" i="21"/>
  <c r="I61" i="21" s="1"/>
  <c r="AL20" i="21"/>
  <c r="AK17" i="21"/>
  <c r="F62" i="21"/>
  <c r="AR22" i="21"/>
  <c r="G62" i="21" s="1"/>
  <c r="AD22" i="21"/>
  <c r="I62" i="21" s="1"/>
  <c r="AL21" i="21"/>
  <c r="F55" i="21"/>
  <c r="AD15" i="21"/>
  <c r="I55" i="21" s="1"/>
  <c r="AL14" i="21"/>
  <c r="F74" i="21"/>
  <c r="AD34" i="21"/>
  <c r="I74" i="21" s="1"/>
  <c r="AL33" i="21"/>
  <c r="F54" i="21"/>
  <c r="AD14" i="21"/>
  <c r="I54" i="21" s="1"/>
  <c r="AL13" i="21"/>
  <c r="F56" i="21"/>
  <c r="AD16" i="21"/>
  <c r="I56" i="21" s="1"/>
  <c r="AL15" i="21"/>
  <c r="F51" i="21"/>
  <c r="AD11" i="21"/>
  <c r="I51" i="21" s="1"/>
  <c r="AL10" i="21"/>
  <c r="F47" i="21"/>
  <c r="AD7" i="21"/>
  <c r="I47" i="21" s="1"/>
  <c r="F49" i="21"/>
  <c r="AD9" i="21"/>
  <c r="I49" i="21" s="1"/>
  <c r="AL8" i="21"/>
  <c r="J78" i="21"/>
  <c r="AF38" i="21"/>
  <c r="M78" i="21" s="1"/>
  <c r="AN37" i="21"/>
  <c r="F71" i="21"/>
  <c r="AD31" i="21"/>
  <c r="I71" i="21" s="1"/>
  <c r="AL30" i="21"/>
  <c r="F73" i="21"/>
  <c r="AD33" i="21"/>
  <c r="I73" i="21" s="1"/>
  <c r="AL32" i="21"/>
  <c r="F70" i="21"/>
  <c r="AD30" i="21"/>
  <c r="I70" i="21" s="1"/>
  <c r="AL29" i="21"/>
  <c r="F68" i="21"/>
  <c r="AD28" i="21"/>
  <c r="I68" i="21" s="1"/>
  <c r="AL27" i="21"/>
  <c r="F65" i="21"/>
  <c r="AD25" i="21"/>
  <c r="I65" i="21" s="1"/>
  <c r="F82" i="21"/>
  <c r="AS42" i="21"/>
  <c r="H82" i="21" s="1"/>
  <c r="AR42" i="21"/>
  <c r="G82" i="21" s="1"/>
  <c r="AD42" i="21"/>
  <c r="I82" i="21" s="1"/>
  <c r="AL41" i="21"/>
  <c r="AM41" i="21" s="1"/>
  <c r="AS41" i="21" s="1"/>
  <c r="H81" i="21" s="1"/>
  <c r="AK39" i="21"/>
  <c r="J57" i="21"/>
  <c r="AF17" i="21"/>
  <c r="M57" i="21" s="1"/>
  <c r="AN16" i="21"/>
  <c r="J59" i="21"/>
  <c r="AF19" i="21"/>
  <c r="M59" i="21" s="1"/>
  <c r="AN18" i="21"/>
  <c r="J61" i="21"/>
  <c r="AF21" i="21"/>
  <c r="M61" i="21" s="1"/>
  <c r="AN20" i="21"/>
  <c r="AK18" i="21"/>
  <c r="AK19" i="21"/>
  <c r="F59" i="21"/>
  <c r="AD19" i="21"/>
  <c r="I59" i="21" s="1"/>
  <c r="AL18" i="21"/>
  <c r="AM18" i="21" s="1"/>
  <c r="AR18" i="21" s="1"/>
  <c r="G58" i="21" s="1"/>
  <c r="F76" i="21"/>
  <c r="AD36" i="21"/>
  <c r="I76" i="21" s="1"/>
  <c r="AL35" i="21"/>
  <c r="AK16" i="21"/>
  <c r="J53" i="21"/>
  <c r="AF13" i="21"/>
  <c r="M53" i="21" s="1"/>
  <c r="AN12" i="21"/>
  <c r="J51" i="21"/>
  <c r="AF11" i="21"/>
  <c r="M51" i="21" s="1"/>
  <c r="AN10" i="21"/>
  <c r="AO10" i="21" s="1"/>
  <c r="AU10" i="21" s="1"/>
  <c r="L50" i="21" s="1"/>
  <c r="J50" i="21"/>
  <c r="AT10" i="21"/>
  <c r="K50" i="21" s="1"/>
  <c r="AF10" i="21"/>
  <c r="M50" i="21" s="1"/>
  <c r="AN9" i="21"/>
  <c r="J48" i="21"/>
  <c r="AF8" i="21"/>
  <c r="M48" i="21" s="1"/>
  <c r="AN7" i="21"/>
  <c r="AO7" i="21" s="1"/>
  <c r="AU7" i="21" s="1"/>
  <c r="L47" i="21" s="1"/>
  <c r="J64" i="21"/>
  <c r="AT24" i="21"/>
  <c r="K64" i="21" s="1"/>
  <c r="AU24" i="21"/>
  <c r="L64" i="21" s="1"/>
  <c r="AF24" i="21"/>
  <c r="M64" i="21" s="1"/>
  <c r="AN23" i="21"/>
  <c r="AO23" i="21" s="1"/>
  <c r="AT23" i="21" s="1"/>
  <c r="K63" i="21" s="1"/>
  <c r="F77" i="21"/>
  <c r="AD37" i="21"/>
  <c r="I77" i="21" s="1"/>
  <c r="AL36" i="21"/>
  <c r="AM36" i="21" s="1"/>
  <c r="AS36" i="21" s="1"/>
  <c r="H76" i="21" s="1"/>
  <c r="J74" i="21"/>
  <c r="AF34" i="21"/>
  <c r="M74" i="21" s="1"/>
  <c r="AN33" i="21"/>
  <c r="J73" i="21"/>
  <c r="AF33" i="21"/>
  <c r="M73" i="21" s="1"/>
  <c r="AN32" i="21"/>
  <c r="J69" i="21"/>
  <c r="AF29" i="21"/>
  <c r="M69" i="21" s="1"/>
  <c r="AN28" i="21"/>
  <c r="J68" i="21"/>
  <c r="AF28" i="21"/>
  <c r="M68" i="21" s="1"/>
  <c r="AN27" i="21"/>
  <c r="J66" i="21"/>
  <c r="AF26" i="21"/>
  <c r="M66" i="21" s="1"/>
  <c r="AN25" i="21"/>
  <c r="J82" i="21"/>
  <c r="AU42" i="21"/>
  <c r="L82" i="21" s="1"/>
  <c r="AT42" i="21"/>
  <c r="K82" i="21" s="1"/>
  <c r="AF42" i="21"/>
  <c r="M82" i="21" s="1"/>
  <c r="AN41" i="21"/>
  <c r="AO41" i="21" s="1"/>
  <c r="AU41" i="21" s="1"/>
  <c r="L81" i="21" s="1"/>
  <c r="AK25" i="21"/>
  <c r="AK28" i="21"/>
  <c r="AK30" i="21"/>
  <c r="AK32" i="21"/>
  <c r="AK36" i="21"/>
  <c r="AO19" i="21"/>
  <c r="AT19" i="21" s="1"/>
  <c r="K59" i="21" s="1"/>
  <c r="AM19" i="21"/>
  <c r="AR19" i="21" s="1"/>
  <c r="G59" i="21" s="1"/>
  <c r="AP32" i="21" l="1"/>
  <c r="D72" i="21" s="1"/>
  <c r="AQ32" i="21"/>
  <c r="E72" i="21" s="1"/>
  <c r="AO27" i="21"/>
  <c r="AO32" i="21"/>
  <c r="AQ16" i="21"/>
  <c r="E56" i="21" s="1"/>
  <c r="AP16" i="21"/>
  <c r="D56" i="21" s="1"/>
  <c r="AR36" i="21"/>
  <c r="G76" i="21" s="1"/>
  <c r="AS19" i="21"/>
  <c r="H59" i="21" s="1"/>
  <c r="AP18" i="21"/>
  <c r="D58" i="21" s="1"/>
  <c r="AQ18" i="21"/>
  <c r="E58" i="21" s="1"/>
  <c r="AO18" i="21"/>
  <c r="AU19" i="21"/>
  <c r="L59" i="21" s="1"/>
  <c r="AQ39" i="21"/>
  <c r="E79" i="21" s="1"/>
  <c r="AP39" i="21"/>
  <c r="D79" i="21" s="1"/>
  <c r="AO17" i="21"/>
  <c r="AM27" i="21"/>
  <c r="AM32" i="21"/>
  <c r="AO37" i="21"/>
  <c r="AM10" i="21"/>
  <c r="AM13" i="21"/>
  <c r="AM14" i="21"/>
  <c r="AP17" i="21"/>
  <c r="D57" i="21" s="1"/>
  <c r="AQ17" i="21"/>
  <c r="E57" i="21" s="1"/>
  <c r="AM7" i="21"/>
  <c r="AM12" i="21"/>
  <c r="AO26" i="21"/>
  <c r="AO30" i="21"/>
  <c r="AR41" i="21"/>
  <c r="G81" i="21" s="1"/>
  <c r="AM38" i="21"/>
  <c r="AP40" i="21"/>
  <c r="D80" i="21" s="1"/>
  <c r="AQ40" i="21"/>
  <c r="E80" i="21" s="1"/>
  <c r="AQ12" i="21"/>
  <c r="E52" i="21" s="1"/>
  <c r="AP12" i="21"/>
  <c r="D52" i="21" s="1"/>
  <c r="AQ8" i="21"/>
  <c r="E48" i="21" s="1"/>
  <c r="AP8" i="21"/>
  <c r="D48" i="21" s="1"/>
  <c r="AT7" i="21"/>
  <c r="K47" i="21" s="1"/>
  <c r="AO8" i="21"/>
  <c r="AO11" i="21"/>
  <c r="AO22" i="21"/>
  <c r="AU23" i="21"/>
  <c r="L63" i="21" s="1"/>
  <c r="AO14" i="21"/>
  <c r="AQ35" i="21"/>
  <c r="E75" i="21" s="1"/>
  <c r="AP35" i="21"/>
  <c r="D75" i="21" s="1"/>
  <c r="AO21" i="21"/>
  <c r="AM25" i="21"/>
  <c r="AM26" i="21"/>
  <c r="AM34" i="21"/>
  <c r="AT41" i="21"/>
  <c r="K81" i="21" s="1"/>
  <c r="AO38" i="21"/>
  <c r="AQ13" i="21"/>
  <c r="E53" i="21" s="1"/>
  <c r="AP13" i="21"/>
  <c r="D53" i="21" s="1"/>
  <c r="AQ9" i="21"/>
  <c r="E49" i="21" s="1"/>
  <c r="AP9" i="21"/>
  <c r="D49" i="21" s="1"/>
  <c r="AM9" i="21"/>
  <c r="AM17" i="21"/>
  <c r="AS18" i="21"/>
  <c r="H58" i="21" s="1"/>
  <c r="AP28" i="21"/>
  <c r="D68" i="21" s="1"/>
  <c r="AQ28" i="21"/>
  <c r="E68" i="21" s="1"/>
  <c r="AP36" i="21"/>
  <c r="D76" i="21" s="1"/>
  <c r="AQ36" i="21"/>
  <c r="E76" i="21" s="1"/>
  <c r="AP30" i="21"/>
  <c r="D70" i="21" s="1"/>
  <c r="AQ30" i="21"/>
  <c r="E70" i="21" s="1"/>
  <c r="AQ25" i="21"/>
  <c r="E65" i="21" s="1"/>
  <c r="AP25" i="21"/>
  <c r="D65" i="21" s="1"/>
  <c r="AO25" i="21"/>
  <c r="AO28" i="21"/>
  <c r="AO33" i="21"/>
  <c r="AO9" i="21"/>
  <c r="AO12" i="21"/>
  <c r="AM35" i="21"/>
  <c r="AP19" i="21"/>
  <c r="D59" i="21" s="1"/>
  <c r="AQ19" i="21"/>
  <c r="E59" i="21" s="1"/>
  <c r="AO20" i="21"/>
  <c r="AO16" i="21"/>
  <c r="AO36" i="21"/>
  <c r="AM29" i="21"/>
  <c r="AM30" i="21"/>
  <c r="AM8" i="21"/>
  <c r="AM15" i="21"/>
  <c r="AM33" i="21"/>
  <c r="AM21" i="21"/>
  <c r="AM20" i="21"/>
  <c r="AM11" i="21"/>
  <c r="AP20" i="21"/>
  <c r="D60" i="21" s="1"/>
  <c r="AQ20" i="21"/>
  <c r="E60" i="21" s="1"/>
  <c r="AO34" i="21"/>
  <c r="AO29" i="21"/>
  <c r="AO31" i="21"/>
  <c r="AM40" i="21"/>
  <c r="AQ14" i="21"/>
  <c r="E54" i="21" s="1"/>
  <c r="AP14" i="21"/>
  <c r="D54" i="21" s="1"/>
  <c r="AQ11" i="21"/>
  <c r="E51" i="21" s="1"/>
  <c r="AP11" i="21"/>
  <c r="D51" i="21" s="1"/>
  <c r="AQ7" i="21"/>
  <c r="E47" i="21" s="1"/>
  <c r="AP7" i="21"/>
  <c r="D47" i="21" s="1"/>
  <c r="AO13" i="21"/>
  <c r="AM37" i="21"/>
  <c r="AQ21" i="21"/>
  <c r="E61" i="21" s="1"/>
  <c r="AP21" i="21"/>
  <c r="D61" i="21" s="1"/>
  <c r="AO15" i="21"/>
  <c r="AO39" i="21"/>
  <c r="AO35" i="21"/>
  <c r="AQ37" i="21"/>
  <c r="E77" i="21" s="1"/>
  <c r="AP37" i="21"/>
  <c r="D77" i="21" s="1"/>
  <c r="AQ29" i="21"/>
  <c r="E69" i="21" s="1"/>
  <c r="AP29" i="21"/>
  <c r="D69" i="21" s="1"/>
  <c r="AM28" i="21"/>
  <c r="AM31" i="21"/>
  <c r="AO40" i="21"/>
  <c r="AQ15" i="21"/>
  <c r="E55" i="21" s="1"/>
  <c r="AP15" i="21"/>
  <c r="D55" i="21" s="1"/>
  <c r="AQ10" i="21"/>
  <c r="E50" i="21" s="1"/>
  <c r="AP10" i="21"/>
  <c r="D50" i="21" s="1"/>
  <c r="AM39" i="21"/>
  <c r="AM16" i="21"/>
  <c r="AR39" i="21" l="1"/>
  <c r="G79" i="21" s="1"/>
  <c r="AS39" i="21"/>
  <c r="H79" i="21" s="1"/>
  <c r="AS31" i="21"/>
  <c r="H71" i="21" s="1"/>
  <c r="AR31" i="21"/>
  <c r="G71" i="21" s="1"/>
  <c r="AU35" i="21"/>
  <c r="L75" i="21" s="1"/>
  <c r="AT35" i="21"/>
  <c r="K75" i="21" s="1"/>
  <c r="AT15" i="21"/>
  <c r="K55" i="21" s="1"/>
  <c r="AU15" i="21"/>
  <c r="L55" i="21" s="1"/>
  <c r="AU13" i="21"/>
  <c r="L53" i="21" s="1"/>
  <c r="AT13" i="21"/>
  <c r="K53" i="21" s="1"/>
  <c r="AU31" i="21"/>
  <c r="L71" i="21" s="1"/>
  <c r="AT31" i="21"/>
  <c r="K71" i="21" s="1"/>
  <c r="AU34" i="21"/>
  <c r="L74" i="21" s="1"/>
  <c r="AT34" i="21"/>
  <c r="K74" i="21" s="1"/>
  <c r="AS20" i="21"/>
  <c r="H60" i="21" s="1"/>
  <c r="AR20" i="21"/>
  <c r="G60" i="21" s="1"/>
  <c r="AS33" i="21"/>
  <c r="H73" i="21" s="1"/>
  <c r="AR33" i="21"/>
  <c r="G73" i="21" s="1"/>
  <c r="AR8" i="21"/>
  <c r="G48" i="21" s="1"/>
  <c r="AS8" i="21"/>
  <c r="H48" i="21" s="1"/>
  <c r="AS29" i="21"/>
  <c r="H69" i="21" s="1"/>
  <c r="AR29" i="21"/>
  <c r="G69" i="21" s="1"/>
  <c r="AU16" i="21"/>
  <c r="L56" i="21" s="1"/>
  <c r="AT16" i="21"/>
  <c r="K56" i="21" s="1"/>
  <c r="AS35" i="21"/>
  <c r="H75" i="21" s="1"/>
  <c r="AR35" i="21"/>
  <c r="G75" i="21" s="1"/>
  <c r="AT9" i="21"/>
  <c r="K49" i="21" s="1"/>
  <c r="AU9" i="21"/>
  <c r="L49" i="21" s="1"/>
  <c r="AU28" i="21"/>
  <c r="L68" i="21" s="1"/>
  <c r="AT28" i="21"/>
  <c r="K68" i="21" s="1"/>
  <c r="AS9" i="21"/>
  <c r="H49" i="21" s="1"/>
  <c r="AR9" i="21"/>
  <c r="G49" i="21" s="1"/>
  <c r="AS26" i="21"/>
  <c r="H66" i="21" s="1"/>
  <c r="AR26" i="21"/>
  <c r="G66" i="21" s="1"/>
  <c r="AU21" i="21"/>
  <c r="L61" i="21" s="1"/>
  <c r="AT21" i="21"/>
  <c r="K61" i="21" s="1"/>
  <c r="AT11" i="21"/>
  <c r="K51" i="21" s="1"/>
  <c r="AU11" i="21"/>
  <c r="L51" i="21" s="1"/>
  <c r="AU26" i="21"/>
  <c r="L66" i="21" s="1"/>
  <c r="AT26" i="21"/>
  <c r="K66" i="21" s="1"/>
  <c r="AS7" i="21"/>
  <c r="H47" i="21" s="1"/>
  <c r="AR7" i="21"/>
  <c r="G47" i="21" s="1"/>
  <c r="AR13" i="21"/>
  <c r="G53" i="21" s="1"/>
  <c r="AS13" i="21"/>
  <c r="H53" i="21" s="1"/>
  <c r="AU37" i="21"/>
  <c r="L77" i="21" s="1"/>
  <c r="AT37" i="21"/>
  <c r="K77" i="21" s="1"/>
  <c r="AS27" i="21"/>
  <c r="H67" i="21" s="1"/>
  <c r="AR27" i="21"/>
  <c r="G67" i="21" s="1"/>
  <c r="AU32" i="21"/>
  <c r="L72" i="21" s="1"/>
  <c r="AT32" i="21"/>
  <c r="K72" i="21" s="1"/>
  <c r="AS16" i="21"/>
  <c r="H56" i="21" s="1"/>
  <c r="AR16" i="21"/>
  <c r="G56" i="21" s="1"/>
  <c r="AT40" i="21"/>
  <c r="K80" i="21" s="1"/>
  <c r="AU40" i="21"/>
  <c r="L80" i="21" s="1"/>
  <c r="AS28" i="21"/>
  <c r="H68" i="21" s="1"/>
  <c r="AR28" i="21"/>
  <c r="G68" i="21" s="1"/>
  <c r="AT39" i="21"/>
  <c r="K79" i="21" s="1"/>
  <c r="AU39" i="21"/>
  <c r="L79" i="21" s="1"/>
  <c r="AS37" i="21"/>
  <c r="H77" i="21" s="1"/>
  <c r="AR37" i="21"/>
  <c r="G77" i="21" s="1"/>
  <c r="AS40" i="21"/>
  <c r="H80" i="21" s="1"/>
  <c r="AR40" i="21"/>
  <c r="G80" i="21" s="1"/>
  <c r="AU29" i="21"/>
  <c r="L69" i="21" s="1"/>
  <c r="AT29" i="21"/>
  <c r="K69" i="21" s="1"/>
  <c r="AR11" i="21"/>
  <c r="G51" i="21" s="1"/>
  <c r="AS11" i="21"/>
  <c r="H51" i="21" s="1"/>
  <c r="AS21" i="21"/>
  <c r="H61" i="21" s="1"/>
  <c r="AR21" i="21"/>
  <c r="G61" i="21" s="1"/>
  <c r="AR15" i="21"/>
  <c r="G55" i="21" s="1"/>
  <c r="AS15" i="21"/>
  <c r="H55" i="21" s="1"/>
  <c r="AS30" i="21"/>
  <c r="H70" i="21" s="1"/>
  <c r="AR30" i="21"/>
  <c r="G70" i="21" s="1"/>
  <c r="AU36" i="21"/>
  <c r="L76" i="21" s="1"/>
  <c r="AT36" i="21"/>
  <c r="K76" i="21" s="1"/>
  <c r="AU20" i="21"/>
  <c r="L60" i="21" s="1"/>
  <c r="AT20" i="21"/>
  <c r="K60" i="21" s="1"/>
  <c r="AT12" i="21"/>
  <c r="K52" i="21" s="1"/>
  <c r="AU12" i="21"/>
  <c r="L52" i="21" s="1"/>
  <c r="AU33" i="21"/>
  <c r="L73" i="21" s="1"/>
  <c r="AT33" i="21"/>
  <c r="K73" i="21" s="1"/>
  <c r="AU25" i="21"/>
  <c r="L65" i="21" s="1"/>
  <c r="AT25" i="21"/>
  <c r="K65" i="21" s="1"/>
  <c r="AS17" i="21"/>
  <c r="H57" i="21" s="1"/>
  <c r="AR17" i="21"/>
  <c r="G57" i="21" s="1"/>
  <c r="AT38" i="21"/>
  <c r="K78" i="21" s="1"/>
  <c r="AU38" i="21"/>
  <c r="L78" i="21" s="1"/>
  <c r="AS34" i="21"/>
  <c r="H74" i="21" s="1"/>
  <c r="AR34" i="21"/>
  <c r="G74" i="21" s="1"/>
  <c r="AS25" i="21"/>
  <c r="H65" i="21" s="1"/>
  <c r="AR25" i="21"/>
  <c r="G65" i="21" s="1"/>
  <c r="AU14" i="21"/>
  <c r="L54" i="21" s="1"/>
  <c r="AT14" i="21"/>
  <c r="K54" i="21" s="1"/>
  <c r="AT22" i="21"/>
  <c r="K62" i="21" s="1"/>
  <c r="AU22" i="21"/>
  <c r="L62" i="21" s="1"/>
  <c r="AT8" i="21"/>
  <c r="K48" i="21" s="1"/>
  <c r="AU8" i="21"/>
  <c r="L48" i="21" s="1"/>
  <c r="AS38" i="21"/>
  <c r="H78" i="21" s="1"/>
  <c r="AR38" i="21"/>
  <c r="G78" i="21" s="1"/>
  <c r="AU30" i="21"/>
  <c r="L70" i="21" s="1"/>
  <c r="AT30" i="21"/>
  <c r="K70" i="21" s="1"/>
  <c r="AS12" i="21"/>
  <c r="H52" i="21" s="1"/>
  <c r="AR12" i="21"/>
  <c r="G52" i="21" s="1"/>
  <c r="AR14" i="21"/>
  <c r="G54" i="21" s="1"/>
  <c r="AS14" i="21"/>
  <c r="H54" i="21" s="1"/>
  <c r="AR10" i="21"/>
  <c r="G50" i="21" s="1"/>
  <c r="AS10" i="21"/>
  <c r="H50" i="21" s="1"/>
  <c r="AS32" i="21"/>
  <c r="H72" i="21" s="1"/>
  <c r="AR32" i="21"/>
  <c r="G72" i="21" s="1"/>
  <c r="AU17" i="21"/>
  <c r="L57" i="21" s="1"/>
  <c r="AT17" i="21"/>
  <c r="K57" i="21" s="1"/>
  <c r="AU18" i="21"/>
  <c r="L58" i="21" s="1"/>
  <c r="AT18" i="21"/>
  <c r="K58" i="21" s="1"/>
  <c r="AU27" i="21"/>
  <c r="L67" i="21" s="1"/>
  <c r="AT27" i="21"/>
  <c r="K67" i="21" s="1"/>
  <c r="AH42" i="20" l="1"/>
  <c r="S42" i="20"/>
  <c r="AI42" i="20" s="1"/>
  <c r="Q42" i="20"/>
  <c r="P42" i="20"/>
  <c r="R42" i="20" s="1"/>
  <c r="S41" i="20"/>
  <c r="AI41" i="20" s="1"/>
  <c r="Q41" i="20"/>
  <c r="P41" i="20"/>
  <c r="O41" i="20"/>
  <c r="S40" i="20"/>
  <c r="AI40" i="20" s="1"/>
  <c r="Q40" i="20"/>
  <c r="P40" i="20"/>
  <c r="R40" i="20" s="1"/>
  <c r="T40" i="20" s="1"/>
  <c r="AH40" i="20" s="1"/>
  <c r="O40" i="20"/>
  <c r="S39" i="20"/>
  <c r="AI39" i="20" s="1"/>
  <c r="Q39" i="20"/>
  <c r="P39" i="20"/>
  <c r="O39" i="20"/>
  <c r="S38" i="20"/>
  <c r="AI38" i="20" s="1"/>
  <c r="Q38" i="20"/>
  <c r="P38" i="20"/>
  <c r="R38" i="20" s="1"/>
  <c r="T38" i="20" s="1"/>
  <c r="AH38" i="20" s="1"/>
  <c r="O38" i="20"/>
  <c r="S37" i="20"/>
  <c r="AI37" i="20" s="1"/>
  <c r="Q37" i="20"/>
  <c r="P37" i="20"/>
  <c r="O37" i="20"/>
  <c r="S36" i="20"/>
  <c r="AI36" i="20" s="1"/>
  <c r="Q36" i="20"/>
  <c r="P36" i="20"/>
  <c r="R36" i="20" s="1"/>
  <c r="T36" i="20" s="1"/>
  <c r="AH36" i="20" s="1"/>
  <c r="O36" i="20"/>
  <c r="S35" i="20"/>
  <c r="AI35" i="20" s="1"/>
  <c r="Q35" i="20"/>
  <c r="P35" i="20"/>
  <c r="O35" i="20"/>
  <c r="AH34" i="20"/>
  <c r="S34" i="20"/>
  <c r="AI34" i="20" s="1"/>
  <c r="Q34" i="20"/>
  <c r="P34" i="20"/>
  <c r="R34" i="20" s="1"/>
  <c r="T34" i="20" s="1"/>
  <c r="O34" i="20"/>
  <c r="AH33" i="20"/>
  <c r="S33" i="20"/>
  <c r="AI33" i="20" s="1"/>
  <c r="Q33" i="20"/>
  <c r="P33" i="20"/>
  <c r="O33" i="20"/>
  <c r="AH32" i="20"/>
  <c r="S32" i="20"/>
  <c r="AI32" i="20" s="1"/>
  <c r="Q32" i="20"/>
  <c r="P32" i="20"/>
  <c r="R32" i="20" s="1"/>
  <c r="T32" i="20" s="1"/>
  <c r="O32" i="20"/>
  <c r="AH31" i="20"/>
  <c r="S31" i="20"/>
  <c r="AI31" i="20" s="1"/>
  <c r="Q31" i="20"/>
  <c r="P31" i="20"/>
  <c r="O31" i="20"/>
  <c r="AH30" i="20"/>
  <c r="S30" i="20"/>
  <c r="AI30" i="20" s="1"/>
  <c r="Q30" i="20"/>
  <c r="P30" i="20"/>
  <c r="R30" i="20" s="1"/>
  <c r="T30" i="20" s="1"/>
  <c r="O30" i="20"/>
  <c r="AH29" i="20"/>
  <c r="S29" i="20"/>
  <c r="AI29" i="20" s="1"/>
  <c r="Q29" i="20"/>
  <c r="P29" i="20"/>
  <c r="O29" i="20"/>
  <c r="S28" i="20"/>
  <c r="AI28" i="20" s="1"/>
  <c r="Q28" i="20"/>
  <c r="P28" i="20"/>
  <c r="R28" i="20" s="1"/>
  <c r="T28" i="20" s="1"/>
  <c r="AH28" i="20" s="1"/>
  <c r="O28" i="20"/>
  <c r="AH27" i="20"/>
  <c r="S27" i="20"/>
  <c r="AI27" i="20" s="1"/>
  <c r="Q27" i="20"/>
  <c r="P27" i="20"/>
  <c r="O27" i="20"/>
  <c r="AH26" i="20"/>
  <c r="S26" i="20"/>
  <c r="AI26" i="20" s="1"/>
  <c r="Q26" i="20"/>
  <c r="P26" i="20"/>
  <c r="R26" i="20" s="1"/>
  <c r="T26" i="20" s="1"/>
  <c r="O26" i="20"/>
  <c r="AH25" i="20"/>
  <c r="S25" i="20"/>
  <c r="AI25" i="20" s="1"/>
  <c r="Q25" i="20"/>
  <c r="P25" i="20"/>
  <c r="R25" i="20" s="1"/>
  <c r="T25" i="20" s="1"/>
  <c r="O25" i="20"/>
  <c r="AH24" i="20"/>
  <c r="S24" i="20"/>
  <c r="Q24" i="20"/>
  <c r="P24" i="20"/>
  <c r="R24" i="20" s="1"/>
  <c r="AK24" i="20" s="1"/>
  <c r="AI23" i="20"/>
  <c r="S23" i="20"/>
  <c r="Q23" i="20"/>
  <c r="P23" i="20"/>
  <c r="R23" i="20" s="1"/>
  <c r="T23" i="20" s="1"/>
  <c r="AH23" i="20" s="1"/>
  <c r="O23" i="20"/>
  <c r="AI22" i="20"/>
  <c r="S22" i="20"/>
  <c r="Q22" i="20"/>
  <c r="P22" i="20"/>
  <c r="R22" i="20" s="1"/>
  <c r="T22" i="20" s="1"/>
  <c r="AH22" i="20" s="1"/>
  <c r="O22" i="20"/>
  <c r="AI21" i="20"/>
  <c r="S21" i="20"/>
  <c r="Q21" i="20"/>
  <c r="P21" i="20"/>
  <c r="R21" i="20" s="1"/>
  <c r="T21" i="20" s="1"/>
  <c r="AH21" i="20" s="1"/>
  <c r="O21" i="20"/>
  <c r="AI20" i="20"/>
  <c r="S20" i="20"/>
  <c r="Q20" i="20"/>
  <c r="P20" i="20"/>
  <c r="R20" i="20" s="1"/>
  <c r="T20" i="20" s="1"/>
  <c r="AH20" i="20" s="1"/>
  <c r="O20" i="20"/>
  <c r="AI19" i="20"/>
  <c r="S19" i="20"/>
  <c r="Q19" i="20"/>
  <c r="P19" i="20"/>
  <c r="R19" i="20" s="1"/>
  <c r="T19" i="20" s="1"/>
  <c r="AH19" i="20" s="1"/>
  <c r="O19" i="20"/>
  <c r="AI18" i="20"/>
  <c r="S18" i="20"/>
  <c r="Q18" i="20"/>
  <c r="P18" i="20"/>
  <c r="R18" i="20" s="1"/>
  <c r="T18" i="20" s="1"/>
  <c r="AH18" i="20" s="1"/>
  <c r="O18" i="20"/>
  <c r="AI17" i="20"/>
  <c r="S17" i="20"/>
  <c r="Q17" i="20"/>
  <c r="P17" i="20"/>
  <c r="R17" i="20" s="1"/>
  <c r="T17" i="20" s="1"/>
  <c r="AH17" i="20" s="1"/>
  <c r="O17" i="20"/>
  <c r="AI16" i="20"/>
  <c r="S16" i="20"/>
  <c r="Q16" i="20"/>
  <c r="P16" i="20"/>
  <c r="R16" i="20" s="1"/>
  <c r="T16" i="20" s="1"/>
  <c r="AH16" i="20" s="1"/>
  <c r="O16" i="20"/>
  <c r="AI15" i="20"/>
  <c r="S15" i="20"/>
  <c r="Q15" i="20"/>
  <c r="P15" i="20"/>
  <c r="R15" i="20" s="1"/>
  <c r="T15" i="20" s="1"/>
  <c r="AH15" i="20" s="1"/>
  <c r="O15" i="20"/>
  <c r="AI14" i="20"/>
  <c r="S14" i="20"/>
  <c r="Q14" i="20"/>
  <c r="P14" i="20"/>
  <c r="R14" i="20" s="1"/>
  <c r="T14" i="20" s="1"/>
  <c r="AH14" i="20" s="1"/>
  <c r="O14" i="20"/>
  <c r="AI13" i="20"/>
  <c r="AH13" i="20"/>
  <c r="S13" i="20"/>
  <c r="Q13" i="20"/>
  <c r="P13" i="20"/>
  <c r="R13" i="20" s="1"/>
  <c r="T13" i="20" s="1"/>
  <c r="O13" i="20"/>
  <c r="AI12" i="20"/>
  <c r="AH12" i="20"/>
  <c r="S12" i="20"/>
  <c r="Q12" i="20"/>
  <c r="P12" i="20"/>
  <c r="R12" i="20" s="1"/>
  <c r="T12" i="20" s="1"/>
  <c r="O12" i="20"/>
  <c r="AI11" i="20"/>
  <c r="S11" i="20"/>
  <c r="Q11" i="20"/>
  <c r="P11" i="20"/>
  <c r="R11" i="20" s="1"/>
  <c r="T11" i="20" s="1"/>
  <c r="AH11" i="20" s="1"/>
  <c r="O11" i="20"/>
  <c r="AI10" i="20"/>
  <c r="AH10" i="20"/>
  <c r="S10" i="20"/>
  <c r="Q10" i="20"/>
  <c r="P10" i="20"/>
  <c r="R10" i="20" s="1"/>
  <c r="T10" i="20" s="1"/>
  <c r="O10" i="20"/>
  <c r="AI9" i="20"/>
  <c r="AH9" i="20"/>
  <c r="S9" i="20"/>
  <c r="Q9" i="20"/>
  <c r="P9" i="20"/>
  <c r="R9" i="20" s="1"/>
  <c r="T9" i="20" s="1"/>
  <c r="O9" i="20"/>
  <c r="AI8" i="20"/>
  <c r="AH8" i="20"/>
  <c r="S8" i="20"/>
  <c r="Q8" i="20"/>
  <c r="P8" i="20"/>
  <c r="R8" i="20" s="1"/>
  <c r="T8" i="20" s="1"/>
  <c r="O8" i="20"/>
  <c r="AI7" i="20"/>
  <c r="S7" i="20"/>
  <c r="Q7" i="20"/>
  <c r="P7" i="20"/>
  <c r="O7" i="20"/>
  <c r="V25" i="20" l="1"/>
  <c r="U26" i="20"/>
  <c r="AO42" i="20"/>
  <c r="AK42" i="20"/>
  <c r="AM42" i="20"/>
  <c r="R7" i="20"/>
  <c r="T7" i="20" s="1"/>
  <c r="AO24" i="20"/>
  <c r="AI24" i="20"/>
  <c r="AM24" i="20"/>
  <c r="R27" i="20"/>
  <c r="T27" i="20" s="1"/>
  <c r="R29" i="20"/>
  <c r="T29" i="20" s="1"/>
  <c r="R31" i="20"/>
  <c r="T31" i="20" s="1"/>
  <c r="R33" i="20"/>
  <c r="T33" i="20" s="1"/>
  <c r="R35" i="20"/>
  <c r="T35" i="20" s="1"/>
  <c r="AH35" i="20" s="1"/>
  <c r="R37" i="20"/>
  <c r="T37" i="20" s="1"/>
  <c r="AH37" i="20" s="1"/>
  <c r="R39" i="20"/>
  <c r="T39" i="20" s="1"/>
  <c r="AH39" i="20" s="1"/>
  <c r="R41" i="20"/>
  <c r="T41" i="20" s="1"/>
  <c r="AH41" i="20" s="1"/>
  <c r="Z25" i="20" l="1"/>
  <c r="X25" i="20"/>
  <c r="U8" i="20"/>
  <c r="AH7" i="20"/>
  <c r="V7" i="20"/>
  <c r="V26" i="20"/>
  <c r="U27" i="20"/>
  <c r="V27" i="20" l="1"/>
  <c r="U28" i="20"/>
  <c r="Z26" i="20"/>
  <c r="X26" i="20"/>
  <c r="X7" i="20"/>
  <c r="Z7" i="20"/>
  <c r="U9" i="20"/>
  <c r="V8" i="20"/>
  <c r="Z27" i="20" l="1"/>
  <c r="X27" i="20"/>
  <c r="Z8" i="20"/>
  <c r="X8" i="20"/>
  <c r="U10" i="20"/>
  <c r="V9" i="20"/>
  <c r="V28" i="20"/>
  <c r="U29" i="20"/>
  <c r="V29" i="20" l="1"/>
  <c r="U30" i="20"/>
  <c r="Z28" i="20"/>
  <c r="X28" i="20"/>
  <c r="Z9" i="20"/>
  <c r="X9" i="20"/>
  <c r="U11" i="20"/>
  <c r="V10" i="20"/>
  <c r="Z29" i="20" l="1"/>
  <c r="X29" i="20"/>
  <c r="Z10" i="20"/>
  <c r="X10" i="20"/>
  <c r="U12" i="20"/>
  <c r="V11" i="20"/>
  <c r="V30" i="20"/>
  <c r="U31" i="20"/>
  <c r="V31" i="20" l="1"/>
  <c r="U32" i="20"/>
  <c r="Z30" i="20"/>
  <c r="X30" i="20"/>
  <c r="Z11" i="20"/>
  <c r="X11" i="20"/>
  <c r="U13" i="20"/>
  <c r="V12" i="20"/>
  <c r="U14" i="20" l="1"/>
  <c r="V13" i="20"/>
  <c r="Z31" i="20"/>
  <c r="X31" i="20"/>
  <c r="X12" i="20"/>
  <c r="Z12" i="20"/>
  <c r="V32" i="20"/>
  <c r="U33" i="20"/>
  <c r="X13" i="20" l="1"/>
  <c r="Z13" i="20"/>
  <c r="V33" i="20"/>
  <c r="U34" i="20"/>
  <c r="Z32" i="20"/>
  <c r="X32" i="20"/>
  <c r="U15" i="20"/>
  <c r="V14" i="20"/>
  <c r="Z14" i="20" l="1"/>
  <c r="X14" i="20"/>
  <c r="V34" i="20"/>
  <c r="U35" i="20"/>
  <c r="U16" i="20"/>
  <c r="V15" i="20"/>
  <c r="Z33" i="20"/>
  <c r="X33" i="20"/>
  <c r="U17" i="20" l="1"/>
  <c r="V16" i="20"/>
  <c r="Z15" i="20"/>
  <c r="X15" i="20"/>
  <c r="V35" i="20"/>
  <c r="U36" i="20"/>
  <c r="Z34" i="20"/>
  <c r="X34" i="20"/>
  <c r="Z35" i="20" l="1"/>
  <c r="X35" i="20"/>
  <c r="U18" i="20"/>
  <c r="V17" i="20"/>
  <c r="V36" i="20"/>
  <c r="U37" i="20"/>
  <c r="Z16" i="20"/>
  <c r="X16" i="20"/>
  <c r="V37" i="20" l="1"/>
  <c r="U38" i="20"/>
  <c r="Z36" i="20"/>
  <c r="X36" i="20"/>
  <c r="Z17" i="20"/>
  <c r="X17" i="20"/>
  <c r="U19" i="20"/>
  <c r="V18" i="20"/>
  <c r="U20" i="20" l="1"/>
  <c r="V19" i="20"/>
  <c r="Z37" i="20"/>
  <c r="X37" i="20"/>
  <c r="Z18" i="20"/>
  <c r="X18" i="20"/>
  <c r="V38" i="20"/>
  <c r="U39" i="20"/>
  <c r="V39" i="20" l="1"/>
  <c r="U40" i="20"/>
  <c r="Z38" i="20"/>
  <c r="X38" i="20"/>
  <c r="Z19" i="20"/>
  <c r="X19" i="20"/>
  <c r="U21" i="20"/>
  <c r="V20" i="20"/>
  <c r="U22" i="20" l="1"/>
  <c r="V21" i="20"/>
  <c r="Z39" i="20"/>
  <c r="X39" i="20"/>
  <c r="Z20" i="20"/>
  <c r="X20" i="20"/>
  <c r="V40" i="20"/>
  <c r="U41" i="20"/>
  <c r="Z21" i="20" l="1"/>
  <c r="X21" i="20"/>
  <c r="V41" i="20"/>
  <c r="U42" i="20"/>
  <c r="V42" i="20" s="1"/>
  <c r="Z40" i="20"/>
  <c r="X40" i="20"/>
  <c r="W36" i="20"/>
  <c r="AB36" i="20" s="1"/>
  <c r="U23" i="20"/>
  <c r="V22" i="20"/>
  <c r="U24" i="20" l="1"/>
  <c r="V24" i="20" s="1"/>
  <c r="V23" i="20"/>
  <c r="C76" i="20"/>
  <c r="AJ35" i="20"/>
  <c r="Z41" i="20"/>
  <c r="X41" i="20"/>
  <c r="W41" i="20"/>
  <c r="AB41" i="20" s="1"/>
  <c r="W39" i="20"/>
  <c r="AB39" i="20" s="1"/>
  <c r="W37" i="20"/>
  <c r="AB37" i="20" s="1"/>
  <c r="W38" i="20"/>
  <c r="AB38" i="20" s="1"/>
  <c r="Z22" i="20"/>
  <c r="X22" i="20"/>
  <c r="W17" i="20"/>
  <c r="AB17" i="20" s="1"/>
  <c r="Y34" i="20"/>
  <c r="AC34" i="20" s="1"/>
  <c r="W19" i="20"/>
  <c r="AB19" i="20" s="1"/>
  <c r="W40" i="20"/>
  <c r="AB40" i="20" s="1"/>
  <c r="AN42" i="20"/>
  <c r="AL42" i="20"/>
  <c r="Z42" i="20"/>
  <c r="X42" i="20"/>
  <c r="W42" i="20"/>
  <c r="AB42" i="20" s="1"/>
  <c r="W27" i="20"/>
  <c r="AB27" i="20" s="1"/>
  <c r="W26" i="20"/>
  <c r="AB26" i="20" s="1"/>
  <c r="W25" i="20"/>
  <c r="AB25" i="20" s="1"/>
  <c r="W29" i="20"/>
  <c r="AB29" i="20" s="1"/>
  <c r="W28" i="20"/>
  <c r="AB28" i="20" s="1"/>
  <c r="W30" i="20"/>
  <c r="AB30" i="20" s="1"/>
  <c r="W31" i="20"/>
  <c r="AB31" i="20" s="1"/>
  <c r="W33" i="20"/>
  <c r="AB33" i="20" s="1"/>
  <c r="W32" i="20"/>
  <c r="AB32" i="20" s="1"/>
  <c r="W34" i="20"/>
  <c r="AB34" i="20" s="1"/>
  <c r="W35" i="20"/>
  <c r="AB35" i="20" s="1"/>
  <c r="AA39" i="20"/>
  <c r="AE39" i="20" s="1"/>
  <c r="J79" i="20" l="1"/>
  <c r="AF39" i="20"/>
  <c r="M79" i="20" s="1"/>
  <c r="AN38" i="20"/>
  <c r="C74" i="20"/>
  <c r="AJ33" i="20"/>
  <c r="C73" i="20"/>
  <c r="AJ32" i="20"/>
  <c r="C70" i="20"/>
  <c r="AJ29" i="20"/>
  <c r="C69" i="20"/>
  <c r="AJ28" i="20"/>
  <c r="C66" i="20"/>
  <c r="AJ25" i="20"/>
  <c r="C82" i="20"/>
  <c r="AP42" i="20"/>
  <c r="D82" i="20" s="1"/>
  <c r="AQ42" i="20"/>
  <c r="E82" i="20" s="1"/>
  <c r="AJ41" i="20"/>
  <c r="AK41" i="20" s="1"/>
  <c r="AA42" i="20"/>
  <c r="AE42" i="20" s="1"/>
  <c r="AA25" i="20"/>
  <c r="AE25" i="20" s="1"/>
  <c r="AA26" i="20"/>
  <c r="AE26" i="20" s="1"/>
  <c r="AA29" i="20"/>
  <c r="AE29" i="20" s="1"/>
  <c r="AA27" i="20"/>
  <c r="AE27" i="20" s="1"/>
  <c r="AA28" i="20"/>
  <c r="AE28" i="20" s="1"/>
  <c r="AA30" i="20"/>
  <c r="AE30" i="20" s="1"/>
  <c r="AA31" i="20"/>
  <c r="AE31" i="20" s="1"/>
  <c r="AA32" i="20"/>
  <c r="AE32" i="20" s="1"/>
  <c r="AA34" i="20"/>
  <c r="AE34" i="20" s="1"/>
  <c r="AA40" i="20"/>
  <c r="AE40" i="20" s="1"/>
  <c r="C59" i="20"/>
  <c r="AJ18" i="20"/>
  <c r="AD34" i="20"/>
  <c r="I74" i="20" s="1"/>
  <c r="F74" i="20"/>
  <c r="AL33" i="20"/>
  <c r="C57" i="20"/>
  <c r="AJ16" i="20"/>
  <c r="C78" i="20"/>
  <c r="AJ37" i="20"/>
  <c r="C79" i="20"/>
  <c r="AJ38" i="20"/>
  <c r="Y41" i="20"/>
  <c r="AC41" i="20" s="1"/>
  <c r="Y37" i="20"/>
  <c r="AC37" i="20" s="1"/>
  <c r="Y36" i="20"/>
  <c r="AC36" i="20" s="1"/>
  <c r="Y35" i="20"/>
  <c r="AC35" i="20" s="1"/>
  <c r="W23" i="20"/>
  <c r="AB23" i="20" s="1"/>
  <c r="Z23" i="20"/>
  <c r="X23" i="20"/>
  <c r="W21" i="20"/>
  <c r="AB21" i="20" s="1"/>
  <c r="W18" i="20"/>
  <c r="AB18" i="20" s="1"/>
  <c r="W20" i="20"/>
  <c r="AB20" i="20" s="1"/>
  <c r="AA33" i="20"/>
  <c r="AE33" i="20" s="1"/>
  <c r="C75" i="20"/>
  <c r="AJ34" i="20"/>
  <c r="C72" i="20"/>
  <c r="AJ31" i="20"/>
  <c r="C71" i="20"/>
  <c r="AJ30" i="20"/>
  <c r="C68" i="20"/>
  <c r="AJ27" i="20"/>
  <c r="C65" i="20"/>
  <c r="C67" i="20"/>
  <c r="AJ26" i="20"/>
  <c r="Y42" i="20"/>
  <c r="AC42" i="20" s="1"/>
  <c r="Y25" i="20"/>
  <c r="AC25" i="20" s="1"/>
  <c r="Y26" i="20"/>
  <c r="AC26" i="20" s="1"/>
  <c r="Y27" i="20"/>
  <c r="AC27" i="20" s="1"/>
  <c r="Y28" i="20"/>
  <c r="AC28" i="20" s="1"/>
  <c r="Y30" i="20"/>
  <c r="AC30" i="20" s="1"/>
  <c r="Y29" i="20"/>
  <c r="AC29" i="20" s="1"/>
  <c r="Y32" i="20"/>
  <c r="AC32" i="20" s="1"/>
  <c r="Y31" i="20"/>
  <c r="AC31" i="20" s="1"/>
  <c r="Y33" i="20"/>
  <c r="AC33" i="20" s="1"/>
  <c r="AA36" i="20"/>
  <c r="AE36" i="20" s="1"/>
  <c r="C80" i="20"/>
  <c r="AQ40" i="20"/>
  <c r="E80" i="20" s="1"/>
  <c r="AJ39" i="20"/>
  <c r="AK39" i="20" s="1"/>
  <c r="AQ39" i="20" s="1"/>
  <c r="E79" i="20" s="1"/>
  <c r="Y39" i="20"/>
  <c r="AC39" i="20" s="1"/>
  <c r="Y38" i="20"/>
  <c r="AC38" i="20" s="1"/>
  <c r="Y20" i="20"/>
  <c r="AC20" i="20" s="1"/>
  <c r="W22" i="20"/>
  <c r="AB22" i="20" s="1"/>
  <c r="Y17" i="20"/>
  <c r="AC17" i="20" s="1"/>
  <c r="C77" i="20"/>
  <c r="AJ36" i="20"/>
  <c r="C81" i="20"/>
  <c r="AQ41" i="20"/>
  <c r="E81" i="20" s="1"/>
  <c r="AP41" i="20"/>
  <c r="D81" i="20" s="1"/>
  <c r="AJ40" i="20"/>
  <c r="AK40" i="20" s="1"/>
  <c r="AP40" i="20" s="1"/>
  <c r="D80" i="20" s="1"/>
  <c r="AA41" i="20"/>
  <c r="AE41" i="20" s="1"/>
  <c r="AA35" i="20"/>
  <c r="AE35" i="20" s="1"/>
  <c r="AA37" i="20"/>
  <c r="AE37" i="20" s="1"/>
  <c r="AA38" i="20"/>
  <c r="AE38" i="20" s="1"/>
  <c r="Y40" i="20"/>
  <c r="AC40" i="20" s="1"/>
  <c r="AN24" i="20"/>
  <c r="AL24" i="20"/>
  <c r="W24" i="20"/>
  <c r="AB24" i="20" s="1"/>
  <c r="Z24" i="20"/>
  <c r="X24" i="20"/>
  <c r="W8" i="20"/>
  <c r="AB8" i="20" s="1"/>
  <c r="W9" i="20"/>
  <c r="AB9" i="20" s="1"/>
  <c r="W7" i="20"/>
  <c r="AB7" i="20" s="1"/>
  <c r="W11" i="20"/>
  <c r="AB11" i="20" s="1"/>
  <c r="W10" i="20"/>
  <c r="AB10" i="20" s="1"/>
  <c r="W12" i="20"/>
  <c r="AB12" i="20" s="1"/>
  <c r="W13" i="20"/>
  <c r="AB13" i="20" s="1"/>
  <c r="W16" i="20"/>
  <c r="AB16" i="20" s="1"/>
  <c r="W14" i="20"/>
  <c r="AB14" i="20" s="1"/>
  <c r="W15" i="20"/>
  <c r="AB15" i="20" s="1"/>
  <c r="C54" i="20" l="1"/>
  <c r="AJ13" i="20"/>
  <c r="C53" i="20"/>
  <c r="AJ12" i="20"/>
  <c r="C50" i="20"/>
  <c r="AJ9" i="20"/>
  <c r="C47" i="20"/>
  <c r="C48" i="20"/>
  <c r="AJ7" i="20"/>
  <c r="AA24" i="20"/>
  <c r="AE24" i="20" s="1"/>
  <c r="AA7" i="20"/>
  <c r="AE7" i="20" s="1"/>
  <c r="AA8" i="20"/>
  <c r="AE8" i="20" s="1"/>
  <c r="AA9" i="20"/>
  <c r="AE9" i="20" s="1"/>
  <c r="AA11" i="20"/>
  <c r="AE11" i="20" s="1"/>
  <c r="AA10" i="20"/>
  <c r="AE10" i="20" s="1"/>
  <c r="AA12" i="20"/>
  <c r="AE12" i="20" s="1"/>
  <c r="AA13" i="20"/>
  <c r="AE13" i="20" s="1"/>
  <c r="AA15" i="20"/>
  <c r="AE15" i="20" s="1"/>
  <c r="AA17" i="20"/>
  <c r="AE17" i="20" s="1"/>
  <c r="AA14" i="20"/>
  <c r="AE14" i="20" s="1"/>
  <c r="F80" i="20"/>
  <c r="AD40" i="20"/>
  <c r="I80" i="20" s="1"/>
  <c r="AL39" i="20"/>
  <c r="J77" i="20"/>
  <c r="AF37" i="20"/>
  <c r="M77" i="20" s="1"/>
  <c r="AN36" i="20"/>
  <c r="J81" i="20"/>
  <c r="AF41" i="20"/>
  <c r="M81" i="20" s="1"/>
  <c r="AN40" i="20"/>
  <c r="F57" i="20"/>
  <c r="AD17" i="20"/>
  <c r="I57" i="20" s="1"/>
  <c r="AL16" i="20"/>
  <c r="F60" i="20"/>
  <c r="AD20" i="20"/>
  <c r="I60" i="20" s="1"/>
  <c r="AL19" i="20"/>
  <c r="F78" i="20"/>
  <c r="AD38" i="20"/>
  <c r="I78" i="20" s="1"/>
  <c r="AL37" i="20"/>
  <c r="J76" i="20"/>
  <c r="AF36" i="20"/>
  <c r="M76" i="20" s="1"/>
  <c r="AN35" i="20"/>
  <c r="F71" i="20"/>
  <c r="AD31" i="20"/>
  <c r="I71" i="20" s="1"/>
  <c r="AL30" i="20"/>
  <c r="F69" i="20"/>
  <c r="AD29" i="20"/>
  <c r="I69" i="20" s="1"/>
  <c r="AL28" i="20"/>
  <c r="F68" i="20"/>
  <c r="AD28" i="20"/>
  <c r="I68" i="20" s="1"/>
  <c r="AL27" i="20"/>
  <c r="F66" i="20"/>
  <c r="AD26" i="20"/>
  <c r="I66" i="20" s="1"/>
  <c r="AL25" i="20"/>
  <c r="AR42" i="20"/>
  <c r="G82" i="20" s="1"/>
  <c r="AD42" i="20"/>
  <c r="I82" i="20" s="1"/>
  <c r="AS42" i="20"/>
  <c r="H82" i="20" s="1"/>
  <c r="F82" i="20"/>
  <c r="AL41" i="20"/>
  <c r="AM41" i="20" s="1"/>
  <c r="AS41" i="20" s="1"/>
  <c r="H81" i="20" s="1"/>
  <c r="AK27" i="20"/>
  <c r="AK30" i="20"/>
  <c r="AK31" i="20"/>
  <c r="AK34" i="20"/>
  <c r="J73" i="20"/>
  <c r="AF33" i="20"/>
  <c r="M73" i="20" s="1"/>
  <c r="AN32" i="20"/>
  <c r="C60" i="20"/>
  <c r="AJ19" i="20"/>
  <c r="C61" i="20"/>
  <c r="AJ20" i="20"/>
  <c r="AA23" i="20"/>
  <c r="AE23" i="20" s="1"/>
  <c r="AA21" i="20"/>
  <c r="AE21" i="20" s="1"/>
  <c r="AK35" i="20"/>
  <c r="F76" i="20"/>
  <c r="AD36" i="20"/>
  <c r="I76" i="20" s="1"/>
  <c r="AL35" i="20"/>
  <c r="F81" i="20"/>
  <c r="AD41" i="20"/>
  <c r="I81" i="20" s="1"/>
  <c r="AL40" i="20"/>
  <c r="AM40" i="20" s="1"/>
  <c r="AS40" i="20" s="1"/>
  <c r="H80" i="20" s="1"/>
  <c r="AP39" i="20"/>
  <c r="D79" i="20" s="1"/>
  <c r="AA18" i="20"/>
  <c r="AE18" i="20" s="1"/>
  <c r="AA22" i="20"/>
  <c r="AE22" i="20" s="1"/>
  <c r="J80" i="20"/>
  <c r="AF40" i="20"/>
  <c r="M80" i="20" s="1"/>
  <c r="AN39" i="20"/>
  <c r="J72" i="20"/>
  <c r="AF32" i="20"/>
  <c r="M72" i="20" s="1"/>
  <c r="AN31" i="20"/>
  <c r="AF30" i="20"/>
  <c r="M70" i="20" s="1"/>
  <c r="J70" i="20"/>
  <c r="AN29" i="20"/>
  <c r="J67" i="20"/>
  <c r="AF27" i="20"/>
  <c r="M67" i="20" s="1"/>
  <c r="AN26" i="20"/>
  <c r="J66" i="20"/>
  <c r="AF26" i="20"/>
  <c r="M66" i="20" s="1"/>
  <c r="AN25" i="20"/>
  <c r="AT42" i="20"/>
  <c r="K82" i="20" s="1"/>
  <c r="AF42" i="20"/>
  <c r="M82" i="20" s="1"/>
  <c r="J82" i="20"/>
  <c r="AU42" i="20"/>
  <c r="L82" i="20" s="1"/>
  <c r="AN41" i="20"/>
  <c r="AO41" i="20" s="1"/>
  <c r="AT41" i="20" s="1"/>
  <c r="K81" i="20" s="1"/>
  <c r="C55" i="20"/>
  <c r="AJ14" i="20"/>
  <c r="C56" i="20"/>
  <c r="AJ15" i="20"/>
  <c r="C52" i="20"/>
  <c r="AJ11" i="20"/>
  <c r="C51" i="20"/>
  <c r="AJ10" i="20"/>
  <c r="C49" i="20"/>
  <c r="AJ8" i="20"/>
  <c r="Y24" i="20"/>
  <c r="AC24" i="20" s="1"/>
  <c r="Y7" i="20"/>
  <c r="AC7" i="20" s="1"/>
  <c r="Y8" i="20"/>
  <c r="AC8" i="20" s="1"/>
  <c r="Y9" i="20"/>
  <c r="AC9" i="20" s="1"/>
  <c r="Y10" i="20"/>
  <c r="AC10" i="20" s="1"/>
  <c r="Y11" i="20"/>
  <c r="AC11" i="20" s="1"/>
  <c r="Y13" i="20"/>
  <c r="AC13" i="20" s="1"/>
  <c r="Y12" i="20"/>
  <c r="AC12" i="20" s="1"/>
  <c r="Y14" i="20"/>
  <c r="AC14" i="20" s="1"/>
  <c r="AP24" i="20"/>
  <c r="D64" i="20" s="1"/>
  <c r="C64" i="20"/>
  <c r="AQ24" i="20"/>
  <c r="E64" i="20" s="1"/>
  <c r="AJ23" i="20"/>
  <c r="AK23" i="20" s="1"/>
  <c r="AF38" i="20"/>
  <c r="M78" i="20" s="1"/>
  <c r="J78" i="20"/>
  <c r="AN37" i="20"/>
  <c r="AO37" i="20" s="1"/>
  <c r="AU37" i="20" s="1"/>
  <c r="L77" i="20" s="1"/>
  <c r="J75" i="20"/>
  <c r="AF35" i="20"/>
  <c r="M75" i="20" s="1"/>
  <c r="AN34" i="20"/>
  <c r="AK36" i="20"/>
  <c r="Y21" i="20"/>
  <c r="AC21" i="20" s="1"/>
  <c r="C62" i="20"/>
  <c r="AJ21" i="20"/>
  <c r="Y22" i="20"/>
  <c r="AC22" i="20" s="1"/>
  <c r="F79" i="20"/>
  <c r="AD39" i="20"/>
  <c r="I79" i="20" s="1"/>
  <c r="AL38" i="20"/>
  <c r="F73" i="20"/>
  <c r="AD33" i="20"/>
  <c r="I73" i="20" s="1"/>
  <c r="AL32" i="20"/>
  <c r="F72" i="20"/>
  <c r="AD32" i="20"/>
  <c r="I72" i="20" s="1"/>
  <c r="AL31" i="20"/>
  <c r="F70" i="20"/>
  <c r="AD30" i="20"/>
  <c r="I70" i="20" s="1"/>
  <c r="AL29" i="20"/>
  <c r="AD27" i="20"/>
  <c r="I67" i="20" s="1"/>
  <c r="F67" i="20"/>
  <c r="AL26" i="20"/>
  <c r="F65" i="20"/>
  <c r="AD25" i="20"/>
  <c r="I65" i="20" s="1"/>
  <c r="AK26" i="20"/>
  <c r="AA20" i="20"/>
  <c r="AE20" i="20" s="1"/>
  <c r="C58" i="20"/>
  <c r="AJ17" i="20"/>
  <c r="Y23" i="20"/>
  <c r="AC23" i="20" s="1"/>
  <c r="Y16" i="20"/>
  <c r="AC16" i="20" s="1"/>
  <c r="Y19" i="20"/>
  <c r="AC19" i="20" s="1"/>
  <c r="Y15" i="20"/>
  <c r="AC15" i="20" s="1"/>
  <c r="Y18" i="20"/>
  <c r="AC18" i="20" s="1"/>
  <c r="C63" i="20"/>
  <c r="AP23" i="20"/>
  <c r="D63" i="20" s="1"/>
  <c r="AQ23" i="20"/>
  <c r="E63" i="20" s="1"/>
  <c r="AJ22" i="20"/>
  <c r="AK22" i="20" s="1"/>
  <c r="AP22" i="20" s="1"/>
  <c r="D62" i="20" s="1"/>
  <c r="F75" i="20"/>
  <c r="AD35" i="20"/>
  <c r="I75" i="20" s="1"/>
  <c r="AL34" i="20"/>
  <c r="F77" i="20"/>
  <c r="AD37" i="20"/>
  <c r="I77" i="20" s="1"/>
  <c r="AL36" i="20"/>
  <c r="AM36" i="20" s="1"/>
  <c r="AS36" i="20" s="1"/>
  <c r="H76" i="20" s="1"/>
  <c r="AK38" i="20"/>
  <c r="AK37" i="20"/>
  <c r="AA16" i="20"/>
  <c r="AE16" i="20" s="1"/>
  <c r="AA19" i="20"/>
  <c r="AE19" i="20" s="1"/>
  <c r="AM33" i="20"/>
  <c r="AS33" i="20" s="1"/>
  <c r="H73" i="20" s="1"/>
  <c r="J74" i="20"/>
  <c r="AF34" i="20"/>
  <c r="M74" i="20" s="1"/>
  <c r="AN33" i="20"/>
  <c r="J71" i="20"/>
  <c r="AF31" i="20"/>
  <c r="M71" i="20" s="1"/>
  <c r="AN30" i="20"/>
  <c r="AO30" i="20" s="1"/>
  <c r="AU30" i="20" s="1"/>
  <c r="L70" i="20" s="1"/>
  <c r="J68" i="20"/>
  <c r="AF28" i="20"/>
  <c r="M68" i="20" s="1"/>
  <c r="AN27" i="20"/>
  <c r="J69" i="20"/>
  <c r="AF29" i="20"/>
  <c r="M69" i="20" s="1"/>
  <c r="AN28" i="20"/>
  <c r="AO28" i="20" s="1"/>
  <c r="AU28" i="20" s="1"/>
  <c r="L68" i="20" s="1"/>
  <c r="J65" i="20"/>
  <c r="AF25" i="20"/>
  <c r="M65" i="20" s="1"/>
  <c r="AK25" i="20"/>
  <c r="AK28" i="20"/>
  <c r="AK29" i="20"/>
  <c r="AK32" i="20"/>
  <c r="AK33" i="20"/>
  <c r="AO38" i="20"/>
  <c r="AU38" i="20" s="1"/>
  <c r="L78" i="20" s="1"/>
  <c r="AP32" i="20" l="1"/>
  <c r="D72" i="20" s="1"/>
  <c r="AQ32" i="20"/>
  <c r="E72" i="20" s="1"/>
  <c r="AP28" i="20"/>
  <c r="D68" i="20" s="1"/>
  <c r="AQ28" i="20"/>
  <c r="E68" i="20" s="1"/>
  <c r="AT28" i="20"/>
  <c r="K68" i="20" s="1"/>
  <c r="J59" i="20"/>
  <c r="AF19" i="20"/>
  <c r="M59" i="20" s="1"/>
  <c r="AN18" i="20"/>
  <c r="AQ37" i="20"/>
  <c r="E77" i="20" s="1"/>
  <c r="AP37" i="20"/>
  <c r="D77" i="20" s="1"/>
  <c r="F58" i="20"/>
  <c r="AD18" i="20"/>
  <c r="I58" i="20" s="1"/>
  <c r="AL17" i="20"/>
  <c r="F59" i="20"/>
  <c r="AD19" i="20"/>
  <c r="I59" i="20" s="1"/>
  <c r="AL18" i="20"/>
  <c r="F63" i="20"/>
  <c r="AD23" i="20"/>
  <c r="I63" i="20" s="1"/>
  <c r="AL22" i="20"/>
  <c r="AQ26" i="20"/>
  <c r="E66" i="20" s="1"/>
  <c r="AP26" i="20"/>
  <c r="D66" i="20" s="1"/>
  <c r="AM29" i="20"/>
  <c r="AM32" i="20"/>
  <c r="F62" i="20"/>
  <c r="AD22" i="20"/>
  <c r="I62" i="20" s="1"/>
  <c r="AL21" i="20"/>
  <c r="AQ22" i="20"/>
  <c r="E62" i="20" s="1"/>
  <c r="AP36" i="20"/>
  <c r="D76" i="20" s="1"/>
  <c r="AQ36" i="20"/>
  <c r="E76" i="20" s="1"/>
  <c r="AT38" i="20"/>
  <c r="K78" i="20" s="1"/>
  <c r="F52" i="20"/>
  <c r="AD12" i="20"/>
  <c r="I52" i="20" s="1"/>
  <c r="AL11" i="20"/>
  <c r="F51" i="20"/>
  <c r="AD11" i="20"/>
  <c r="I51" i="20" s="1"/>
  <c r="AL10" i="20"/>
  <c r="F49" i="20"/>
  <c r="AD9" i="20"/>
  <c r="I49" i="20" s="1"/>
  <c r="AL8" i="20"/>
  <c r="F47" i="20"/>
  <c r="AD7" i="20"/>
  <c r="I47" i="20" s="1"/>
  <c r="AK8" i="20"/>
  <c r="AK10" i="20"/>
  <c r="AK11" i="20"/>
  <c r="AK15" i="20"/>
  <c r="AK14" i="20"/>
  <c r="AO26" i="20"/>
  <c r="AT30" i="20"/>
  <c r="K70" i="20" s="1"/>
  <c r="AO31" i="20"/>
  <c r="AK18" i="20"/>
  <c r="J58" i="20"/>
  <c r="AF18" i="20"/>
  <c r="M58" i="20" s="1"/>
  <c r="AN17" i="20"/>
  <c r="AR36" i="20"/>
  <c r="G76" i="20" s="1"/>
  <c r="AQ35" i="20"/>
  <c r="E75" i="20" s="1"/>
  <c r="AP35" i="20"/>
  <c r="D75" i="20" s="1"/>
  <c r="J63" i="20"/>
  <c r="AF23" i="20"/>
  <c r="M63" i="20" s="1"/>
  <c r="AN22" i="20"/>
  <c r="AQ34" i="20"/>
  <c r="E74" i="20" s="1"/>
  <c r="AP34" i="20"/>
  <c r="D74" i="20" s="1"/>
  <c r="AQ30" i="20"/>
  <c r="E70" i="20" s="1"/>
  <c r="AP30" i="20"/>
  <c r="D70" i="20" s="1"/>
  <c r="AM27" i="20"/>
  <c r="AM30" i="20"/>
  <c r="AM37" i="20"/>
  <c r="AU41" i="20"/>
  <c r="L81" i="20" s="1"/>
  <c r="AO36" i="20"/>
  <c r="AR40" i="20"/>
  <c r="G80" i="20" s="1"/>
  <c r="J54" i="20"/>
  <c r="AF14" i="20"/>
  <c r="M54" i="20" s="1"/>
  <c r="AN13" i="20"/>
  <c r="J55" i="20"/>
  <c r="AF15" i="20"/>
  <c r="M55" i="20" s="1"/>
  <c r="AN14" i="20"/>
  <c r="J52" i="20"/>
  <c r="AF12" i="20"/>
  <c r="M52" i="20" s="1"/>
  <c r="AN11" i="20"/>
  <c r="J51" i="20"/>
  <c r="AF11" i="20"/>
  <c r="M51" i="20" s="1"/>
  <c r="AN10" i="20"/>
  <c r="J48" i="20"/>
  <c r="AF8" i="20"/>
  <c r="M48" i="20" s="1"/>
  <c r="AN7" i="20"/>
  <c r="J64" i="20"/>
  <c r="AT24" i="20"/>
  <c r="K64" i="20" s="1"/>
  <c r="AU24" i="20"/>
  <c r="L64" i="20" s="1"/>
  <c r="AF24" i="20"/>
  <c r="M64" i="20" s="1"/>
  <c r="AN23" i="20"/>
  <c r="AO23" i="20" s="1"/>
  <c r="AT23" i="20" s="1"/>
  <c r="K63" i="20" s="1"/>
  <c r="AK9" i="20"/>
  <c r="AK12" i="20"/>
  <c r="AK13" i="20"/>
  <c r="AQ33" i="20"/>
  <c r="E73" i="20" s="1"/>
  <c r="AP33" i="20"/>
  <c r="D73" i="20" s="1"/>
  <c r="AQ29" i="20"/>
  <c r="E69" i="20" s="1"/>
  <c r="AP29" i="20"/>
  <c r="D69" i="20" s="1"/>
  <c r="AP25" i="20"/>
  <c r="D65" i="20" s="1"/>
  <c r="AQ25" i="20"/>
  <c r="E65" i="20" s="1"/>
  <c r="AO27" i="20"/>
  <c r="AO33" i="20"/>
  <c r="AK16" i="20"/>
  <c r="J56" i="20"/>
  <c r="AF16" i="20"/>
  <c r="M56" i="20" s="1"/>
  <c r="AN15" i="20"/>
  <c r="AQ38" i="20"/>
  <c r="E78" i="20" s="1"/>
  <c r="AP38" i="20"/>
  <c r="D78" i="20" s="1"/>
  <c r="AM34" i="20"/>
  <c r="F55" i="20"/>
  <c r="AD15" i="20"/>
  <c r="I55" i="20" s="1"/>
  <c r="AL14" i="20"/>
  <c r="F56" i="20"/>
  <c r="AD16" i="20"/>
  <c r="I56" i="20" s="1"/>
  <c r="AL15" i="20"/>
  <c r="AK17" i="20"/>
  <c r="J60" i="20"/>
  <c r="AF20" i="20"/>
  <c r="M60" i="20" s="1"/>
  <c r="AN19" i="20"/>
  <c r="AM26" i="20"/>
  <c r="AM31" i="20"/>
  <c r="AR33" i="20"/>
  <c r="G73" i="20" s="1"/>
  <c r="AM38" i="20"/>
  <c r="AK21" i="20"/>
  <c r="F61" i="20"/>
  <c r="AD21" i="20"/>
  <c r="I61" i="20" s="1"/>
  <c r="AL20" i="20"/>
  <c r="AO34" i="20"/>
  <c r="F54" i="20"/>
  <c r="AD14" i="20"/>
  <c r="I54" i="20" s="1"/>
  <c r="AL13" i="20"/>
  <c r="F53" i="20"/>
  <c r="AD13" i="20"/>
  <c r="I53" i="20" s="1"/>
  <c r="AL12" i="20"/>
  <c r="F50" i="20"/>
  <c r="AD10" i="20"/>
  <c r="I50" i="20" s="1"/>
  <c r="AL9" i="20"/>
  <c r="F48" i="20"/>
  <c r="AD8" i="20"/>
  <c r="I48" i="20" s="1"/>
  <c r="AL7" i="20"/>
  <c r="F64" i="20"/>
  <c r="AR24" i="20"/>
  <c r="G64" i="20" s="1"/>
  <c r="AS24" i="20"/>
  <c r="H64" i="20" s="1"/>
  <c r="AD24" i="20"/>
  <c r="I64" i="20" s="1"/>
  <c r="AL23" i="20"/>
  <c r="AM23" i="20" s="1"/>
  <c r="AS23" i="20" s="1"/>
  <c r="H63" i="20" s="1"/>
  <c r="AO25" i="20"/>
  <c r="AO29" i="20"/>
  <c r="AO39" i="20"/>
  <c r="J62" i="20"/>
  <c r="AF22" i="20"/>
  <c r="M62" i="20" s="1"/>
  <c r="AN21" i="20"/>
  <c r="AO21" i="20" s="1"/>
  <c r="AU21" i="20" s="1"/>
  <c r="L61" i="20" s="1"/>
  <c r="AR41" i="20"/>
  <c r="G81" i="20" s="1"/>
  <c r="AM35" i="20"/>
  <c r="J61" i="20"/>
  <c r="AT21" i="20"/>
  <c r="K61" i="20" s="1"/>
  <c r="AF21" i="20"/>
  <c r="M61" i="20" s="1"/>
  <c r="AN20" i="20"/>
  <c r="AK20" i="20"/>
  <c r="AK19" i="20"/>
  <c r="AO32" i="20"/>
  <c r="AP31" i="20"/>
  <c r="D71" i="20" s="1"/>
  <c r="AQ31" i="20"/>
  <c r="E71" i="20" s="1"/>
  <c r="AQ27" i="20"/>
  <c r="E67" i="20" s="1"/>
  <c r="AP27" i="20"/>
  <c r="D67" i="20" s="1"/>
  <c r="AM25" i="20"/>
  <c r="AM28" i="20"/>
  <c r="AO35" i="20"/>
  <c r="AM19" i="20"/>
  <c r="AR19" i="20" s="1"/>
  <c r="G59" i="20" s="1"/>
  <c r="AO40" i="20"/>
  <c r="AT37" i="20"/>
  <c r="K77" i="20" s="1"/>
  <c r="AM39" i="20"/>
  <c r="J57" i="20"/>
  <c r="AF17" i="20"/>
  <c r="M57" i="20" s="1"/>
  <c r="AN16" i="20"/>
  <c r="AO16" i="20" s="1"/>
  <c r="AU16" i="20" s="1"/>
  <c r="L56" i="20" s="1"/>
  <c r="J53" i="20"/>
  <c r="AF13" i="20"/>
  <c r="M53" i="20" s="1"/>
  <c r="AN12" i="20"/>
  <c r="J50" i="20"/>
  <c r="AF10" i="20"/>
  <c r="M50" i="20" s="1"/>
  <c r="AN9" i="20"/>
  <c r="AO9" i="20" s="1"/>
  <c r="AU9" i="20" s="1"/>
  <c r="L49" i="20" s="1"/>
  <c r="J49" i="20"/>
  <c r="AT9" i="20"/>
  <c r="K49" i="20" s="1"/>
  <c r="AF9" i="20"/>
  <c r="M49" i="20" s="1"/>
  <c r="AN8" i="20"/>
  <c r="J47" i="20"/>
  <c r="AF7" i="20"/>
  <c r="M47" i="20" s="1"/>
  <c r="AK7" i="20"/>
  <c r="AQ7" i="20" l="1"/>
  <c r="E47" i="20" s="1"/>
  <c r="AP7" i="20"/>
  <c r="D47" i="20" s="1"/>
  <c r="AS28" i="20"/>
  <c r="H68" i="20" s="1"/>
  <c r="AR28" i="20"/>
  <c r="G68" i="20" s="1"/>
  <c r="AU32" i="20"/>
  <c r="L72" i="20" s="1"/>
  <c r="AT32" i="20"/>
  <c r="K72" i="20" s="1"/>
  <c r="AP20" i="20"/>
  <c r="D60" i="20" s="1"/>
  <c r="AQ20" i="20"/>
  <c r="E60" i="20" s="1"/>
  <c r="AS35" i="20"/>
  <c r="H75" i="20" s="1"/>
  <c r="AR35" i="20"/>
  <c r="G75" i="20" s="1"/>
  <c r="AU29" i="20"/>
  <c r="L69" i="20" s="1"/>
  <c r="AT29" i="20"/>
  <c r="K69" i="20" s="1"/>
  <c r="AM9" i="20"/>
  <c r="AM13" i="20"/>
  <c r="AM20" i="20"/>
  <c r="AS38" i="20"/>
  <c r="H78" i="20" s="1"/>
  <c r="AR38" i="20"/>
  <c r="G78" i="20" s="1"/>
  <c r="AS31" i="20"/>
  <c r="H71" i="20" s="1"/>
  <c r="AR31" i="20"/>
  <c r="G71" i="20" s="1"/>
  <c r="AO19" i="20"/>
  <c r="AM15" i="20"/>
  <c r="AS34" i="20"/>
  <c r="H74" i="20" s="1"/>
  <c r="AR34" i="20"/>
  <c r="G74" i="20" s="1"/>
  <c r="AT16" i="20"/>
  <c r="K56" i="20" s="1"/>
  <c r="AQ16" i="20"/>
  <c r="E56" i="20" s="1"/>
  <c r="AP16" i="20"/>
  <c r="D56" i="20" s="1"/>
  <c r="AU27" i="20"/>
  <c r="L67" i="20" s="1"/>
  <c r="AT27" i="20"/>
  <c r="K67" i="20" s="1"/>
  <c r="AP12" i="20"/>
  <c r="D52" i="20" s="1"/>
  <c r="AQ12" i="20"/>
  <c r="E52" i="20" s="1"/>
  <c r="AO10" i="20"/>
  <c r="AO14" i="20"/>
  <c r="AS37" i="20"/>
  <c r="H77" i="20" s="1"/>
  <c r="AR37" i="20"/>
  <c r="G77" i="20" s="1"/>
  <c r="AS27" i="20"/>
  <c r="H67" i="20" s="1"/>
  <c r="AR27" i="20"/>
  <c r="G67" i="20" s="1"/>
  <c r="AP18" i="20"/>
  <c r="D58" i="20" s="1"/>
  <c r="AQ18" i="20"/>
  <c r="E58" i="20" s="1"/>
  <c r="AQ14" i="20"/>
  <c r="E54" i="20" s="1"/>
  <c r="AP14" i="20"/>
  <c r="D54" i="20" s="1"/>
  <c r="AQ11" i="20"/>
  <c r="E51" i="20" s="1"/>
  <c r="AP11" i="20"/>
  <c r="D51" i="20" s="1"/>
  <c r="AP8" i="20"/>
  <c r="D48" i="20" s="1"/>
  <c r="AQ8" i="20"/>
  <c r="E48" i="20" s="1"/>
  <c r="AM10" i="20"/>
  <c r="AM21" i="20"/>
  <c r="AS29" i="20"/>
  <c r="H69" i="20" s="1"/>
  <c r="AR29" i="20"/>
  <c r="G69" i="20" s="1"/>
  <c r="AR23" i="20"/>
  <c r="G63" i="20" s="1"/>
  <c r="AM18" i="20"/>
  <c r="AS19" i="20"/>
  <c r="H59" i="20" s="1"/>
  <c r="AO18" i="20"/>
  <c r="AO8" i="20"/>
  <c r="AO12" i="20"/>
  <c r="AS39" i="20"/>
  <c r="H79" i="20" s="1"/>
  <c r="AR39" i="20"/>
  <c r="G79" i="20" s="1"/>
  <c r="AU40" i="20"/>
  <c r="L80" i="20" s="1"/>
  <c r="AT40" i="20"/>
  <c r="K80" i="20" s="1"/>
  <c r="AU35" i="20"/>
  <c r="L75" i="20" s="1"/>
  <c r="AT35" i="20"/>
  <c r="K75" i="20" s="1"/>
  <c r="AS25" i="20"/>
  <c r="H65" i="20" s="1"/>
  <c r="AR25" i="20"/>
  <c r="G65" i="20" s="1"/>
  <c r="AQ19" i="20"/>
  <c r="E59" i="20" s="1"/>
  <c r="AP19" i="20"/>
  <c r="D59" i="20" s="1"/>
  <c r="AO20" i="20"/>
  <c r="AU39" i="20"/>
  <c r="L79" i="20" s="1"/>
  <c r="AT39" i="20"/>
  <c r="K79" i="20" s="1"/>
  <c r="AU25" i="20"/>
  <c r="L65" i="20" s="1"/>
  <c r="AT25" i="20"/>
  <c r="K65" i="20" s="1"/>
  <c r="AM7" i="20"/>
  <c r="AM12" i="20"/>
  <c r="AU34" i="20"/>
  <c r="L74" i="20" s="1"/>
  <c r="AT34" i="20"/>
  <c r="K74" i="20" s="1"/>
  <c r="AP21" i="20"/>
  <c r="D61" i="20" s="1"/>
  <c r="AQ21" i="20"/>
  <c r="E61" i="20" s="1"/>
  <c r="AS26" i="20"/>
  <c r="H66" i="20" s="1"/>
  <c r="AR26" i="20"/>
  <c r="G66" i="20" s="1"/>
  <c r="AP17" i="20"/>
  <c r="D57" i="20" s="1"/>
  <c r="AQ17" i="20"/>
  <c r="E57" i="20" s="1"/>
  <c r="AM14" i="20"/>
  <c r="AO15" i="20"/>
  <c r="AU33" i="20"/>
  <c r="L73" i="20" s="1"/>
  <c r="AT33" i="20"/>
  <c r="K73" i="20" s="1"/>
  <c r="AQ13" i="20"/>
  <c r="E53" i="20" s="1"/>
  <c r="AP13" i="20"/>
  <c r="D53" i="20" s="1"/>
  <c r="AQ9" i="20"/>
  <c r="E49" i="20" s="1"/>
  <c r="AP9" i="20"/>
  <c r="D49" i="20" s="1"/>
  <c r="AO7" i="20"/>
  <c r="AO11" i="20"/>
  <c r="AO13" i="20"/>
  <c r="AU36" i="20"/>
  <c r="L76" i="20" s="1"/>
  <c r="AT36" i="20"/>
  <c r="K76" i="20" s="1"/>
  <c r="AM16" i="20"/>
  <c r="AS30" i="20"/>
  <c r="H70" i="20" s="1"/>
  <c r="AR30" i="20"/>
  <c r="G70" i="20" s="1"/>
  <c r="AO22" i="20"/>
  <c r="AU23" i="20"/>
  <c r="L63" i="20" s="1"/>
  <c r="AO17" i="20"/>
  <c r="AU31" i="20"/>
  <c r="L71" i="20" s="1"/>
  <c r="AT31" i="20"/>
  <c r="K71" i="20" s="1"/>
  <c r="AU26" i="20"/>
  <c r="L66" i="20" s="1"/>
  <c r="AT26" i="20"/>
  <c r="K66" i="20" s="1"/>
  <c r="AQ15" i="20"/>
  <c r="E55" i="20" s="1"/>
  <c r="AP15" i="20"/>
  <c r="D55" i="20" s="1"/>
  <c r="AQ10" i="20"/>
  <c r="E50" i="20" s="1"/>
  <c r="AP10" i="20"/>
  <c r="D50" i="20" s="1"/>
  <c r="AM8" i="20"/>
  <c r="AM11" i="20"/>
  <c r="AS32" i="20"/>
  <c r="H72" i="20" s="1"/>
  <c r="AR32" i="20"/>
  <c r="G72" i="20" s="1"/>
  <c r="AM22" i="20"/>
  <c r="AM17" i="20"/>
  <c r="AR17" i="20" l="1"/>
  <c r="G57" i="20" s="1"/>
  <c r="AS17" i="20"/>
  <c r="H57" i="20" s="1"/>
  <c r="AS11" i="20"/>
  <c r="H51" i="20" s="1"/>
  <c r="AR11" i="20"/>
  <c r="G51" i="20" s="1"/>
  <c r="AT17" i="20"/>
  <c r="K57" i="20" s="1"/>
  <c r="AU17" i="20"/>
  <c r="L57" i="20" s="1"/>
  <c r="AT22" i="20"/>
  <c r="K62" i="20" s="1"/>
  <c r="AU22" i="20"/>
  <c r="L62" i="20" s="1"/>
  <c r="AU13" i="20"/>
  <c r="L53" i="20" s="1"/>
  <c r="AT13" i="20"/>
  <c r="K53" i="20" s="1"/>
  <c r="AU7" i="20"/>
  <c r="L47" i="20" s="1"/>
  <c r="AT7" i="20"/>
  <c r="K47" i="20" s="1"/>
  <c r="AR14" i="20"/>
  <c r="G54" i="20" s="1"/>
  <c r="AS14" i="20"/>
  <c r="H54" i="20" s="1"/>
  <c r="AR7" i="20"/>
  <c r="G47" i="20" s="1"/>
  <c r="AS7" i="20"/>
  <c r="H47" i="20" s="1"/>
  <c r="AU12" i="20"/>
  <c r="L52" i="20" s="1"/>
  <c r="AT12" i="20"/>
  <c r="K52" i="20" s="1"/>
  <c r="AU18" i="20"/>
  <c r="L58" i="20" s="1"/>
  <c r="AT18" i="20"/>
  <c r="K58" i="20" s="1"/>
  <c r="AS18" i="20"/>
  <c r="H58" i="20" s="1"/>
  <c r="AR18" i="20"/>
  <c r="G58" i="20" s="1"/>
  <c r="AR21" i="20"/>
  <c r="G61" i="20" s="1"/>
  <c r="AS21" i="20"/>
  <c r="H61" i="20" s="1"/>
  <c r="AU14" i="20"/>
  <c r="L54" i="20" s="1"/>
  <c r="AT14" i="20"/>
  <c r="K54" i="20" s="1"/>
  <c r="AT19" i="20"/>
  <c r="K59" i="20" s="1"/>
  <c r="AU19" i="20"/>
  <c r="L59" i="20" s="1"/>
  <c r="AS13" i="20"/>
  <c r="H53" i="20" s="1"/>
  <c r="AR13" i="20"/>
  <c r="G53" i="20" s="1"/>
  <c r="AR22" i="20"/>
  <c r="G62" i="20" s="1"/>
  <c r="AS22" i="20"/>
  <c r="H62" i="20" s="1"/>
  <c r="AS8" i="20"/>
  <c r="H48" i="20" s="1"/>
  <c r="AR8" i="20"/>
  <c r="G48" i="20" s="1"/>
  <c r="AR16" i="20"/>
  <c r="G56" i="20" s="1"/>
  <c r="AS16" i="20"/>
  <c r="H56" i="20" s="1"/>
  <c r="AT11" i="20"/>
  <c r="K51" i="20" s="1"/>
  <c r="AU11" i="20"/>
  <c r="L51" i="20" s="1"/>
  <c r="AT15" i="20"/>
  <c r="K55" i="20" s="1"/>
  <c r="AU15" i="20"/>
  <c r="L55" i="20" s="1"/>
  <c r="AS12" i="20"/>
  <c r="H52" i="20" s="1"/>
  <c r="AR12" i="20"/>
  <c r="G52" i="20" s="1"/>
  <c r="AT20" i="20"/>
  <c r="K60" i="20" s="1"/>
  <c r="AU20" i="20"/>
  <c r="L60" i="20" s="1"/>
  <c r="AU8" i="20"/>
  <c r="L48" i="20" s="1"/>
  <c r="AT8" i="20"/>
  <c r="K48" i="20" s="1"/>
  <c r="AR10" i="20"/>
  <c r="G50" i="20" s="1"/>
  <c r="AS10" i="20"/>
  <c r="H50" i="20" s="1"/>
  <c r="AT10" i="20"/>
  <c r="K50" i="20" s="1"/>
  <c r="AU10" i="20"/>
  <c r="L50" i="20" s="1"/>
  <c r="AS15" i="20"/>
  <c r="H55" i="20" s="1"/>
  <c r="AR15" i="20"/>
  <c r="G55" i="20" s="1"/>
  <c r="AS20" i="20"/>
  <c r="H60" i="20" s="1"/>
  <c r="AR20" i="20"/>
  <c r="G60" i="20" s="1"/>
  <c r="AS9" i="20"/>
  <c r="H49" i="20" s="1"/>
  <c r="AR9" i="20"/>
  <c r="G49" i="20" s="1"/>
  <c r="AK42" i="19"/>
  <c r="AH42" i="19"/>
  <c r="S42" i="19"/>
  <c r="AI42" i="19" s="1"/>
  <c r="Q42" i="19"/>
  <c r="P42" i="19"/>
  <c r="R42" i="19" s="1"/>
  <c r="AM42" i="19" s="1"/>
  <c r="S41" i="19"/>
  <c r="AI41" i="19" s="1"/>
  <c r="Q41" i="19"/>
  <c r="P41" i="19"/>
  <c r="R41" i="19" s="1"/>
  <c r="T41" i="19" s="1"/>
  <c r="AH41" i="19" s="1"/>
  <c r="O41" i="19"/>
  <c r="S40" i="19"/>
  <c r="AI40" i="19" s="1"/>
  <c r="Q40" i="19"/>
  <c r="P40" i="19"/>
  <c r="O40" i="19"/>
  <c r="S39" i="19"/>
  <c r="AI39" i="19" s="1"/>
  <c r="Q39" i="19"/>
  <c r="P39" i="19"/>
  <c r="R39" i="19" s="1"/>
  <c r="T39" i="19" s="1"/>
  <c r="AH39" i="19" s="1"/>
  <c r="O39" i="19"/>
  <c r="S38" i="19"/>
  <c r="AI38" i="19" s="1"/>
  <c r="Q38" i="19"/>
  <c r="P38" i="19"/>
  <c r="O38" i="19"/>
  <c r="S37" i="19"/>
  <c r="AI37" i="19" s="1"/>
  <c r="Q37" i="19"/>
  <c r="P37" i="19"/>
  <c r="R37" i="19" s="1"/>
  <c r="T37" i="19" s="1"/>
  <c r="AH37" i="19" s="1"/>
  <c r="O37" i="19"/>
  <c r="S36" i="19"/>
  <c r="AI36" i="19" s="1"/>
  <c r="Q36" i="19"/>
  <c r="P36" i="19"/>
  <c r="O36" i="19"/>
  <c r="S35" i="19"/>
  <c r="AI35" i="19" s="1"/>
  <c r="Q35" i="19"/>
  <c r="P35" i="19"/>
  <c r="R35" i="19" s="1"/>
  <c r="T35" i="19" s="1"/>
  <c r="AH35" i="19" s="1"/>
  <c r="O35" i="19"/>
  <c r="S34" i="19"/>
  <c r="AI34" i="19" s="1"/>
  <c r="Q34" i="19"/>
  <c r="P34" i="19"/>
  <c r="O34" i="19"/>
  <c r="AH33" i="19"/>
  <c r="S33" i="19"/>
  <c r="AI33" i="19" s="1"/>
  <c r="Q33" i="19"/>
  <c r="P33" i="19"/>
  <c r="R33" i="19" s="1"/>
  <c r="T33" i="19" s="1"/>
  <c r="O33" i="19"/>
  <c r="S32" i="19"/>
  <c r="AI32" i="19" s="1"/>
  <c r="Q32" i="19"/>
  <c r="P32" i="19"/>
  <c r="O32" i="19"/>
  <c r="S31" i="19"/>
  <c r="AI31" i="19" s="1"/>
  <c r="Q31" i="19"/>
  <c r="P31" i="19"/>
  <c r="R31" i="19" s="1"/>
  <c r="T31" i="19" s="1"/>
  <c r="AH31" i="19" s="1"/>
  <c r="O31" i="19"/>
  <c r="AH30" i="19"/>
  <c r="S30" i="19"/>
  <c r="AI30" i="19" s="1"/>
  <c r="Q30" i="19"/>
  <c r="P30" i="19"/>
  <c r="O30" i="19"/>
  <c r="AH29" i="19"/>
  <c r="S29" i="19"/>
  <c r="AI29" i="19" s="1"/>
  <c r="Q29" i="19"/>
  <c r="P29" i="19"/>
  <c r="R29" i="19" s="1"/>
  <c r="T29" i="19" s="1"/>
  <c r="O29" i="19"/>
  <c r="S28" i="19"/>
  <c r="AI28" i="19" s="1"/>
  <c r="Q28" i="19"/>
  <c r="P28" i="19"/>
  <c r="O28" i="19"/>
  <c r="AH27" i="19"/>
  <c r="S27" i="19"/>
  <c r="AI27" i="19" s="1"/>
  <c r="Q27" i="19"/>
  <c r="P27" i="19"/>
  <c r="R27" i="19" s="1"/>
  <c r="T27" i="19" s="1"/>
  <c r="O27" i="19"/>
  <c r="AH26" i="19"/>
  <c r="S26" i="19"/>
  <c r="AI26" i="19" s="1"/>
  <c r="Q26" i="19"/>
  <c r="P26" i="19"/>
  <c r="O26" i="19"/>
  <c r="AH25" i="19"/>
  <c r="S25" i="19"/>
  <c r="AI25" i="19" s="1"/>
  <c r="Q25" i="19"/>
  <c r="P25" i="19"/>
  <c r="R25" i="19" s="1"/>
  <c r="T25" i="19" s="1"/>
  <c r="O25" i="19"/>
  <c r="AH24" i="19"/>
  <c r="S24" i="19"/>
  <c r="AI24" i="19" s="1"/>
  <c r="Q24" i="19"/>
  <c r="P24" i="19"/>
  <c r="R24" i="19" s="1"/>
  <c r="S23" i="19"/>
  <c r="AI23" i="19" s="1"/>
  <c r="Q23" i="19"/>
  <c r="P23" i="19"/>
  <c r="O23" i="19"/>
  <c r="S22" i="19"/>
  <c r="AI22" i="19" s="1"/>
  <c r="Q22" i="19"/>
  <c r="P22" i="19"/>
  <c r="R22" i="19" s="1"/>
  <c r="T22" i="19" s="1"/>
  <c r="AH22" i="19" s="1"/>
  <c r="O22" i="19"/>
  <c r="S21" i="19"/>
  <c r="AI21" i="19" s="1"/>
  <c r="Q21" i="19"/>
  <c r="P21" i="19"/>
  <c r="R21" i="19" s="1"/>
  <c r="T21" i="19" s="1"/>
  <c r="AH21" i="19" s="1"/>
  <c r="O21" i="19"/>
  <c r="AI20" i="19"/>
  <c r="S20" i="19"/>
  <c r="Q20" i="19"/>
  <c r="P20" i="19"/>
  <c r="R20" i="19" s="1"/>
  <c r="T20" i="19" s="1"/>
  <c r="AH20" i="19" s="1"/>
  <c r="O20" i="19"/>
  <c r="AI19" i="19"/>
  <c r="S19" i="19"/>
  <c r="Q19" i="19"/>
  <c r="P19" i="19"/>
  <c r="R19" i="19" s="1"/>
  <c r="T19" i="19" s="1"/>
  <c r="AH19" i="19" s="1"/>
  <c r="O19" i="19"/>
  <c r="AI18" i="19"/>
  <c r="S18" i="19"/>
  <c r="Q18" i="19"/>
  <c r="P18" i="19"/>
  <c r="R18" i="19" s="1"/>
  <c r="T18" i="19" s="1"/>
  <c r="AH18" i="19" s="1"/>
  <c r="O18" i="19"/>
  <c r="AI17" i="19"/>
  <c r="S17" i="19"/>
  <c r="Q17" i="19"/>
  <c r="P17" i="19"/>
  <c r="R17" i="19" s="1"/>
  <c r="T17" i="19" s="1"/>
  <c r="AH17" i="19" s="1"/>
  <c r="O17" i="19"/>
  <c r="AI16" i="19"/>
  <c r="S16" i="19"/>
  <c r="Q16" i="19"/>
  <c r="P16" i="19"/>
  <c r="R16" i="19" s="1"/>
  <c r="T16" i="19" s="1"/>
  <c r="AH16" i="19" s="1"/>
  <c r="O16" i="19"/>
  <c r="AI15" i="19"/>
  <c r="S15" i="19"/>
  <c r="Q15" i="19"/>
  <c r="P15" i="19"/>
  <c r="R15" i="19" s="1"/>
  <c r="T15" i="19" s="1"/>
  <c r="AH15" i="19" s="1"/>
  <c r="O15" i="19"/>
  <c r="AI14" i="19"/>
  <c r="S14" i="19"/>
  <c r="Q14" i="19"/>
  <c r="P14" i="19"/>
  <c r="R14" i="19" s="1"/>
  <c r="T14" i="19" s="1"/>
  <c r="AH14" i="19" s="1"/>
  <c r="O14" i="19"/>
  <c r="AI13" i="19"/>
  <c r="S13" i="19"/>
  <c r="Q13" i="19"/>
  <c r="P13" i="19"/>
  <c r="R13" i="19" s="1"/>
  <c r="T13" i="19" s="1"/>
  <c r="AH13" i="19" s="1"/>
  <c r="O13" i="19"/>
  <c r="AI12" i="19"/>
  <c r="AH12" i="19"/>
  <c r="S12" i="19"/>
  <c r="Q12" i="19"/>
  <c r="P12" i="19"/>
  <c r="R12" i="19" s="1"/>
  <c r="T12" i="19" s="1"/>
  <c r="O12" i="19"/>
  <c r="AI11" i="19"/>
  <c r="AH11" i="19"/>
  <c r="S11" i="19"/>
  <c r="Q11" i="19"/>
  <c r="P11" i="19"/>
  <c r="R11" i="19" s="1"/>
  <c r="T11" i="19" s="1"/>
  <c r="O11" i="19"/>
  <c r="AI10" i="19"/>
  <c r="AH10" i="19"/>
  <c r="S10" i="19"/>
  <c r="Q10" i="19"/>
  <c r="P10" i="19"/>
  <c r="R10" i="19" s="1"/>
  <c r="T10" i="19" s="1"/>
  <c r="O10" i="19"/>
  <c r="AI9" i="19"/>
  <c r="AH9" i="19"/>
  <c r="S9" i="19"/>
  <c r="Q9" i="19"/>
  <c r="P9" i="19"/>
  <c r="R9" i="19" s="1"/>
  <c r="T9" i="19" s="1"/>
  <c r="O9" i="19"/>
  <c r="AI8" i="19"/>
  <c r="AH8" i="19"/>
  <c r="S8" i="19"/>
  <c r="Q8" i="19"/>
  <c r="P8" i="19"/>
  <c r="R8" i="19" s="1"/>
  <c r="T8" i="19" s="1"/>
  <c r="O8" i="19"/>
  <c r="S7" i="19"/>
  <c r="AI7" i="19" s="1"/>
  <c r="Q7" i="19"/>
  <c r="P7" i="19"/>
  <c r="R7" i="19" s="1"/>
  <c r="T7" i="19" s="1"/>
  <c r="O7" i="19"/>
  <c r="U8" i="19" l="1"/>
  <c r="AH7" i="19"/>
  <c r="V25" i="19"/>
  <c r="U26" i="19"/>
  <c r="V7" i="19"/>
  <c r="AM24" i="19"/>
  <c r="AO24" i="19"/>
  <c r="AK24" i="19"/>
  <c r="R23" i="19"/>
  <c r="T23" i="19" s="1"/>
  <c r="AH23" i="19" s="1"/>
  <c r="R26" i="19"/>
  <c r="T26" i="19" s="1"/>
  <c r="R28" i="19"/>
  <c r="T28" i="19" s="1"/>
  <c r="AH28" i="19" s="1"/>
  <c r="R30" i="19"/>
  <c r="T30" i="19" s="1"/>
  <c r="R32" i="19"/>
  <c r="T32" i="19" s="1"/>
  <c r="AH32" i="19" s="1"/>
  <c r="R34" i="19"/>
  <c r="T34" i="19" s="1"/>
  <c r="AH34" i="19" s="1"/>
  <c r="R36" i="19"/>
  <c r="T36" i="19" s="1"/>
  <c r="AH36" i="19" s="1"/>
  <c r="R38" i="19"/>
  <c r="T38" i="19" s="1"/>
  <c r="AH38" i="19" s="1"/>
  <c r="R40" i="19"/>
  <c r="T40" i="19" s="1"/>
  <c r="AH40" i="19" s="1"/>
  <c r="AO42" i="19"/>
  <c r="Z7" i="19" l="1"/>
  <c r="X7" i="19"/>
  <c r="V26" i="19"/>
  <c r="U27" i="19"/>
  <c r="Z25" i="19"/>
  <c r="X25" i="19"/>
  <c r="U9" i="19"/>
  <c r="V8" i="19"/>
  <c r="Z8" i="19" l="1"/>
  <c r="X8" i="19"/>
  <c r="V27" i="19"/>
  <c r="U28" i="19"/>
  <c r="U10" i="19"/>
  <c r="V9" i="19"/>
  <c r="Z26" i="19"/>
  <c r="X26" i="19"/>
  <c r="U11" i="19" l="1"/>
  <c r="V10" i="19"/>
  <c r="V28" i="19"/>
  <c r="U29" i="19"/>
  <c r="Z27" i="19"/>
  <c r="X27" i="19"/>
  <c r="Z9" i="19"/>
  <c r="X9" i="19"/>
  <c r="Z28" i="19" l="1"/>
  <c r="X28" i="19"/>
  <c r="Z10" i="19"/>
  <c r="X10" i="19"/>
  <c r="V29" i="19"/>
  <c r="U30" i="19"/>
  <c r="U12" i="19"/>
  <c r="V11" i="19"/>
  <c r="U13" i="19" l="1"/>
  <c r="V12" i="19"/>
  <c r="Z11" i="19"/>
  <c r="X11" i="19"/>
  <c r="V30" i="19"/>
  <c r="U31" i="19"/>
  <c r="Z29" i="19"/>
  <c r="X29" i="19"/>
  <c r="Z30" i="19" l="1"/>
  <c r="X30" i="19"/>
  <c r="Z12" i="19"/>
  <c r="X12" i="19"/>
  <c r="V31" i="19"/>
  <c r="U32" i="19"/>
  <c r="U14" i="19"/>
  <c r="V13" i="19"/>
  <c r="U15" i="19" l="1"/>
  <c r="V14" i="19"/>
  <c r="V32" i="19"/>
  <c r="U33" i="19"/>
  <c r="Z31" i="19"/>
  <c r="X31" i="19"/>
  <c r="Z13" i="19"/>
  <c r="X13" i="19"/>
  <c r="Z32" i="19" l="1"/>
  <c r="X32" i="19"/>
  <c r="Z14" i="19"/>
  <c r="X14" i="19"/>
  <c r="V33" i="19"/>
  <c r="U34" i="19"/>
  <c r="U16" i="19"/>
  <c r="V15" i="19"/>
  <c r="U17" i="19" l="1"/>
  <c r="V16" i="19"/>
  <c r="Z15" i="19"/>
  <c r="X15" i="19"/>
  <c r="V34" i="19"/>
  <c r="U35" i="19"/>
  <c r="Z33" i="19"/>
  <c r="X33" i="19"/>
  <c r="V35" i="19" l="1"/>
  <c r="U36" i="19"/>
  <c r="Z16" i="19"/>
  <c r="X16" i="19"/>
  <c r="Z34" i="19"/>
  <c r="X34" i="19"/>
  <c r="U18" i="19"/>
  <c r="V17" i="19"/>
  <c r="Z17" i="19" l="1"/>
  <c r="X17" i="19"/>
  <c r="V36" i="19"/>
  <c r="U37" i="19"/>
  <c r="Z35" i="19"/>
  <c r="X35" i="19"/>
  <c r="U19" i="19"/>
  <c r="V18" i="19"/>
  <c r="U20" i="19" l="1"/>
  <c r="V19" i="19"/>
  <c r="V37" i="19"/>
  <c r="U38" i="19"/>
  <c r="Z18" i="19"/>
  <c r="X18" i="19"/>
  <c r="Z36" i="19"/>
  <c r="X36" i="19"/>
  <c r="V38" i="19" l="1"/>
  <c r="U39" i="19"/>
  <c r="Z37" i="19"/>
  <c r="X37" i="19"/>
  <c r="Z19" i="19"/>
  <c r="X19" i="19"/>
  <c r="U21" i="19"/>
  <c r="V20" i="19"/>
  <c r="U22" i="19" l="1"/>
  <c r="V21" i="19"/>
  <c r="Z38" i="19"/>
  <c r="X38" i="19"/>
  <c r="Z20" i="19"/>
  <c r="X20" i="19"/>
  <c r="V39" i="19"/>
  <c r="U40" i="19"/>
  <c r="V40" i="19" l="1"/>
  <c r="U41" i="19"/>
  <c r="Z39" i="19"/>
  <c r="X39" i="19"/>
  <c r="Z21" i="19"/>
  <c r="X21" i="19"/>
  <c r="V22" i="19"/>
  <c r="U23" i="19"/>
  <c r="Z40" i="19" l="1"/>
  <c r="X40" i="19"/>
  <c r="V23" i="19"/>
  <c r="U24" i="19"/>
  <c r="V24" i="19" s="1"/>
  <c r="Z22" i="19"/>
  <c r="X22" i="19"/>
  <c r="W22" i="19"/>
  <c r="AB22" i="19" s="1"/>
  <c r="W19" i="19"/>
  <c r="AB19" i="19" s="1"/>
  <c r="W21" i="19"/>
  <c r="AB21" i="19" s="1"/>
  <c r="U42" i="19"/>
  <c r="V42" i="19" s="1"/>
  <c r="V41" i="19"/>
  <c r="Z41" i="19" l="1"/>
  <c r="X41" i="19"/>
  <c r="Y41" i="19" s="1"/>
  <c r="AC41" i="19" s="1"/>
  <c r="W41" i="19"/>
  <c r="AB41" i="19" s="1"/>
  <c r="W35" i="19"/>
  <c r="AB35" i="19" s="1"/>
  <c r="W36" i="19"/>
  <c r="AB36" i="19" s="1"/>
  <c r="AN42" i="19"/>
  <c r="AL42" i="19"/>
  <c r="Z42" i="19"/>
  <c r="X42" i="19"/>
  <c r="W42" i="19"/>
  <c r="AB42" i="19" s="1"/>
  <c r="W26" i="19"/>
  <c r="AB26" i="19" s="1"/>
  <c r="W27" i="19"/>
  <c r="AB27" i="19" s="1"/>
  <c r="W25" i="19"/>
  <c r="AB25" i="19" s="1"/>
  <c r="W29" i="19"/>
  <c r="AB29" i="19" s="1"/>
  <c r="W28" i="19"/>
  <c r="AB28" i="19" s="1"/>
  <c r="W31" i="19"/>
  <c r="AB31" i="19" s="1"/>
  <c r="W30" i="19"/>
  <c r="AB30" i="19" s="1"/>
  <c r="W32" i="19"/>
  <c r="AB32" i="19" s="1"/>
  <c r="W33" i="19"/>
  <c r="AB33" i="19" s="1"/>
  <c r="W39" i="19"/>
  <c r="AB39" i="19" s="1"/>
  <c r="W37" i="19"/>
  <c r="AB37" i="19" s="1"/>
  <c r="C61" i="19"/>
  <c r="AJ20" i="19"/>
  <c r="C59" i="19"/>
  <c r="AJ18" i="19"/>
  <c r="C62" i="19"/>
  <c r="AJ21" i="19"/>
  <c r="AN24" i="19"/>
  <c r="AL24" i="19"/>
  <c r="Z24" i="19"/>
  <c r="X24" i="19"/>
  <c r="W24" i="19"/>
  <c r="AB24" i="19" s="1"/>
  <c r="W8" i="19"/>
  <c r="AB8" i="19" s="1"/>
  <c r="W7" i="19"/>
  <c r="AB7" i="19" s="1"/>
  <c r="W10" i="19"/>
  <c r="AB10" i="19" s="1"/>
  <c r="W9" i="19"/>
  <c r="AB9" i="19" s="1"/>
  <c r="W11" i="19"/>
  <c r="AB11" i="19" s="1"/>
  <c r="W12" i="19"/>
  <c r="AB12" i="19" s="1"/>
  <c r="W13" i="19"/>
  <c r="AB13" i="19" s="1"/>
  <c r="W14" i="19"/>
  <c r="AB14" i="19" s="1"/>
  <c r="W17" i="19"/>
  <c r="AB17" i="19" s="1"/>
  <c r="W40" i="19"/>
  <c r="AB40" i="19" s="1"/>
  <c r="AA40" i="19"/>
  <c r="AE40" i="19" s="1"/>
  <c r="AA35" i="19"/>
  <c r="AE35" i="19" s="1"/>
  <c r="AA33" i="19"/>
  <c r="AE33" i="19" s="1"/>
  <c r="AA34" i="19"/>
  <c r="AE34" i="19" s="1"/>
  <c r="W34" i="19"/>
  <c r="AB34" i="19" s="1"/>
  <c r="W18" i="19"/>
  <c r="AB18" i="19" s="1"/>
  <c r="W16" i="19"/>
  <c r="AB16" i="19" s="1"/>
  <c r="Y20" i="19"/>
  <c r="AC20" i="19" s="1"/>
  <c r="Y16" i="19"/>
  <c r="AC16" i="19" s="1"/>
  <c r="Z23" i="19"/>
  <c r="AA23" i="19" s="1"/>
  <c r="AE23" i="19" s="1"/>
  <c r="X23" i="19"/>
  <c r="W23" i="19"/>
  <c r="AB23" i="19" s="1"/>
  <c r="W20" i="19"/>
  <c r="AB20" i="19" s="1"/>
  <c r="W15" i="19"/>
  <c r="AB15" i="19" s="1"/>
  <c r="W38" i="19"/>
  <c r="AB38" i="19" s="1"/>
  <c r="Y40" i="19"/>
  <c r="AC40" i="19" s="1"/>
  <c r="Y37" i="19"/>
  <c r="AC37" i="19" s="1"/>
  <c r="Y39" i="19"/>
  <c r="AC39" i="19" s="1"/>
  <c r="AA21" i="19"/>
  <c r="AE21" i="19" s="1"/>
  <c r="J61" i="19" l="1"/>
  <c r="AF21" i="19"/>
  <c r="M61" i="19" s="1"/>
  <c r="AN20" i="19"/>
  <c r="F79" i="19"/>
  <c r="AD39" i="19"/>
  <c r="I79" i="19" s="1"/>
  <c r="AL38" i="19"/>
  <c r="F77" i="19"/>
  <c r="AD37" i="19"/>
  <c r="I77" i="19" s="1"/>
  <c r="AL36" i="19"/>
  <c r="F80" i="19"/>
  <c r="AD40" i="19"/>
  <c r="I80" i="19" s="1"/>
  <c r="AL39" i="19"/>
  <c r="C55" i="19"/>
  <c r="AJ14" i="19"/>
  <c r="C63" i="19"/>
  <c r="AQ23" i="19"/>
  <c r="E63" i="19" s="1"/>
  <c r="AJ22" i="19"/>
  <c r="AK22" i="19" s="1"/>
  <c r="J63" i="19"/>
  <c r="AF23" i="19"/>
  <c r="M63" i="19" s="1"/>
  <c r="AN22" i="19"/>
  <c r="F56" i="19"/>
  <c r="AD16" i="19"/>
  <c r="I56" i="19" s="1"/>
  <c r="AL15" i="19"/>
  <c r="F60" i="19"/>
  <c r="AD20" i="19"/>
  <c r="I60" i="19" s="1"/>
  <c r="AL19" i="19"/>
  <c r="C56" i="19"/>
  <c r="AJ15" i="19"/>
  <c r="C74" i="19"/>
  <c r="AJ33" i="19"/>
  <c r="J74" i="19"/>
  <c r="AF34" i="19"/>
  <c r="M74" i="19" s="1"/>
  <c r="AN33" i="19"/>
  <c r="J73" i="19"/>
  <c r="AF33" i="19"/>
  <c r="M73" i="19" s="1"/>
  <c r="AN32" i="19"/>
  <c r="J75" i="19"/>
  <c r="AF35" i="19"/>
  <c r="M75" i="19" s="1"/>
  <c r="AN34" i="19"/>
  <c r="J80" i="19"/>
  <c r="AF40" i="19"/>
  <c r="M80" i="19" s="1"/>
  <c r="AN39" i="19"/>
  <c r="C57" i="19"/>
  <c r="AJ16" i="19"/>
  <c r="C53" i="19"/>
  <c r="AJ12" i="19"/>
  <c r="C51" i="19"/>
  <c r="AJ10" i="19"/>
  <c r="C50" i="19"/>
  <c r="AJ9" i="19"/>
  <c r="C48" i="19"/>
  <c r="AJ7" i="19"/>
  <c r="Y24" i="19"/>
  <c r="AC24" i="19" s="1"/>
  <c r="Y7" i="19"/>
  <c r="AC7" i="19" s="1"/>
  <c r="Y8" i="19"/>
  <c r="AC8" i="19" s="1"/>
  <c r="Y9" i="19"/>
  <c r="AC9" i="19" s="1"/>
  <c r="Y10" i="19"/>
  <c r="AC10" i="19" s="1"/>
  <c r="Y11" i="19"/>
  <c r="AC11" i="19" s="1"/>
  <c r="Y13" i="19"/>
  <c r="AC13" i="19" s="1"/>
  <c r="Y12" i="19"/>
  <c r="AC12" i="19" s="1"/>
  <c r="Y14" i="19"/>
  <c r="AC14" i="19" s="1"/>
  <c r="AA19" i="19"/>
  <c r="AE19" i="19" s="1"/>
  <c r="AA22" i="19"/>
  <c r="AE22" i="19" s="1"/>
  <c r="C79" i="19"/>
  <c r="AJ38" i="19"/>
  <c r="C72" i="19"/>
  <c r="AJ31" i="19"/>
  <c r="C71" i="19"/>
  <c r="AJ30" i="19"/>
  <c r="C69" i="19"/>
  <c r="AJ28" i="19"/>
  <c r="C67" i="19"/>
  <c r="AJ26" i="19"/>
  <c r="C82" i="19"/>
  <c r="AP42" i="19"/>
  <c r="D82" i="19" s="1"/>
  <c r="AQ42" i="19"/>
  <c r="E82" i="19" s="1"/>
  <c r="AJ41" i="19"/>
  <c r="AK41" i="19" s="1"/>
  <c r="AQ41" i="19" s="1"/>
  <c r="E81" i="19" s="1"/>
  <c r="AA42" i="19"/>
  <c r="AE42" i="19" s="1"/>
  <c r="AA25" i="19"/>
  <c r="AE25" i="19" s="1"/>
  <c r="AA26" i="19"/>
  <c r="AE26" i="19" s="1"/>
  <c r="AA28" i="19"/>
  <c r="AE28" i="19" s="1"/>
  <c r="AA27" i="19"/>
  <c r="AE27" i="19" s="1"/>
  <c r="AA29" i="19"/>
  <c r="AE29" i="19" s="1"/>
  <c r="AA31" i="19"/>
  <c r="AE31" i="19" s="1"/>
  <c r="AA32" i="19"/>
  <c r="AE32" i="19" s="1"/>
  <c r="AA30" i="19"/>
  <c r="AE30" i="19" s="1"/>
  <c r="C75" i="19"/>
  <c r="AJ34" i="19"/>
  <c r="F81" i="19"/>
  <c r="AD41" i="19"/>
  <c r="I81" i="19" s="1"/>
  <c r="AL40" i="19"/>
  <c r="AA17" i="19"/>
  <c r="AE17" i="19" s="1"/>
  <c r="Y36" i="19"/>
  <c r="AC36" i="19" s="1"/>
  <c r="Y38" i="19"/>
  <c r="AC38" i="19" s="1"/>
  <c r="C78" i="19"/>
  <c r="AJ37" i="19"/>
  <c r="C60" i="19"/>
  <c r="AJ19" i="19"/>
  <c r="Y23" i="19"/>
  <c r="AC23" i="19" s="1"/>
  <c r="Y19" i="19"/>
  <c r="AC19" i="19" s="1"/>
  <c r="Y17" i="19"/>
  <c r="AC17" i="19" s="1"/>
  <c r="Y21" i="19"/>
  <c r="AC21" i="19" s="1"/>
  <c r="Y18" i="19"/>
  <c r="AC18" i="19" s="1"/>
  <c r="Y15" i="19"/>
  <c r="AC15" i="19" s="1"/>
  <c r="Y22" i="19"/>
  <c r="AC22" i="19" s="1"/>
  <c r="C58" i="19"/>
  <c r="AJ17" i="19"/>
  <c r="AK17" i="19" s="1"/>
  <c r="AP17" i="19" s="1"/>
  <c r="D57" i="19" s="1"/>
  <c r="AA39" i="19"/>
  <c r="AE39" i="19" s="1"/>
  <c r="AA20" i="19"/>
  <c r="AE20" i="19" s="1"/>
  <c r="AA38" i="19"/>
  <c r="AE38" i="19" s="1"/>
  <c r="AA36" i="19"/>
  <c r="AE36" i="19" s="1"/>
  <c r="C80" i="19"/>
  <c r="AJ39" i="19"/>
  <c r="AK39" i="19" s="1"/>
  <c r="AP39" i="19" s="1"/>
  <c r="D79" i="19" s="1"/>
  <c r="C54" i="19"/>
  <c r="AJ13" i="19"/>
  <c r="AK13" i="19" s="1"/>
  <c r="AP13" i="19" s="1"/>
  <c r="D53" i="19" s="1"/>
  <c r="C52" i="19"/>
  <c r="AJ11" i="19"/>
  <c r="AK11" i="19" s="1"/>
  <c r="AP11" i="19" s="1"/>
  <c r="D51" i="19" s="1"/>
  <c r="C49" i="19"/>
  <c r="AJ8" i="19"/>
  <c r="AK8" i="19" s="1"/>
  <c r="AP8" i="19" s="1"/>
  <c r="D48" i="19" s="1"/>
  <c r="C47" i="19"/>
  <c r="C64" i="19"/>
  <c r="AP24" i="19"/>
  <c r="D64" i="19" s="1"/>
  <c r="AQ24" i="19"/>
  <c r="E64" i="19" s="1"/>
  <c r="AJ23" i="19"/>
  <c r="AK23" i="19" s="1"/>
  <c r="AP23" i="19" s="1"/>
  <c r="D63" i="19" s="1"/>
  <c r="AA24" i="19"/>
  <c r="AE24" i="19" s="1"/>
  <c r="AA7" i="19"/>
  <c r="AE7" i="19" s="1"/>
  <c r="AA8" i="19"/>
  <c r="AE8" i="19" s="1"/>
  <c r="AA9" i="19"/>
  <c r="AE9" i="19" s="1"/>
  <c r="AA10" i="19"/>
  <c r="AE10" i="19" s="1"/>
  <c r="AA11" i="19"/>
  <c r="AE11" i="19" s="1"/>
  <c r="AA12" i="19"/>
  <c r="AE12" i="19" s="1"/>
  <c r="AA13" i="19"/>
  <c r="AE13" i="19" s="1"/>
  <c r="AA14" i="19"/>
  <c r="AE14" i="19" s="1"/>
  <c r="AA15" i="19"/>
  <c r="AE15" i="19" s="1"/>
  <c r="AA16" i="19"/>
  <c r="AE16" i="19" s="1"/>
  <c r="AA18" i="19"/>
  <c r="AE18" i="19" s="1"/>
  <c r="AK21" i="19"/>
  <c r="AK20" i="19"/>
  <c r="AP20" i="19" s="1"/>
  <c r="D60" i="19" s="1"/>
  <c r="C77" i="19"/>
  <c r="AJ36" i="19"/>
  <c r="AK36" i="19" s="1"/>
  <c r="AQ36" i="19" s="1"/>
  <c r="E76" i="19" s="1"/>
  <c r="C73" i="19"/>
  <c r="AJ32" i="19"/>
  <c r="AK32" i="19" s="1"/>
  <c r="AP32" i="19" s="1"/>
  <c r="D72" i="19" s="1"/>
  <c r="C70" i="19"/>
  <c r="AJ29" i="19"/>
  <c r="AK29" i="19" s="1"/>
  <c r="AP29" i="19" s="1"/>
  <c r="D69" i="19" s="1"/>
  <c r="C68" i="19"/>
  <c r="AJ27" i="19"/>
  <c r="AK27" i="19" s="1"/>
  <c r="AP27" i="19" s="1"/>
  <c r="D67" i="19" s="1"/>
  <c r="C65" i="19"/>
  <c r="C66" i="19"/>
  <c r="AJ25" i="19"/>
  <c r="Y42" i="19"/>
  <c r="AC42" i="19" s="1"/>
  <c r="Y25" i="19"/>
  <c r="AC25" i="19" s="1"/>
  <c r="Y26" i="19"/>
  <c r="AC26" i="19" s="1"/>
  <c r="Y27" i="19"/>
  <c r="AC27" i="19" s="1"/>
  <c r="Y28" i="19"/>
  <c r="AC28" i="19" s="1"/>
  <c r="Y29" i="19"/>
  <c r="AC29" i="19" s="1"/>
  <c r="Y31" i="19"/>
  <c r="AC31" i="19" s="1"/>
  <c r="Y30" i="19"/>
  <c r="AC30" i="19" s="1"/>
  <c r="Y35" i="19"/>
  <c r="AC35" i="19" s="1"/>
  <c r="Y32" i="19"/>
  <c r="AC32" i="19" s="1"/>
  <c r="Y34" i="19"/>
  <c r="AC34" i="19" s="1"/>
  <c r="Y33" i="19"/>
  <c r="AC33" i="19" s="1"/>
  <c r="C76" i="19"/>
  <c r="AP36" i="19"/>
  <c r="D76" i="19" s="1"/>
  <c r="AJ35" i="19"/>
  <c r="C81" i="19"/>
  <c r="AP41" i="19"/>
  <c r="D81" i="19" s="1"/>
  <c r="AJ40" i="19"/>
  <c r="AA41" i="19"/>
  <c r="AE41" i="19" s="1"/>
  <c r="AA37" i="19"/>
  <c r="AE37" i="19" s="1"/>
  <c r="J81" i="19" l="1"/>
  <c r="AF41" i="19"/>
  <c r="M81" i="19" s="1"/>
  <c r="AN40" i="19"/>
  <c r="F74" i="19"/>
  <c r="AD34" i="19"/>
  <c r="I74" i="19" s="1"/>
  <c r="AL33" i="19"/>
  <c r="AM33" i="19" s="1"/>
  <c r="AS33" i="19" s="1"/>
  <c r="H73" i="19" s="1"/>
  <c r="F75" i="19"/>
  <c r="AD35" i="19"/>
  <c r="I75" i="19" s="1"/>
  <c r="AL34" i="19"/>
  <c r="F71" i="19"/>
  <c r="AD31" i="19"/>
  <c r="I71" i="19" s="1"/>
  <c r="AL30" i="19"/>
  <c r="F68" i="19"/>
  <c r="AD28" i="19"/>
  <c r="I68" i="19" s="1"/>
  <c r="AL27" i="19"/>
  <c r="F66" i="19"/>
  <c r="AD26" i="19"/>
  <c r="I66" i="19" s="1"/>
  <c r="AL25" i="19"/>
  <c r="AR42" i="19"/>
  <c r="G82" i="19" s="1"/>
  <c r="AD42" i="19"/>
  <c r="I82" i="19" s="1"/>
  <c r="F82" i="19"/>
  <c r="AS42" i="19"/>
  <c r="H82" i="19" s="1"/>
  <c r="AL41" i="19"/>
  <c r="AM41" i="19" s="1"/>
  <c r="AQ21" i="19"/>
  <c r="E61" i="19" s="1"/>
  <c r="AP21" i="19"/>
  <c r="D61" i="19" s="1"/>
  <c r="J56" i="19"/>
  <c r="AF16" i="19"/>
  <c r="M56" i="19" s="1"/>
  <c r="AN15" i="19"/>
  <c r="J54" i="19"/>
  <c r="AF14" i="19"/>
  <c r="M54" i="19" s="1"/>
  <c r="AN13" i="19"/>
  <c r="J52" i="19"/>
  <c r="AF12" i="19"/>
  <c r="M52" i="19" s="1"/>
  <c r="AN11" i="19"/>
  <c r="J50" i="19"/>
  <c r="AF10" i="19"/>
  <c r="M50" i="19" s="1"/>
  <c r="AN9" i="19"/>
  <c r="J48" i="19"/>
  <c r="AF8" i="19"/>
  <c r="M48" i="19" s="1"/>
  <c r="AN7" i="19"/>
  <c r="J64" i="19"/>
  <c r="AT24" i="19"/>
  <c r="K64" i="19" s="1"/>
  <c r="AF24" i="19"/>
  <c r="M64" i="19" s="1"/>
  <c r="AU24" i="19"/>
  <c r="L64" i="19" s="1"/>
  <c r="AN23" i="19"/>
  <c r="AO23" i="19" s="1"/>
  <c r="J76" i="19"/>
  <c r="AF36" i="19"/>
  <c r="M76" i="19" s="1"/>
  <c r="AN35" i="19"/>
  <c r="J60" i="19"/>
  <c r="AT20" i="19"/>
  <c r="K60" i="19" s="1"/>
  <c r="AF20" i="19"/>
  <c r="M60" i="19" s="1"/>
  <c r="AN19" i="19"/>
  <c r="F62" i="19"/>
  <c r="AD22" i="19"/>
  <c r="I62" i="19" s="1"/>
  <c r="AL21" i="19"/>
  <c r="F58" i="19"/>
  <c r="AD18" i="19"/>
  <c r="I58" i="19" s="1"/>
  <c r="AL17" i="19"/>
  <c r="F57" i="19"/>
  <c r="AD17" i="19"/>
  <c r="I57" i="19" s="1"/>
  <c r="AL16" i="19"/>
  <c r="F63" i="19"/>
  <c r="AD23" i="19"/>
  <c r="I63" i="19" s="1"/>
  <c r="AL22" i="19"/>
  <c r="AQ20" i="19"/>
  <c r="E60" i="19" s="1"/>
  <c r="F76" i="19"/>
  <c r="AD36" i="19"/>
  <c r="I76" i="19" s="1"/>
  <c r="AL35" i="19"/>
  <c r="AM40" i="19"/>
  <c r="J72" i="19"/>
  <c r="AF32" i="19"/>
  <c r="M72" i="19" s="1"/>
  <c r="AN31" i="19"/>
  <c r="J69" i="19"/>
  <c r="AF29" i="19"/>
  <c r="M69" i="19" s="1"/>
  <c r="AN28" i="19"/>
  <c r="J68" i="19"/>
  <c r="AF28" i="19"/>
  <c r="M68" i="19" s="1"/>
  <c r="AN27" i="19"/>
  <c r="AF25" i="19"/>
  <c r="M65" i="19" s="1"/>
  <c r="J65" i="19"/>
  <c r="AK26" i="19"/>
  <c r="AQ27" i="19"/>
  <c r="E67" i="19" s="1"/>
  <c r="AK28" i="19"/>
  <c r="AQ29" i="19"/>
  <c r="E69" i="19" s="1"/>
  <c r="AK30" i="19"/>
  <c r="AK31" i="19"/>
  <c r="AQ32" i="19"/>
  <c r="E72" i="19" s="1"/>
  <c r="AK38" i="19"/>
  <c r="AQ39" i="19"/>
  <c r="E79" i="19" s="1"/>
  <c r="J62" i="19"/>
  <c r="AU22" i="19"/>
  <c r="L62" i="19" s="1"/>
  <c r="AF22" i="19"/>
  <c r="M62" i="19" s="1"/>
  <c r="AT22" i="19"/>
  <c r="K62" i="19" s="1"/>
  <c r="AN21" i="19"/>
  <c r="AO21" i="19" s="1"/>
  <c r="F54" i="19"/>
  <c r="AD14" i="19"/>
  <c r="I54" i="19" s="1"/>
  <c r="AL13" i="19"/>
  <c r="F53" i="19"/>
  <c r="AD13" i="19"/>
  <c r="I53" i="19" s="1"/>
  <c r="AL12" i="19"/>
  <c r="F50" i="19"/>
  <c r="AD10" i="19"/>
  <c r="I50" i="19" s="1"/>
  <c r="AL9" i="19"/>
  <c r="F48" i="19"/>
  <c r="AD8" i="19"/>
  <c r="I48" i="19" s="1"/>
  <c r="AL7" i="19"/>
  <c r="F64" i="19"/>
  <c r="AR24" i="19"/>
  <c r="G64" i="19" s="1"/>
  <c r="AD24" i="19"/>
  <c r="I64" i="19" s="1"/>
  <c r="AS24" i="19"/>
  <c r="H64" i="19" s="1"/>
  <c r="AL23" i="19"/>
  <c r="AM23" i="19" s="1"/>
  <c r="AS23" i="19" s="1"/>
  <c r="H63" i="19" s="1"/>
  <c r="AQ8" i="19"/>
  <c r="E48" i="19" s="1"/>
  <c r="AQ11" i="19"/>
  <c r="E51" i="19" s="1"/>
  <c r="AQ13" i="19"/>
  <c r="E53" i="19" s="1"/>
  <c r="AQ17" i="19"/>
  <c r="E57" i="19" s="1"/>
  <c r="AQ22" i="19"/>
  <c r="E62" i="19" s="1"/>
  <c r="AP22" i="19"/>
  <c r="D62" i="19" s="1"/>
  <c r="AK14" i="19"/>
  <c r="AM39" i="19"/>
  <c r="AM38" i="19"/>
  <c r="J77" i="19"/>
  <c r="AF37" i="19"/>
  <c r="M77" i="19" s="1"/>
  <c r="AN36" i="19"/>
  <c r="AK40" i="19"/>
  <c r="AK35" i="19"/>
  <c r="F73" i="19"/>
  <c r="AD33" i="19"/>
  <c r="I73" i="19" s="1"/>
  <c r="AL32" i="19"/>
  <c r="AM32" i="19" s="1"/>
  <c r="F72" i="19"/>
  <c r="AS32" i="19"/>
  <c r="H72" i="19" s="1"/>
  <c r="AD32" i="19"/>
  <c r="I72" i="19" s="1"/>
  <c r="AR32" i="19"/>
  <c r="G72" i="19" s="1"/>
  <c r="AL31" i="19"/>
  <c r="F70" i="19"/>
  <c r="AD30" i="19"/>
  <c r="I70" i="19" s="1"/>
  <c r="AL29" i="19"/>
  <c r="AM29" i="19" s="1"/>
  <c r="F69" i="19"/>
  <c r="AS29" i="19"/>
  <c r="H69" i="19" s="1"/>
  <c r="AD29" i="19"/>
  <c r="I69" i="19" s="1"/>
  <c r="AR29" i="19"/>
  <c r="G69" i="19" s="1"/>
  <c r="AL28" i="19"/>
  <c r="F67" i="19"/>
  <c r="AD27" i="19"/>
  <c r="I67" i="19" s="1"/>
  <c r="AL26" i="19"/>
  <c r="AM26" i="19" s="1"/>
  <c r="AS26" i="19" s="1"/>
  <c r="H66" i="19" s="1"/>
  <c r="F65" i="19"/>
  <c r="AD25" i="19"/>
  <c r="I65" i="19" s="1"/>
  <c r="AK25" i="19"/>
  <c r="AK18" i="19"/>
  <c r="J58" i="19"/>
  <c r="AT18" i="19"/>
  <c r="K58" i="19" s="1"/>
  <c r="AF18" i="19"/>
  <c r="M58" i="19" s="1"/>
  <c r="AN17" i="19"/>
  <c r="J55" i="19"/>
  <c r="AF15" i="19"/>
  <c r="M55" i="19" s="1"/>
  <c r="AN14" i="19"/>
  <c r="J53" i="19"/>
  <c r="AF13" i="19"/>
  <c r="M53" i="19" s="1"/>
  <c r="AN12" i="19"/>
  <c r="J51" i="19"/>
  <c r="AF11" i="19"/>
  <c r="M51" i="19" s="1"/>
  <c r="AN10" i="19"/>
  <c r="J49" i="19"/>
  <c r="AF9" i="19"/>
  <c r="M49" i="19" s="1"/>
  <c r="AN8" i="19"/>
  <c r="J47" i="19"/>
  <c r="AF7" i="19"/>
  <c r="M47" i="19" s="1"/>
  <c r="J78" i="19"/>
  <c r="AF38" i="19"/>
  <c r="M78" i="19" s="1"/>
  <c r="AN37" i="19"/>
  <c r="J79" i="19"/>
  <c r="AF39" i="19"/>
  <c r="M79" i="19" s="1"/>
  <c r="AN38" i="19"/>
  <c r="F55" i="19"/>
  <c r="AD15" i="19"/>
  <c r="I55" i="19" s="1"/>
  <c r="AL14" i="19"/>
  <c r="AD21" i="19"/>
  <c r="I61" i="19" s="1"/>
  <c r="F61" i="19"/>
  <c r="AL20" i="19"/>
  <c r="F59" i="19"/>
  <c r="AD19" i="19"/>
  <c r="I59" i="19" s="1"/>
  <c r="AL18" i="19"/>
  <c r="AM18" i="19" s="1"/>
  <c r="AS18" i="19" s="1"/>
  <c r="H58" i="19" s="1"/>
  <c r="AK19" i="19"/>
  <c r="AK37" i="19"/>
  <c r="F78" i="19"/>
  <c r="AS38" i="19"/>
  <c r="H78" i="19" s="1"/>
  <c r="AD38" i="19"/>
  <c r="I78" i="19" s="1"/>
  <c r="AR38" i="19"/>
  <c r="G78" i="19" s="1"/>
  <c r="AL37" i="19"/>
  <c r="AM37" i="19" s="1"/>
  <c r="J57" i="19"/>
  <c r="AF17" i="19"/>
  <c r="M57" i="19" s="1"/>
  <c r="AN16" i="19"/>
  <c r="AO16" i="19" s="1"/>
  <c r="AT16" i="19" s="1"/>
  <c r="K56" i="19" s="1"/>
  <c r="AK34" i="19"/>
  <c r="J70" i="19"/>
  <c r="AF30" i="19"/>
  <c r="M70" i="19" s="1"/>
  <c r="AN29" i="19"/>
  <c r="J71" i="19"/>
  <c r="AF31" i="19"/>
  <c r="M71" i="19" s="1"/>
  <c r="AN30" i="19"/>
  <c r="J67" i="19"/>
  <c r="AF27" i="19"/>
  <c r="M67" i="19" s="1"/>
  <c r="AN26" i="19"/>
  <c r="J66" i="19"/>
  <c r="AF26" i="19"/>
  <c r="M66" i="19" s="1"/>
  <c r="AN25" i="19"/>
  <c r="AT42" i="19"/>
  <c r="K82" i="19" s="1"/>
  <c r="AF42" i="19"/>
  <c r="M82" i="19" s="1"/>
  <c r="J82" i="19"/>
  <c r="AU42" i="19"/>
  <c r="L82" i="19" s="1"/>
  <c r="AN41" i="19"/>
  <c r="AO41" i="19" s="1"/>
  <c r="AU41" i="19" s="1"/>
  <c r="L81" i="19" s="1"/>
  <c r="J59" i="19"/>
  <c r="AF19" i="19"/>
  <c r="M59" i="19" s="1"/>
  <c r="AN18" i="19"/>
  <c r="AO18" i="19" s="1"/>
  <c r="AU18" i="19" s="1"/>
  <c r="L58" i="19" s="1"/>
  <c r="F52" i="19"/>
  <c r="AD12" i="19"/>
  <c r="I52" i="19" s="1"/>
  <c r="AL11" i="19"/>
  <c r="AM11" i="19" s="1"/>
  <c r="AS11" i="19" s="1"/>
  <c r="H51" i="19" s="1"/>
  <c r="F51" i="19"/>
  <c r="AR11" i="19"/>
  <c r="G51" i="19" s="1"/>
  <c r="AD11" i="19"/>
  <c r="I51" i="19" s="1"/>
  <c r="AL10" i="19"/>
  <c r="F49" i="19"/>
  <c r="AD9" i="19"/>
  <c r="I49" i="19" s="1"/>
  <c r="AL8" i="19"/>
  <c r="AM8" i="19" s="1"/>
  <c r="AS8" i="19" s="1"/>
  <c r="H48" i="19" s="1"/>
  <c r="F47" i="19"/>
  <c r="AD7" i="19"/>
  <c r="I47" i="19" s="1"/>
  <c r="AK7" i="19"/>
  <c r="AK9" i="19"/>
  <c r="AK10" i="19"/>
  <c r="AK12" i="19"/>
  <c r="AK16" i="19"/>
  <c r="AO39" i="19"/>
  <c r="AU39" i="19" s="1"/>
  <c r="L79" i="19" s="1"/>
  <c r="AK33" i="19"/>
  <c r="AK15" i="19"/>
  <c r="AM19" i="19"/>
  <c r="AR19" i="19" s="1"/>
  <c r="G59" i="19" s="1"/>
  <c r="AO22" i="19"/>
  <c r="AM36" i="19"/>
  <c r="AS36" i="19" s="1"/>
  <c r="H76" i="19" s="1"/>
  <c r="AO20" i="19"/>
  <c r="AU20" i="19" s="1"/>
  <c r="L60" i="19" s="1"/>
  <c r="AP33" i="19" l="1"/>
  <c r="D73" i="19" s="1"/>
  <c r="AQ33" i="19"/>
  <c r="E73" i="19" s="1"/>
  <c r="AQ12" i="19"/>
  <c r="E52" i="19" s="1"/>
  <c r="AP12" i="19"/>
  <c r="D52" i="19" s="1"/>
  <c r="AQ9" i="19"/>
  <c r="E49" i="19" s="1"/>
  <c r="AP9" i="19"/>
  <c r="D49" i="19" s="1"/>
  <c r="AO26" i="19"/>
  <c r="AO29" i="19"/>
  <c r="AP37" i="19"/>
  <c r="D77" i="19" s="1"/>
  <c r="AQ37" i="19"/>
  <c r="E77" i="19" s="1"/>
  <c r="AS19" i="19"/>
  <c r="H59" i="19" s="1"/>
  <c r="AM14" i="19"/>
  <c r="AT39" i="19"/>
  <c r="K79" i="19" s="1"/>
  <c r="AO37" i="19"/>
  <c r="AO10" i="19"/>
  <c r="AO14" i="19"/>
  <c r="AQ18" i="19"/>
  <c r="E58" i="19" s="1"/>
  <c r="AP18" i="19"/>
  <c r="D58" i="19" s="1"/>
  <c r="AP40" i="19"/>
  <c r="D80" i="19" s="1"/>
  <c r="AQ40" i="19"/>
  <c r="E80" i="19" s="1"/>
  <c r="AP14" i="19"/>
  <c r="D54" i="19" s="1"/>
  <c r="AQ14" i="19"/>
  <c r="E54" i="19" s="1"/>
  <c r="AO33" i="19"/>
  <c r="AR8" i="19"/>
  <c r="G48" i="19" s="1"/>
  <c r="AM9" i="19"/>
  <c r="AM13" i="19"/>
  <c r="AP30" i="19"/>
  <c r="D70" i="19" s="1"/>
  <c r="AQ30" i="19"/>
  <c r="E70" i="19" s="1"/>
  <c r="AP28" i="19"/>
  <c r="D68" i="19" s="1"/>
  <c r="AQ28" i="19"/>
  <c r="E68" i="19" s="1"/>
  <c r="AQ26" i="19"/>
  <c r="E66" i="19" s="1"/>
  <c r="AP26" i="19"/>
  <c r="D66" i="19" s="1"/>
  <c r="AO28" i="19"/>
  <c r="AS40" i="19"/>
  <c r="H80" i="19" s="1"/>
  <c r="AR40" i="19"/>
  <c r="G80" i="19" s="1"/>
  <c r="AR36" i="19"/>
  <c r="G76" i="19" s="1"/>
  <c r="AR23" i="19"/>
  <c r="G63" i="19" s="1"/>
  <c r="AM16" i="19"/>
  <c r="AR18" i="19"/>
  <c r="G58" i="19" s="1"/>
  <c r="AM21" i="19"/>
  <c r="AO35" i="19"/>
  <c r="AO7" i="19"/>
  <c r="AO11" i="19"/>
  <c r="AO15" i="19"/>
  <c r="AU16" i="19"/>
  <c r="L56" i="19" s="1"/>
  <c r="AM25" i="19"/>
  <c r="AM30" i="19"/>
  <c r="AT41" i="19"/>
  <c r="K81" i="19" s="1"/>
  <c r="AQ15" i="19"/>
  <c r="E55" i="19" s="1"/>
  <c r="AP15" i="19"/>
  <c r="D55" i="19" s="1"/>
  <c r="AO32" i="19"/>
  <c r="AP16" i="19"/>
  <c r="D56" i="19" s="1"/>
  <c r="AQ16" i="19"/>
  <c r="E56" i="19" s="1"/>
  <c r="AP10" i="19"/>
  <c r="D50" i="19" s="1"/>
  <c r="AQ10" i="19"/>
  <c r="E50" i="19" s="1"/>
  <c r="AQ7" i="19"/>
  <c r="E47" i="19" s="1"/>
  <c r="AP7" i="19"/>
  <c r="D47" i="19" s="1"/>
  <c r="AM10" i="19"/>
  <c r="AO25" i="19"/>
  <c r="AO30" i="19"/>
  <c r="AQ34" i="19"/>
  <c r="E74" i="19" s="1"/>
  <c r="AP34" i="19"/>
  <c r="D74" i="19" s="1"/>
  <c r="AS37" i="19"/>
  <c r="H77" i="19" s="1"/>
  <c r="AR37" i="19"/>
  <c r="G77" i="19" s="1"/>
  <c r="AP19" i="19"/>
  <c r="D59" i="19" s="1"/>
  <c r="AQ19" i="19"/>
  <c r="E59" i="19" s="1"/>
  <c r="AM20" i="19"/>
  <c r="AO38" i="19"/>
  <c r="AO8" i="19"/>
  <c r="AO12" i="19"/>
  <c r="AO17" i="19"/>
  <c r="AP25" i="19"/>
  <c r="D65" i="19" s="1"/>
  <c r="AQ25" i="19"/>
  <c r="E65" i="19" s="1"/>
  <c r="AM28" i="19"/>
  <c r="AM31" i="19"/>
  <c r="AR33" i="19"/>
  <c r="G73" i="19" s="1"/>
  <c r="AQ35" i="19"/>
  <c r="E75" i="19" s="1"/>
  <c r="AP35" i="19"/>
  <c r="D75" i="19" s="1"/>
  <c r="AO36" i="19"/>
  <c r="AS39" i="19"/>
  <c r="H79" i="19" s="1"/>
  <c r="AR39" i="19"/>
  <c r="G79" i="19" s="1"/>
  <c r="AM15" i="19"/>
  <c r="AO34" i="19"/>
  <c r="AM7" i="19"/>
  <c r="AM12" i="19"/>
  <c r="AU21" i="19"/>
  <c r="L61" i="19" s="1"/>
  <c r="AT21" i="19"/>
  <c r="K61" i="19" s="1"/>
  <c r="AQ38" i="19"/>
  <c r="E78" i="19" s="1"/>
  <c r="AP38" i="19"/>
  <c r="D78" i="19" s="1"/>
  <c r="AQ31" i="19"/>
  <c r="E71" i="19" s="1"/>
  <c r="AP31" i="19"/>
  <c r="D71" i="19" s="1"/>
  <c r="AO27" i="19"/>
  <c r="AO31" i="19"/>
  <c r="AM35" i="19"/>
  <c r="AM22" i="19"/>
  <c r="AM17" i="19"/>
  <c r="AO19" i="19"/>
  <c r="AU23" i="19"/>
  <c r="L63" i="19" s="1"/>
  <c r="AT23" i="19"/>
  <c r="K63" i="19" s="1"/>
  <c r="AO9" i="19"/>
  <c r="AO13" i="19"/>
  <c r="AS41" i="19"/>
  <c r="H81" i="19" s="1"/>
  <c r="AR41" i="19"/>
  <c r="G81" i="19" s="1"/>
  <c r="AR26" i="19"/>
  <c r="G66" i="19" s="1"/>
  <c r="AM27" i="19"/>
  <c r="AM34" i="19"/>
  <c r="AO40" i="19"/>
  <c r="AS34" i="19" l="1"/>
  <c r="H74" i="19" s="1"/>
  <c r="AR34" i="19"/>
  <c r="G74" i="19" s="1"/>
  <c r="AT9" i="19"/>
  <c r="K49" i="19" s="1"/>
  <c r="AU9" i="19"/>
  <c r="L49" i="19" s="1"/>
  <c r="AR17" i="19"/>
  <c r="G57" i="19" s="1"/>
  <c r="AS17" i="19"/>
  <c r="H57" i="19" s="1"/>
  <c r="AS35" i="19"/>
  <c r="H75" i="19" s="1"/>
  <c r="AR35" i="19"/>
  <c r="G75" i="19" s="1"/>
  <c r="AU27" i="19"/>
  <c r="L67" i="19" s="1"/>
  <c r="AT27" i="19"/>
  <c r="K67" i="19" s="1"/>
  <c r="AS7" i="19"/>
  <c r="H47" i="19" s="1"/>
  <c r="AR7" i="19"/>
  <c r="G47" i="19" s="1"/>
  <c r="AR15" i="19"/>
  <c r="G55" i="19" s="1"/>
  <c r="AS15" i="19"/>
  <c r="H55" i="19" s="1"/>
  <c r="AS28" i="19"/>
  <c r="H68" i="19" s="1"/>
  <c r="AR28" i="19"/>
  <c r="G68" i="19" s="1"/>
  <c r="AT12" i="19"/>
  <c r="K52" i="19" s="1"/>
  <c r="AU12" i="19"/>
  <c r="L52" i="19" s="1"/>
  <c r="AU38" i="19"/>
  <c r="L78" i="19" s="1"/>
  <c r="AT38" i="19"/>
  <c r="K78" i="19" s="1"/>
  <c r="AU30" i="19"/>
  <c r="L70" i="19" s="1"/>
  <c r="AT30" i="19"/>
  <c r="K70" i="19" s="1"/>
  <c r="AR10" i="19"/>
  <c r="G50" i="19" s="1"/>
  <c r="AS10" i="19"/>
  <c r="H50" i="19" s="1"/>
  <c r="AS25" i="19"/>
  <c r="H65" i="19" s="1"/>
  <c r="AR25" i="19"/>
  <c r="G65" i="19" s="1"/>
  <c r="AT15" i="19"/>
  <c r="K55" i="19" s="1"/>
  <c r="AU15" i="19"/>
  <c r="L55" i="19" s="1"/>
  <c r="AT7" i="19"/>
  <c r="K47" i="19" s="1"/>
  <c r="AU7" i="19"/>
  <c r="L47" i="19" s="1"/>
  <c r="AS21" i="19"/>
  <c r="H61" i="19" s="1"/>
  <c r="AR21" i="19"/>
  <c r="G61" i="19" s="1"/>
  <c r="AR16" i="19"/>
  <c r="G56" i="19" s="1"/>
  <c r="AS16" i="19"/>
  <c r="H56" i="19" s="1"/>
  <c r="AS13" i="19"/>
  <c r="H53" i="19" s="1"/>
  <c r="AR13" i="19"/>
  <c r="G53" i="19" s="1"/>
  <c r="AU14" i="19"/>
  <c r="L54" i="19" s="1"/>
  <c r="AT14" i="19"/>
  <c r="K54" i="19" s="1"/>
  <c r="AU37" i="19"/>
  <c r="L77" i="19" s="1"/>
  <c r="AT37" i="19"/>
  <c r="K77" i="19" s="1"/>
  <c r="AR14" i="19"/>
  <c r="G54" i="19" s="1"/>
  <c r="AS14" i="19"/>
  <c r="H54" i="19" s="1"/>
  <c r="AU29" i="19"/>
  <c r="L69" i="19" s="1"/>
  <c r="AT29" i="19"/>
  <c r="K69" i="19" s="1"/>
  <c r="AU40" i="19"/>
  <c r="L80" i="19" s="1"/>
  <c r="AT40" i="19"/>
  <c r="K80" i="19" s="1"/>
  <c r="AS27" i="19"/>
  <c r="H67" i="19" s="1"/>
  <c r="AR27" i="19"/>
  <c r="G67" i="19" s="1"/>
  <c r="AU13" i="19"/>
  <c r="L53" i="19" s="1"/>
  <c r="AT13" i="19"/>
  <c r="K53" i="19" s="1"/>
  <c r="AU19" i="19"/>
  <c r="L59" i="19" s="1"/>
  <c r="AT19" i="19"/>
  <c r="K59" i="19" s="1"/>
  <c r="AS22" i="19"/>
  <c r="H62" i="19" s="1"/>
  <c r="AR22" i="19"/>
  <c r="G62" i="19" s="1"/>
  <c r="AU31" i="19"/>
  <c r="L71" i="19" s="1"/>
  <c r="AT31" i="19"/>
  <c r="K71" i="19" s="1"/>
  <c r="AR12" i="19"/>
  <c r="G52" i="19" s="1"/>
  <c r="AS12" i="19"/>
  <c r="H52" i="19" s="1"/>
  <c r="AU34" i="19"/>
  <c r="L74" i="19" s="1"/>
  <c r="AT34" i="19"/>
  <c r="K74" i="19" s="1"/>
  <c r="AU36" i="19"/>
  <c r="L76" i="19" s="1"/>
  <c r="AT36" i="19"/>
  <c r="K76" i="19" s="1"/>
  <c r="AS31" i="19"/>
  <c r="H71" i="19" s="1"/>
  <c r="AR31" i="19"/>
  <c r="G71" i="19" s="1"/>
  <c r="AT17" i="19"/>
  <c r="K57" i="19" s="1"/>
  <c r="AU17" i="19"/>
  <c r="L57" i="19" s="1"/>
  <c r="AT8" i="19"/>
  <c r="K48" i="19" s="1"/>
  <c r="AU8" i="19"/>
  <c r="L48" i="19" s="1"/>
  <c r="AS20" i="19"/>
  <c r="H60" i="19" s="1"/>
  <c r="AR20" i="19"/>
  <c r="G60" i="19" s="1"/>
  <c r="AU25" i="19"/>
  <c r="L65" i="19" s="1"/>
  <c r="AT25" i="19"/>
  <c r="K65" i="19" s="1"/>
  <c r="AU32" i="19"/>
  <c r="L72" i="19" s="1"/>
  <c r="AT32" i="19"/>
  <c r="K72" i="19" s="1"/>
  <c r="AS30" i="19"/>
  <c r="H70" i="19" s="1"/>
  <c r="AR30" i="19"/>
  <c r="G70" i="19" s="1"/>
  <c r="AT11" i="19"/>
  <c r="K51" i="19" s="1"/>
  <c r="AU11" i="19"/>
  <c r="L51" i="19" s="1"/>
  <c r="AU35" i="19"/>
  <c r="L75" i="19" s="1"/>
  <c r="AT35" i="19"/>
  <c r="K75" i="19" s="1"/>
  <c r="AU28" i="19"/>
  <c r="L68" i="19" s="1"/>
  <c r="AT28" i="19"/>
  <c r="K68" i="19" s="1"/>
  <c r="AR9" i="19"/>
  <c r="G49" i="19" s="1"/>
  <c r="AS9" i="19"/>
  <c r="H49" i="19" s="1"/>
  <c r="AU33" i="19"/>
  <c r="L73" i="19" s="1"/>
  <c r="AT33" i="19"/>
  <c r="K73" i="19" s="1"/>
  <c r="AU10" i="19"/>
  <c r="L50" i="19" s="1"/>
  <c r="AT10" i="19"/>
  <c r="K50" i="19" s="1"/>
  <c r="AU26" i="19"/>
  <c r="L66" i="19" s="1"/>
  <c r="AT26" i="19"/>
  <c r="K66" i="19" s="1"/>
  <c r="AH42" i="18" l="1"/>
  <c r="S42" i="18"/>
  <c r="AI42" i="18" s="1"/>
  <c r="Q42" i="18"/>
  <c r="P42" i="18"/>
  <c r="R42" i="18" s="1"/>
  <c r="S41" i="18"/>
  <c r="AI41" i="18" s="1"/>
  <c r="Q41" i="18"/>
  <c r="P41" i="18"/>
  <c r="O41" i="18"/>
  <c r="S40" i="18"/>
  <c r="AI40" i="18" s="1"/>
  <c r="Q40" i="18"/>
  <c r="P40" i="18"/>
  <c r="R40" i="18" s="1"/>
  <c r="T40" i="18" s="1"/>
  <c r="AH40" i="18" s="1"/>
  <c r="O40" i="18"/>
  <c r="S39" i="18"/>
  <c r="AI39" i="18" s="1"/>
  <c r="Q39" i="18"/>
  <c r="P39" i="18"/>
  <c r="O39" i="18"/>
  <c r="S38" i="18"/>
  <c r="AI38" i="18" s="1"/>
  <c r="Q38" i="18"/>
  <c r="P38" i="18"/>
  <c r="R38" i="18" s="1"/>
  <c r="T38" i="18" s="1"/>
  <c r="AH38" i="18" s="1"/>
  <c r="O38" i="18"/>
  <c r="S37" i="18"/>
  <c r="AI37" i="18" s="1"/>
  <c r="Q37" i="18"/>
  <c r="P37" i="18"/>
  <c r="O37" i="18"/>
  <c r="S36" i="18"/>
  <c r="AI36" i="18" s="1"/>
  <c r="Q36" i="18"/>
  <c r="P36" i="18"/>
  <c r="R36" i="18" s="1"/>
  <c r="T36" i="18" s="1"/>
  <c r="AH36" i="18" s="1"/>
  <c r="O36" i="18"/>
  <c r="S35" i="18"/>
  <c r="AI35" i="18" s="1"/>
  <c r="Q35" i="18"/>
  <c r="P35" i="18"/>
  <c r="O35" i="18"/>
  <c r="S34" i="18"/>
  <c r="AI34" i="18" s="1"/>
  <c r="Q34" i="18"/>
  <c r="P34" i="18"/>
  <c r="R34" i="18" s="1"/>
  <c r="T34" i="18" s="1"/>
  <c r="AH34" i="18" s="1"/>
  <c r="O34" i="18"/>
  <c r="S33" i="18"/>
  <c r="AI33" i="18" s="1"/>
  <c r="Q33" i="18"/>
  <c r="P33" i="18"/>
  <c r="O33" i="18"/>
  <c r="AH32" i="18"/>
  <c r="S32" i="18"/>
  <c r="AI32" i="18" s="1"/>
  <c r="Q32" i="18"/>
  <c r="P32" i="18"/>
  <c r="R32" i="18" s="1"/>
  <c r="T32" i="18" s="1"/>
  <c r="O32" i="18"/>
  <c r="AH31" i="18"/>
  <c r="S31" i="18"/>
  <c r="AI31" i="18" s="1"/>
  <c r="Q31" i="18"/>
  <c r="P31" i="18"/>
  <c r="O31" i="18"/>
  <c r="AH30" i="18"/>
  <c r="S30" i="18"/>
  <c r="AI30" i="18" s="1"/>
  <c r="Q30" i="18"/>
  <c r="P30" i="18"/>
  <c r="R30" i="18" s="1"/>
  <c r="T30" i="18" s="1"/>
  <c r="O30" i="18"/>
  <c r="AH29" i="18"/>
  <c r="S29" i="18"/>
  <c r="AI29" i="18" s="1"/>
  <c r="Q29" i="18"/>
  <c r="P29" i="18"/>
  <c r="O29" i="18"/>
  <c r="AH28" i="18"/>
  <c r="S28" i="18"/>
  <c r="AI28" i="18" s="1"/>
  <c r="Q28" i="18"/>
  <c r="P28" i="18"/>
  <c r="R28" i="18" s="1"/>
  <c r="T28" i="18" s="1"/>
  <c r="O28" i="18"/>
  <c r="AH27" i="18"/>
  <c r="S27" i="18"/>
  <c r="AI27" i="18" s="1"/>
  <c r="Q27" i="18"/>
  <c r="P27" i="18"/>
  <c r="O27" i="18"/>
  <c r="AH26" i="18"/>
  <c r="S26" i="18"/>
  <c r="AI26" i="18" s="1"/>
  <c r="Q26" i="18"/>
  <c r="P26" i="18"/>
  <c r="R26" i="18" s="1"/>
  <c r="T26" i="18" s="1"/>
  <c r="O26" i="18"/>
  <c r="S25" i="18"/>
  <c r="AI25" i="18" s="1"/>
  <c r="Q25" i="18"/>
  <c r="P25" i="18"/>
  <c r="R25" i="18" s="1"/>
  <c r="T25" i="18" s="1"/>
  <c r="O25" i="18"/>
  <c r="AH24" i="18"/>
  <c r="S24" i="18"/>
  <c r="Q24" i="18"/>
  <c r="P24" i="18"/>
  <c r="R24" i="18" s="1"/>
  <c r="AK24" i="18" s="1"/>
  <c r="AI23" i="18"/>
  <c r="S23" i="18"/>
  <c r="Q23" i="18"/>
  <c r="P23" i="18"/>
  <c r="R23" i="18" s="1"/>
  <c r="T23" i="18" s="1"/>
  <c r="AH23" i="18" s="1"/>
  <c r="O23" i="18"/>
  <c r="AI22" i="18"/>
  <c r="S22" i="18"/>
  <c r="Q22" i="18"/>
  <c r="P22" i="18"/>
  <c r="R22" i="18" s="1"/>
  <c r="T22" i="18" s="1"/>
  <c r="AH22" i="18" s="1"/>
  <c r="O22" i="18"/>
  <c r="AI21" i="18"/>
  <c r="S21" i="18"/>
  <c r="Q21" i="18"/>
  <c r="P21" i="18"/>
  <c r="R21" i="18" s="1"/>
  <c r="T21" i="18" s="1"/>
  <c r="AH21" i="18" s="1"/>
  <c r="O21" i="18"/>
  <c r="AI20" i="18"/>
  <c r="S20" i="18"/>
  <c r="Q20" i="18"/>
  <c r="P20" i="18"/>
  <c r="R20" i="18" s="1"/>
  <c r="T20" i="18" s="1"/>
  <c r="AH20" i="18" s="1"/>
  <c r="O20" i="18"/>
  <c r="AI19" i="18"/>
  <c r="S19" i="18"/>
  <c r="Q19" i="18"/>
  <c r="P19" i="18"/>
  <c r="R19" i="18" s="1"/>
  <c r="T19" i="18" s="1"/>
  <c r="AH19" i="18" s="1"/>
  <c r="O19" i="18"/>
  <c r="AI18" i="18"/>
  <c r="S18" i="18"/>
  <c r="Q18" i="18"/>
  <c r="P18" i="18"/>
  <c r="R18" i="18" s="1"/>
  <c r="T18" i="18" s="1"/>
  <c r="AH18" i="18" s="1"/>
  <c r="O18" i="18"/>
  <c r="AI17" i="18"/>
  <c r="S17" i="18"/>
  <c r="Q17" i="18"/>
  <c r="P17" i="18"/>
  <c r="R17" i="18" s="1"/>
  <c r="T17" i="18" s="1"/>
  <c r="AH17" i="18" s="1"/>
  <c r="O17" i="18"/>
  <c r="AI16" i="18"/>
  <c r="S16" i="18"/>
  <c r="Q16" i="18"/>
  <c r="P16" i="18"/>
  <c r="R16" i="18" s="1"/>
  <c r="T16" i="18" s="1"/>
  <c r="AH16" i="18" s="1"/>
  <c r="O16" i="18"/>
  <c r="AI15" i="18"/>
  <c r="S15" i="18"/>
  <c r="Q15" i="18"/>
  <c r="P15" i="18"/>
  <c r="R15" i="18" s="1"/>
  <c r="T15" i="18" s="1"/>
  <c r="AH15" i="18" s="1"/>
  <c r="O15" i="18"/>
  <c r="AI14" i="18"/>
  <c r="S14" i="18"/>
  <c r="Q14" i="18"/>
  <c r="P14" i="18"/>
  <c r="R14" i="18" s="1"/>
  <c r="T14" i="18" s="1"/>
  <c r="AH14" i="18" s="1"/>
  <c r="O14" i="18"/>
  <c r="AI13" i="18"/>
  <c r="S13" i="18"/>
  <c r="Q13" i="18"/>
  <c r="P13" i="18"/>
  <c r="R13" i="18" s="1"/>
  <c r="T13" i="18" s="1"/>
  <c r="AH13" i="18" s="1"/>
  <c r="O13" i="18"/>
  <c r="AI12" i="18"/>
  <c r="AH12" i="18"/>
  <c r="S12" i="18"/>
  <c r="Q12" i="18"/>
  <c r="P12" i="18"/>
  <c r="R12" i="18" s="1"/>
  <c r="T12" i="18" s="1"/>
  <c r="O12" i="18"/>
  <c r="AI11" i="18"/>
  <c r="AH11" i="18"/>
  <c r="S11" i="18"/>
  <c r="Q11" i="18"/>
  <c r="P11" i="18"/>
  <c r="R11" i="18" s="1"/>
  <c r="T11" i="18" s="1"/>
  <c r="O11" i="18"/>
  <c r="AI10" i="18"/>
  <c r="AH10" i="18"/>
  <c r="S10" i="18"/>
  <c r="Q10" i="18"/>
  <c r="P10" i="18"/>
  <c r="R10" i="18" s="1"/>
  <c r="T10" i="18" s="1"/>
  <c r="O10" i="18"/>
  <c r="AI9" i="18"/>
  <c r="AH9" i="18"/>
  <c r="S9" i="18"/>
  <c r="Q9" i="18"/>
  <c r="P9" i="18"/>
  <c r="R9" i="18" s="1"/>
  <c r="T9" i="18" s="1"/>
  <c r="O9" i="18"/>
  <c r="AI8" i="18"/>
  <c r="AH8" i="18"/>
  <c r="S8" i="18"/>
  <c r="Q8" i="18"/>
  <c r="P8" i="18"/>
  <c r="R8" i="18" s="1"/>
  <c r="T8" i="18" s="1"/>
  <c r="O8" i="18"/>
  <c r="AH7" i="18"/>
  <c r="S7" i="18"/>
  <c r="AI7" i="18" s="1"/>
  <c r="Q7" i="18"/>
  <c r="P7" i="18"/>
  <c r="O7" i="18"/>
  <c r="V25" i="18" l="1"/>
  <c r="U26" i="18"/>
  <c r="AH25" i="18"/>
  <c r="AO42" i="18"/>
  <c r="AK42" i="18"/>
  <c r="AM42" i="18"/>
  <c r="R7" i="18"/>
  <c r="T7" i="18" s="1"/>
  <c r="AI24" i="18"/>
  <c r="AO24" i="18" s="1"/>
  <c r="R27" i="18"/>
  <c r="T27" i="18" s="1"/>
  <c r="R29" i="18"/>
  <c r="T29" i="18" s="1"/>
  <c r="R31" i="18"/>
  <c r="T31" i="18" s="1"/>
  <c r="R33" i="18"/>
  <c r="T33" i="18" s="1"/>
  <c r="AH33" i="18" s="1"/>
  <c r="R35" i="18"/>
  <c r="T35" i="18" s="1"/>
  <c r="AH35" i="18" s="1"/>
  <c r="R37" i="18"/>
  <c r="T37" i="18" s="1"/>
  <c r="AH37" i="18" s="1"/>
  <c r="R39" i="18"/>
  <c r="T39" i="18" s="1"/>
  <c r="AH39" i="18" s="1"/>
  <c r="R41" i="18"/>
  <c r="T41" i="18" s="1"/>
  <c r="AH41" i="18" s="1"/>
  <c r="U8" i="18" l="1"/>
  <c r="V7" i="18"/>
  <c r="Z25" i="18"/>
  <c r="X25" i="18"/>
  <c r="AM24" i="18"/>
  <c r="V26" i="18"/>
  <c r="U27" i="18"/>
  <c r="V27" i="18" l="1"/>
  <c r="U28" i="18"/>
  <c r="Z26" i="18"/>
  <c r="X26" i="18"/>
  <c r="X7" i="18"/>
  <c r="Z7" i="18"/>
  <c r="U9" i="18"/>
  <c r="V8" i="18"/>
  <c r="U10" i="18" l="1"/>
  <c r="V9" i="18"/>
  <c r="Z27" i="18"/>
  <c r="X27" i="18"/>
  <c r="X8" i="18"/>
  <c r="Z8" i="18"/>
  <c r="V28" i="18"/>
  <c r="U29" i="18"/>
  <c r="V29" i="18" l="1"/>
  <c r="U30" i="18"/>
  <c r="Z28" i="18"/>
  <c r="X28" i="18"/>
  <c r="X9" i="18"/>
  <c r="Z9" i="18"/>
  <c r="U11" i="18"/>
  <c r="V10" i="18"/>
  <c r="X10" i="18" l="1"/>
  <c r="Z10" i="18"/>
  <c r="Z29" i="18"/>
  <c r="X29" i="18"/>
  <c r="U12" i="18"/>
  <c r="V11" i="18"/>
  <c r="V30" i="18"/>
  <c r="U31" i="18"/>
  <c r="V31" i="18" l="1"/>
  <c r="U32" i="18"/>
  <c r="Z30" i="18"/>
  <c r="X30" i="18"/>
  <c r="X11" i="18"/>
  <c r="Z11" i="18"/>
  <c r="U13" i="18"/>
  <c r="V12" i="18"/>
  <c r="X12" i="18" l="1"/>
  <c r="Z12" i="18"/>
  <c r="Z31" i="18"/>
  <c r="X31" i="18"/>
  <c r="U14" i="18"/>
  <c r="V13" i="18"/>
  <c r="V32" i="18"/>
  <c r="U33" i="18"/>
  <c r="X13" i="18" l="1"/>
  <c r="Z13" i="18"/>
  <c r="V33" i="18"/>
  <c r="U34" i="18"/>
  <c r="Z32" i="18"/>
  <c r="X32" i="18"/>
  <c r="U15" i="18"/>
  <c r="V14" i="18"/>
  <c r="U16" i="18" l="1"/>
  <c r="V15" i="18"/>
  <c r="Z33" i="18"/>
  <c r="X33" i="18"/>
  <c r="Z14" i="18"/>
  <c r="X14" i="18"/>
  <c r="V34" i="18"/>
  <c r="U35" i="18"/>
  <c r="V35" i="18" l="1"/>
  <c r="U36" i="18"/>
  <c r="Z34" i="18"/>
  <c r="X34" i="18"/>
  <c r="Z15" i="18"/>
  <c r="X15" i="18"/>
  <c r="U17" i="18"/>
  <c r="V16" i="18"/>
  <c r="Z16" i="18" l="1"/>
  <c r="X16" i="18"/>
  <c r="Z35" i="18"/>
  <c r="X35" i="18"/>
  <c r="U18" i="18"/>
  <c r="V17" i="18"/>
  <c r="V36" i="18"/>
  <c r="U37" i="18"/>
  <c r="V37" i="18" l="1"/>
  <c r="U38" i="18"/>
  <c r="Z36" i="18"/>
  <c r="X36" i="18"/>
  <c r="U19" i="18"/>
  <c r="V18" i="18"/>
  <c r="Z17" i="18"/>
  <c r="X17" i="18"/>
  <c r="Z18" i="18" l="1"/>
  <c r="X18" i="18"/>
  <c r="Z37" i="18"/>
  <c r="X37" i="18"/>
  <c r="U20" i="18"/>
  <c r="V19" i="18"/>
  <c r="V38" i="18"/>
  <c r="U39" i="18"/>
  <c r="U21" i="18" l="1"/>
  <c r="V20" i="18"/>
  <c r="V39" i="18"/>
  <c r="U40" i="18"/>
  <c r="Z38" i="18"/>
  <c r="X38" i="18"/>
  <c r="Z19" i="18"/>
  <c r="X19" i="18"/>
  <c r="V40" i="18" l="1"/>
  <c r="U41" i="18"/>
  <c r="Z20" i="18"/>
  <c r="X20" i="18"/>
  <c r="Z39" i="18"/>
  <c r="X39" i="18"/>
  <c r="U22" i="18"/>
  <c r="V21" i="18"/>
  <c r="U23" i="18" l="1"/>
  <c r="V22" i="18"/>
  <c r="V41" i="18"/>
  <c r="U42" i="18"/>
  <c r="V42" i="18" s="1"/>
  <c r="Z40" i="18"/>
  <c r="X40" i="18"/>
  <c r="W33" i="18"/>
  <c r="AB33" i="18" s="1"/>
  <c r="W37" i="18"/>
  <c r="AB37" i="18" s="1"/>
  <c r="W34" i="18"/>
  <c r="AB34" i="18" s="1"/>
  <c r="Z21" i="18"/>
  <c r="X21" i="18"/>
  <c r="C74" i="18" l="1"/>
  <c r="AJ33" i="18"/>
  <c r="C77" i="18"/>
  <c r="AJ36" i="18"/>
  <c r="C73" i="18"/>
  <c r="AJ32" i="18"/>
  <c r="Z41" i="18"/>
  <c r="X41" i="18"/>
  <c r="W41" i="18"/>
  <c r="AB41" i="18" s="1"/>
  <c r="W39" i="18"/>
  <c r="AB39" i="18" s="1"/>
  <c r="Z22" i="18"/>
  <c r="X22" i="18"/>
  <c r="W35" i="18"/>
  <c r="AB35" i="18" s="1"/>
  <c r="W38" i="18"/>
  <c r="AB38" i="18" s="1"/>
  <c r="W36" i="18"/>
  <c r="AB36" i="18" s="1"/>
  <c r="W40" i="18"/>
  <c r="AB40" i="18" s="1"/>
  <c r="AA40" i="18"/>
  <c r="AE40" i="18" s="1"/>
  <c r="AN42" i="18"/>
  <c r="AL42" i="18"/>
  <c r="Z42" i="18"/>
  <c r="X42" i="18"/>
  <c r="W42" i="18"/>
  <c r="AB42" i="18" s="1"/>
  <c r="W26" i="18"/>
  <c r="AB26" i="18" s="1"/>
  <c r="W27" i="18"/>
  <c r="AB27" i="18" s="1"/>
  <c r="W25" i="18"/>
  <c r="AB25" i="18" s="1"/>
  <c r="W28" i="18"/>
  <c r="AB28" i="18" s="1"/>
  <c r="W30" i="18"/>
  <c r="AB30" i="18" s="1"/>
  <c r="W32" i="18"/>
  <c r="AB32" i="18" s="1"/>
  <c r="W29" i="18"/>
  <c r="AB29" i="18" s="1"/>
  <c r="W31" i="18"/>
  <c r="AB31" i="18" s="1"/>
  <c r="AA39" i="18"/>
  <c r="AE39" i="18" s="1"/>
  <c r="U24" i="18"/>
  <c r="V24" i="18" s="1"/>
  <c r="V23" i="18"/>
  <c r="W23" i="18" l="1"/>
  <c r="AB23" i="18" s="1"/>
  <c r="Z23" i="18"/>
  <c r="X23" i="18"/>
  <c r="W21" i="18"/>
  <c r="AB21" i="18" s="1"/>
  <c r="W17" i="18"/>
  <c r="AB17" i="18" s="1"/>
  <c r="W18" i="18"/>
  <c r="AB18" i="18" s="1"/>
  <c r="J79" i="18"/>
  <c r="AF39" i="18"/>
  <c r="M79" i="18" s="1"/>
  <c r="AN38" i="18"/>
  <c r="C69" i="18"/>
  <c r="AJ28" i="18"/>
  <c r="C70" i="18"/>
  <c r="AJ29" i="18"/>
  <c r="C65" i="18"/>
  <c r="C66" i="18"/>
  <c r="AJ25" i="18"/>
  <c r="Y42" i="18"/>
  <c r="AC42" i="18" s="1"/>
  <c r="Y26" i="18"/>
  <c r="AC26" i="18" s="1"/>
  <c r="Y25" i="18"/>
  <c r="AC25" i="18" s="1"/>
  <c r="Y28" i="18"/>
  <c r="AC28" i="18" s="1"/>
  <c r="Y27" i="18"/>
  <c r="AC27" i="18" s="1"/>
  <c r="Y29" i="18"/>
  <c r="AC29" i="18" s="1"/>
  <c r="Y31" i="18"/>
  <c r="AC31" i="18" s="1"/>
  <c r="Y30" i="18"/>
  <c r="AC30" i="18" s="1"/>
  <c r="Y33" i="18"/>
  <c r="AC33" i="18" s="1"/>
  <c r="Y32" i="18"/>
  <c r="AC32" i="18" s="1"/>
  <c r="J80" i="18"/>
  <c r="AF40" i="18"/>
  <c r="M80" i="18" s="1"/>
  <c r="AN39" i="18"/>
  <c r="C76" i="18"/>
  <c r="AJ35" i="18"/>
  <c r="C75" i="18"/>
  <c r="AJ34" i="18"/>
  <c r="W19" i="18"/>
  <c r="AB19" i="18" s="1"/>
  <c r="W15" i="18"/>
  <c r="AB15" i="18" s="1"/>
  <c r="AA22" i="18"/>
  <c r="AE22" i="18" s="1"/>
  <c r="AA17" i="18"/>
  <c r="AE17" i="18" s="1"/>
  <c r="C79" i="18"/>
  <c r="AJ38" i="18"/>
  <c r="Y41" i="18"/>
  <c r="AC41" i="18" s="1"/>
  <c r="Y39" i="18"/>
  <c r="AC39" i="18" s="1"/>
  <c r="Y35" i="18"/>
  <c r="AC35" i="18" s="1"/>
  <c r="Y34" i="18"/>
  <c r="AC34" i="18" s="1"/>
  <c r="Y37" i="18"/>
  <c r="AC37" i="18" s="1"/>
  <c r="AN24" i="18"/>
  <c r="AL24" i="18"/>
  <c r="W24" i="18"/>
  <c r="AB24" i="18" s="1"/>
  <c r="Z24" i="18"/>
  <c r="X24" i="18"/>
  <c r="W7" i="18"/>
  <c r="AB7" i="18" s="1"/>
  <c r="W9" i="18"/>
  <c r="AB9" i="18" s="1"/>
  <c r="W8" i="18"/>
  <c r="AB8" i="18" s="1"/>
  <c r="W11" i="18"/>
  <c r="AB11" i="18" s="1"/>
  <c r="W10" i="18"/>
  <c r="AB10" i="18" s="1"/>
  <c r="W12" i="18"/>
  <c r="AB12" i="18" s="1"/>
  <c r="W13" i="18"/>
  <c r="AB13" i="18" s="1"/>
  <c r="W16" i="18"/>
  <c r="AB16" i="18" s="1"/>
  <c r="W14" i="18"/>
  <c r="AB14" i="18" s="1"/>
  <c r="AA20" i="18"/>
  <c r="AE20" i="18" s="1"/>
  <c r="C71" i="18"/>
  <c r="AJ30" i="18"/>
  <c r="C72" i="18"/>
  <c r="AJ31" i="18"/>
  <c r="C68" i="18"/>
  <c r="AJ27" i="18"/>
  <c r="C67" i="18"/>
  <c r="AJ26" i="18"/>
  <c r="C82" i="18"/>
  <c r="AP42" i="18"/>
  <c r="D82" i="18" s="1"/>
  <c r="AQ42" i="18"/>
  <c r="E82" i="18" s="1"/>
  <c r="AJ41" i="18"/>
  <c r="AK41" i="18" s="1"/>
  <c r="AQ41" i="18" s="1"/>
  <c r="E81" i="18" s="1"/>
  <c r="AA42" i="18"/>
  <c r="AE42" i="18" s="1"/>
  <c r="AA25" i="18"/>
  <c r="AE25" i="18" s="1"/>
  <c r="AA26" i="18"/>
  <c r="AE26" i="18" s="1"/>
  <c r="AA28" i="18"/>
  <c r="AE28" i="18" s="1"/>
  <c r="AA27" i="18"/>
  <c r="AE27" i="18" s="1"/>
  <c r="AA29" i="18"/>
  <c r="AE29" i="18" s="1"/>
  <c r="AA30" i="18"/>
  <c r="AE30" i="18" s="1"/>
  <c r="AA31" i="18"/>
  <c r="AE31" i="18" s="1"/>
  <c r="AA32" i="18"/>
  <c r="AE32" i="18" s="1"/>
  <c r="AA33" i="18"/>
  <c r="AE33" i="18" s="1"/>
  <c r="C80" i="18"/>
  <c r="AJ39" i="18"/>
  <c r="AK39" i="18" s="1"/>
  <c r="AQ39" i="18" s="1"/>
  <c r="E79" i="18" s="1"/>
  <c r="C78" i="18"/>
  <c r="AJ37" i="18"/>
  <c r="AK37" i="18" s="1"/>
  <c r="Y36" i="18"/>
  <c r="AC36" i="18" s="1"/>
  <c r="W20" i="18"/>
  <c r="AB20" i="18" s="1"/>
  <c r="Y22" i="18"/>
  <c r="AC22" i="18" s="1"/>
  <c r="Y19" i="18"/>
  <c r="AC19" i="18" s="1"/>
  <c r="W22" i="18"/>
  <c r="AB22" i="18" s="1"/>
  <c r="C81" i="18"/>
  <c r="AP41" i="18"/>
  <c r="D81" i="18" s="1"/>
  <c r="AJ40" i="18"/>
  <c r="AA41" i="18"/>
  <c r="AE41" i="18" s="1"/>
  <c r="AA38" i="18"/>
  <c r="AE38" i="18" s="1"/>
  <c r="AA35" i="18"/>
  <c r="AE35" i="18" s="1"/>
  <c r="AA37" i="18"/>
  <c r="AE37" i="18" s="1"/>
  <c r="AA34" i="18"/>
  <c r="AE34" i="18" s="1"/>
  <c r="AA36" i="18"/>
  <c r="AE36" i="18" s="1"/>
  <c r="Y38" i="18"/>
  <c r="AC38" i="18" s="1"/>
  <c r="Y40" i="18"/>
  <c r="AC40" i="18" s="1"/>
  <c r="Y17" i="18"/>
  <c r="AC17" i="18" s="1"/>
  <c r="F57" i="18" l="1"/>
  <c r="AD17" i="18"/>
  <c r="I57" i="18" s="1"/>
  <c r="AL16" i="18"/>
  <c r="F78" i="18"/>
  <c r="AD38" i="18"/>
  <c r="I78" i="18" s="1"/>
  <c r="AL37" i="18"/>
  <c r="J74" i="18"/>
  <c r="AF34" i="18"/>
  <c r="M74" i="18" s="1"/>
  <c r="AN33" i="18"/>
  <c r="J75" i="18"/>
  <c r="AF35" i="18"/>
  <c r="M75" i="18" s="1"/>
  <c r="AN34" i="18"/>
  <c r="J81" i="18"/>
  <c r="AU41" i="18"/>
  <c r="L81" i="18" s="1"/>
  <c r="AF41" i="18"/>
  <c r="M81" i="18" s="1"/>
  <c r="AN40" i="18"/>
  <c r="F59" i="18"/>
  <c r="AD19" i="18"/>
  <c r="I59" i="18" s="1"/>
  <c r="AL18" i="18"/>
  <c r="F62" i="18"/>
  <c r="AD22" i="18"/>
  <c r="I62" i="18" s="1"/>
  <c r="AL21" i="18"/>
  <c r="F76" i="18"/>
  <c r="AD36" i="18"/>
  <c r="I76" i="18" s="1"/>
  <c r="AL35" i="18"/>
  <c r="AP37" i="18"/>
  <c r="D77" i="18" s="1"/>
  <c r="AQ37" i="18"/>
  <c r="E77" i="18" s="1"/>
  <c r="J73" i="18"/>
  <c r="AF33" i="18"/>
  <c r="M73" i="18" s="1"/>
  <c r="AN32" i="18"/>
  <c r="J71" i="18"/>
  <c r="AF31" i="18"/>
  <c r="M71" i="18" s="1"/>
  <c r="AN30" i="18"/>
  <c r="J69" i="18"/>
  <c r="AF29" i="18"/>
  <c r="M69" i="18" s="1"/>
  <c r="AN28" i="18"/>
  <c r="J68" i="18"/>
  <c r="AF28" i="18"/>
  <c r="M68" i="18" s="1"/>
  <c r="AN27" i="18"/>
  <c r="J65" i="18"/>
  <c r="AF25" i="18"/>
  <c r="M65" i="18" s="1"/>
  <c r="AK26" i="18"/>
  <c r="AK27" i="18"/>
  <c r="AK31" i="18"/>
  <c r="AK30" i="18"/>
  <c r="J60" i="18"/>
  <c r="AF20" i="18"/>
  <c r="M60" i="18" s="1"/>
  <c r="AN19" i="18"/>
  <c r="C56" i="18"/>
  <c r="AJ15" i="18"/>
  <c r="C52" i="18"/>
  <c r="AJ11" i="18"/>
  <c r="C51" i="18"/>
  <c r="AJ10" i="18"/>
  <c r="C49" i="18"/>
  <c r="AJ8" i="18"/>
  <c r="Y24" i="18"/>
  <c r="AC24" i="18" s="1"/>
  <c r="Y7" i="18"/>
  <c r="AC7" i="18" s="1"/>
  <c r="Y8" i="18"/>
  <c r="AC8" i="18" s="1"/>
  <c r="Y9" i="18"/>
  <c r="AC9" i="18" s="1"/>
  <c r="Y10" i="18"/>
  <c r="AC10" i="18" s="1"/>
  <c r="Y11" i="18"/>
  <c r="AC11" i="18" s="1"/>
  <c r="Y12" i="18"/>
  <c r="AC12" i="18" s="1"/>
  <c r="Y13" i="18"/>
  <c r="AC13" i="18" s="1"/>
  <c r="Y14" i="18"/>
  <c r="AC14" i="18" s="1"/>
  <c r="Y15" i="18"/>
  <c r="AC15" i="18" s="1"/>
  <c r="AP24" i="18"/>
  <c r="D64" i="18" s="1"/>
  <c r="C64" i="18"/>
  <c r="AQ24" i="18"/>
  <c r="E64" i="18" s="1"/>
  <c r="AJ23" i="18"/>
  <c r="AK23" i="18" s="1"/>
  <c r="AK36" i="18"/>
  <c r="F77" i="18"/>
  <c r="AD37" i="18"/>
  <c r="I77" i="18" s="1"/>
  <c r="AL36" i="18"/>
  <c r="F75" i="18"/>
  <c r="AD35" i="18"/>
  <c r="I75" i="18" s="1"/>
  <c r="AL34" i="18"/>
  <c r="F81" i="18"/>
  <c r="AD41" i="18"/>
  <c r="I81" i="18" s="1"/>
  <c r="AL40" i="18"/>
  <c r="AP39" i="18"/>
  <c r="D79" i="18" s="1"/>
  <c r="J57" i="18"/>
  <c r="AF17" i="18"/>
  <c r="M57" i="18" s="1"/>
  <c r="AN16" i="18"/>
  <c r="J62" i="18"/>
  <c r="AF22" i="18"/>
  <c r="M62" i="18" s="1"/>
  <c r="AN21" i="18"/>
  <c r="C59" i="18"/>
  <c r="AJ18" i="18"/>
  <c r="F72" i="18"/>
  <c r="AD32" i="18"/>
  <c r="I72" i="18" s="1"/>
  <c r="AL31" i="18"/>
  <c r="F70" i="18"/>
  <c r="AD30" i="18"/>
  <c r="I70" i="18" s="1"/>
  <c r="AL29" i="18"/>
  <c r="F69" i="18"/>
  <c r="AD29" i="18"/>
  <c r="I69" i="18" s="1"/>
  <c r="AL28" i="18"/>
  <c r="F68" i="18"/>
  <c r="AD28" i="18"/>
  <c r="I68" i="18" s="1"/>
  <c r="AL27" i="18"/>
  <c r="F66" i="18"/>
  <c r="AD26" i="18"/>
  <c r="I66" i="18" s="1"/>
  <c r="AL25" i="18"/>
  <c r="AK25" i="18"/>
  <c r="C58" i="18"/>
  <c r="AJ17" i="18"/>
  <c r="C61" i="18"/>
  <c r="AJ20" i="18"/>
  <c r="AA23" i="18"/>
  <c r="AE23" i="18" s="1"/>
  <c r="AA19" i="18"/>
  <c r="AE19" i="18" s="1"/>
  <c r="Y21" i="18"/>
  <c r="AC21" i="18" s="1"/>
  <c r="F80" i="18"/>
  <c r="AD40" i="18"/>
  <c r="I80" i="18" s="1"/>
  <c r="AL39" i="18"/>
  <c r="J76" i="18"/>
  <c r="AF36" i="18"/>
  <c r="M76" i="18" s="1"/>
  <c r="AN35" i="18"/>
  <c r="J77" i="18"/>
  <c r="AF37" i="18"/>
  <c r="M77" i="18" s="1"/>
  <c r="AN36" i="18"/>
  <c r="AO36" i="18" s="1"/>
  <c r="AU36" i="18" s="1"/>
  <c r="L76" i="18" s="1"/>
  <c r="AF38" i="18"/>
  <c r="M78" i="18" s="1"/>
  <c r="J78" i="18"/>
  <c r="AN37" i="18"/>
  <c r="AK40" i="18"/>
  <c r="C62" i="18"/>
  <c r="AJ21" i="18"/>
  <c r="Y20" i="18"/>
  <c r="AC20" i="18" s="1"/>
  <c r="C60" i="18"/>
  <c r="AJ19" i="18"/>
  <c r="AA21" i="18"/>
  <c r="AE21" i="18" s="1"/>
  <c r="J72" i="18"/>
  <c r="AF32" i="18"/>
  <c r="M72" i="18" s="1"/>
  <c r="AN31" i="18"/>
  <c r="AF30" i="18"/>
  <c r="M70" i="18" s="1"/>
  <c r="J70" i="18"/>
  <c r="AN29" i="18"/>
  <c r="AO29" i="18" s="1"/>
  <c r="AU29" i="18" s="1"/>
  <c r="L69" i="18" s="1"/>
  <c r="J67" i="18"/>
  <c r="AF27" i="18"/>
  <c r="M67" i="18" s="1"/>
  <c r="AN26" i="18"/>
  <c r="J66" i="18"/>
  <c r="AF26" i="18"/>
  <c r="M66" i="18" s="1"/>
  <c r="AN25" i="18"/>
  <c r="AO25" i="18" s="1"/>
  <c r="AU25" i="18" s="1"/>
  <c r="L65" i="18" s="1"/>
  <c r="AT42" i="18"/>
  <c r="K82" i="18" s="1"/>
  <c r="AF42" i="18"/>
  <c r="M82" i="18" s="1"/>
  <c r="J82" i="18"/>
  <c r="AU42" i="18"/>
  <c r="L82" i="18" s="1"/>
  <c r="AN41" i="18"/>
  <c r="AO41" i="18" s="1"/>
  <c r="AT41" i="18" s="1"/>
  <c r="K81" i="18" s="1"/>
  <c r="C54" i="18"/>
  <c r="AJ13" i="18"/>
  <c r="C53" i="18"/>
  <c r="AJ12" i="18"/>
  <c r="C50" i="18"/>
  <c r="AJ9" i="18"/>
  <c r="C48" i="18"/>
  <c r="AJ7" i="18"/>
  <c r="C47" i="18"/>
  <c r="AA24" i="18"/>
  <c r="AE24" i="18" s="1"/>
  <c r="AA7" i="18"/>
  <c r="AE7" i="18" s="1"/>
  <c r="AA8" i="18"/>
  <c r="AE8" i="18" s="1"/>
  <c r="AA9" i="18"/>
  <c r="AE9" i="18" s="1"/>
  <c r="AA11" i="18"/>
  <c r="AE11" i="18" s="1"/>
  <c r="AA10" i="18"/>
  <c r="AE10" i="18" s="1"/>
  <c r="AA12" i="18"/>
  <c r="AE12" i="18" s="1"/>
  <c r="AA14" i="18"/>
  <c r="AE14" i="18" s="1"/>
  <c r="AA13" i="18"/>
  <c r="AE13" i="18" s="1"/>
  <c r="AA15" i="18"/>
  <c r="AE15" i="18" s="1"/>
  <c r="AK33" i="18"/>
  <c r="AK32" i="18"/>
  <c r="AD34" i="18"/>
  <c r="I74" i="18" s="1"/>
  <c r="F74" i="18"/>
  <c r="AL33" i="18"/>
  <c r="F79" i="18"/>
  <c r="AD39" i="18"/>
  <c r="I79" i="18" s="1"/>
  <c r="AL38" i="18"/>
  <c r="AK38" i="18"/>
  <c r="AA18" i="18"/>
  <c r="AE18" i="18" s="1"/>
  <c r="AA16" i="18"/>
  <c r="AE16" i="18" s="1"/>
  <c r="C55" i="18"/>
  <c r="AJ14" i="18"/>
  <c r="AK34" i="18"/>
  <c r="AK35" i="18"/>
  <c r="AO39" i="18"/>
  <c r="F73" i="18"/>
  <c r="AD33" i="18"/>
  <c r="I73" i="18" s="1"/>
  <c r="AL32" i="18"/>
  <c r="F71" i="18"/>
  <c r="AD31" i="18"/>
  <c r="I71" i="18" s="1"/>
  <c r="AL30" i="18"/>
  <c r="AD27" i="18"/>
  <c r="I67" i="18" s="1"/>
  <c r="F67" i="18"/>
  <c r="AL26" i="18"/>
  <c r="F65" i="18"/>
  <c r="AD25" i="18"/>
  <c r="I65" i="18" s="1"/>
  <c r="AR42" i="18"/>
  <c r="G82" i="18" s="1"/>
  <c r="AD42" i="18"/>
  <c r="I82" i="18" s="1"/>
  <c r="AS42" i="18"/>
  <c r="H82" i="18" s="1"/>
  <c r="F82" i="18"/>
  <c r="AL41" i="18"/>
  <c r="AM41" i="18" s="1"/>
  <c r="AS41" i="18" s="1"/>
  <c r="H81" i="18" s="1"/>
  <c r="AK29" i="18"/>
  <c r="AK28" i="18"/>
  <c r="AO38" i="18"/>
  <c r="AU38" i="18" s="1"/>
  <c r="L78" i="18" s="1"/>
  <c r="C57" i="18"/>
  <c r="AJ16" i="18"/>
  <c r="Y23" i="18"/>
  <c r="AC23" i="18" s="1"/>
  <c r="Y18" i="18"/>
  <c r="AC18" i="18" s="1"/>
  <c r="Y16" i="18"/>
  <c r="AC16" i="18" s="1"/>
  <c r="C63" i="18"/>
  <c r="AP23" i="18"/>
  <c r="D63" i="18" s="1"/>
  <c r="AQ23" i="18"/>
  <c r="E63" i="18" s="1"/>
  <c r="AJ22" i="18"/>
  <c r="AK22" i="18" s="1"/>
  <c r="AQ22" i="18" s="1"/>
  <c r="E62" i="18" s="1"/>
  <c r="F56" i="18" l="1"/>
  <c r="AD16" i="18"/>
  <c r="I56" i="18" s="1"/>
  <c r="AL15" i="18"/>
  <c r="F63" i="18"/>
  <c r="AD23" i="18"/>
  <c r="I63" i="18" s="1"/>
  <c r="AL22" i="18"/>
  <c r="AP28" i="18"/>
  <c r="D68" i="18" s="1"/>
  <c r="AQ28" i="18"/>
  <c r="E68" i="18" s="1"/>
  <c r="AM30" i="18"/>
  <c r="AU39" i="18"/>
  <c r="L79" i="18" s="1"/>
  <c r="AT39" i="18"/>
  <c r="K79" i="18" s="1"/>
  <c r="AP34" i="18"/>
  <c r="D74" i="18" s="1"/>
  <c r="AQ34" i="18"/>
  <c r="E74" i="18" s="1"/>
  <c r="J58" i="18"/>
  <c r="AF18" i="18"/>
  <c r="M58" i="18" s="1"/>
  <c r="AN17" i="18"/>
  <c r="AM38" i="18"/>
  <c r="AP32" i="18"/>
  <c r="D72" i="18" s="1"/>
  <c r="AQ32" i="18"/>
  <c r="E72" i="18" s="1"/>
  <c r="J55" i="18"/>
  <c r="AF15" i="18"/>
  <c r="M55" i="18" s="1"/>
  <c r="AN14" i="18"/>
  <c r="J54" i="18"/>
  <c r="AF14" i="18"/>
  <c r="M54" i="18" s="1"/>
  <c r="AN13" i="18"/>
  <c r="J50" i="18"/>
  <c r="AF10" i="18"/>
  <c r="M50" i="18" s="1"/>
  <c r="AN9" i="18"/>
  <c r="J49" i="18"/>
  <c r="AF9" i="18"/>
  <c r="M49" i="18" s="1"/>
  <c r="AN8" i="18"/>
  <c r="J47" i="18"/>
  <c r="AF7" i="18"/>
  <c r="M47" i="18" s="1"/>
  <c r="J61" i="18"/>
  <c r="AF21" i="18"/>
  <c r="M61" i="18" s="1"/>
  <c r="AN20" i="18"/>
  <c r="AK21" i="18"/>
  <c r="AP22" i="18"/>
  <c r="D62" i="18" s="1"/>
  <c r="AP40" i="18"/>
  <c r="D80" i="18" s="1"/>
  <c r="AQ40" i="18"/>
  <c r="E80" i="18" s="1"/>
  <c r="AT36" i="18"/>
  <c r="K76" i="18" s="1"/>
  <c r="AM39" i="18"/>
  <c r="J59" i="18"/>
  <c r="AF19" i="18"/>
  <c r="M59" i="18" s="1"/>
  <c r="AN18" i="18"/>
  <c r="AK20" i="18"/>
  <c r="AK17" i="18"/>
  <c r="AQ25" i="18"/>
  <c r="E65" i="18" s="1"/>
  <c r="AP25" i="18"/>
  <c r="D65" i="18" s="1"/>
  <c r="AM27" i="18"/>
  <c r="AM29" i="18"/>
  <c r="AK18" i="18"/>
  <c r="AR41" i="18"/>
  <c r="G81" i="18" s="1"/>
  <c r="AM34" i="18"/>
  <c r="AQ36" i="18"/>
  <c r="E76" i="18" s="1"/>
  <c r="AP36" i="18"/>
  <c r="D76" i="18" s="1"/>
  <c r="F54" i="18"/>
  <c r="AD14" i="18"/>
  <c r="I54" i="18" s="1"/>
  <c r="AL13" i="18"/>
  <c r="F52" i="18"/>
  <c r="AD12" i="18"/>
  <c r="I52" i="18" s="1"/>
  <c r="AL11" i="18"/>
  <c r="F50" i="18"/>
  <c r="AD10" i="18"/>
  <c r="I50" i="18" s="1"/>
  <c r="AL9" i="18"/>
  <c r="F48" i="18"/>
  <c r="AD8" i="18"/>
  <c r="I48" i="18" s="1"/>
  <c r="AL7" i="18"/>
  <c r="F64" i="18"/>
  <c r="AR24" i="18"/>
  <c r="G64" i="18" s="1"/>
  <c r="AS24" i="18"/>
  <c r="H64" i="18" s="1"/>
  <c r="AD24" i="18"/>
  <c r="I64" i="18" s="1"/>
  <c r="AL23" i="18"/>
  <c r="AM23" i="18" s="1"/>
  <c r="AR23" i="18" s="1"/>
  <c r="G63" i="18" s="1"/>
  <c r="AQ30" i="18"/>
  <c r="E70" i="18" s="1"/>
  <c r="AP30" i="18"/>
  <c r="D70" i="18" s="1"/>
  <c r="AP27" i="18"/>
  <c r="D67" i="18" s="1"/>
  <c r="AQ27" i="18"/>
  <c r="E67" i="18" s="1"/>
  <c r="AT25" i="18"/>
  <c r="K65" i="18" s="1"/>
  <c r="AO27" i="18"/>
  <c r="AT29" i="18"/>
  <c r="K69" i="18" s="1"/>
  <c r="AO30" i="18"/>
  <c r="AM35" i="18"/>
  <c r="AO34" i="18"/>
  <c r="AM37" i="18"/>
  <c r="F58" i="18"/>
  <c r="AD18" i="18"/>
  <c r="I58" i="18" s="1"/>
  <c r="AL17" i="18"/>
  <c r="AK16" i="18"/>
  <c r="AQ29" i="18"/>
  <c r="E69" i="18" s="1"/>
  <c r="AP29" i="18"/>
  <c r="D69" i="18" s="1"/>
  <c r="AM26" i="18"/>
  <c r="AM32" i="18"/>
  <c r="AQ35" i="18"/>
  <c r="E75" i="18" s="1"/>
  <c r="AP35" i="18"/>
  <c r="D75" i="18" s="1"/>
  <c r="AK14" i="18"/>
  <c r="J56" i="18"/>
  <c r="AF16" i="18"/>
  <c r="M56" i="18" s="1"/>
  <c r="AN15" i="18"/>
  <c r="AP38" i="18"/>
  <c r="D78" i="18" s="1"/>
  <c r="AQ38" i="18"/>
  <c r="E78" i="18" s="1"/>
  <c r="AM33" i="18"/>
  <c r="AP33" i="18"/>
  <c r="D73" i="18" s="1"/>
  <c r="AQ33" i="18"/>
  <c r="E73" i="18" s="1"/>
  <c r="J53" i="18"/>
  <c r="AF13" i="18"/>
  <c r="M53" i="18" s="1"/>
  <c r="AN12" i="18"/>
  <c r="J52" i="18"/>
  <c r="AF12" i="18"/>
  <c r="M52" i="18" s="1"/>
  <c r="AN11" i="18"/>
  <c r="J51" i="18"/>
  <c r="AF11" i="18"/>
  <c r="M51" i="18" s="1"/>
  <c r="AN10" i="18"/>
  <c r="J48" i="18"/>
  <c r="AF8" i="18"/>
  <c r="M48" i="18" s="1"/>
  <c r="AN7" i="18"/>
  <c r="J64" i="18"/>
  <c r="AT24" i="18"/>
  <c r="K64" i="18" s="1"/>
  <c r="AU24" i="18"/>
  <c r="L64" i="18" s="1"/>
  <c r="AF24" i="18"/>
  <c r="M64" i="18" s="1"/>
  <c r="AN23" i="18"/>
  <c r="AO23" i="18" s="1"/>
  <c r="AT23" i="18" s="1"/>
  <c r="K63" i="18" s="1"/>
  <c r="AK7" i="18"/>
  <c r="AK9" i="18"/>
  <c r="AK12" i="18"/>
  <c r="AK13" i="18"/>
  <c r="AO26" i="18"/>
  <c r="AO31" i="18"/>
  <c r="AK19" i="18"/>
  <c r="F60" i="18"/>
  <c r="AD20" i="18"/>
  <c r="I60" i="18" s="1"/>
  <c r="AL19" i="18"/>
  <c r="AO37" i="18"/>
  <c r="AT38" i="18"/>
  <c r="K78" i="18" s="1"/>
  <c r="AO35" i="18"/>
  <c r="F61" i="18"/>
  <c r="AD21" i="18"/>
  <c r="I61" i="18" s="1"/>
  <c r="AL20" i="18"/>
  <c r="AM20" i="18" s="1"/>
  <c r="AR20" i="18" s="1"/>
  <c r="G60" i="18" s="1"/>
  <c r="J63" i="18"/>
  <c r="AF23" i="18"/>
  <c r="M63" i="18" s="1"/>
  <c r="AN22" i="18"/>
  <c r="AM25" i="18"/>
  <c r="AM28" i="18"/>
  <c r="AM31" i="18"/>
  <c r="AM40" i="18"/>
  <c r="AM36" i="18"/>
  <c r="F55" i="18"/>
  <c r="AD15" i="18"/>
  <c r="I55" i="18" s="1"/>
  <c r="AL14" i="18"/>
  <c r="AM14" i="18" s="1"/>
  <c r="AR14" i="18" s="1"/>
  <c r="G54" i="18" s="1"/>
  <c r="F53" i="18"/>
  <c r="AD13" i="18"/>
  <c r="I53" i="18" s="1"/>
  <c r="AL12" i="18"/>
  <c r="F51" i="18"/>
  <c r="AD11" i="18"/>
  <c r="I51" i="18" s="1"/>
  <c r="AL10" i="18"/>
  <c r="AM10" i="18" s="1"/>
  <c r="AR10" i="18" s="1"/>
  <c r="G50" i="18" s="1"/>
  <c r="F49" i="18"/>
  <c r="AD9" i="18"/>
  <c r="I49" i="18" s="1"/>
  <c r="AL8" i="18"/>
  <c r="F47" i="18"/>
  <c r="AD7" i="18"/>
  <c r="I47" i="18" s="1"/>
  <c r="AK8" i="18"/>
  <c r="AK10" i="18"/>
  <c r="AK11" i="18"/>
  <c r="AK15" i="18"/>
  <c r="AO19" i="18"/>
  <c r="AU19" i="18" s="1"/>
  <c r="L59" i="18" s="1"/>
  <c r="AP31" i="18"/>
  <c r="D71" i="18" s="1"/>
  <c r="AQ31" i="18"/>
  <c r="E71" i="18" s="1"/>
  <c r="AP26" i="18"/>
  <c r="D66" i="18" s="1"/>
  <c r="AQ26" i="18"/>
  <c r="E66" i="18" s="1"/>
  <c r="AO28" i="18"/>
  <c r="AO32" i="18"/>
  <c r="AO40" i="18"/>
  <c r="AO33" i="18"/>
  <c r="AM16" i="18"/>
  <c r="AS16" i="18" s="1"/>
  <c r="H56" i="18" s="1"/>
  <c r="AU40" i="18" l="1"/>
  <c r="L80" i="18" s="1"/>
  <c r="AT40" i="18"/>
  <c r="K80" i="18" s="1"/>
  <c r="AU32" i="18"/>
  <c r="L72" i="18" s="1"/>
  <c r="AT32" i="18"/>
  <c r="K72" i="18" s="1"/>
  <c r="AP11" i="18"/>
  <c r="D51" i="18" s="1"/>
  <c r="AQ11" i="18"/>
  <c r="E51" i="18" s="1"/>
  <c r="AP8" i="18"/>
  <c r="D48" i="18" s="1"/>
  <c r="AQ8" i="18"/>
  <c r="E48" i="18" s="1"/>
  <c r="AS40" i="18"/>
  <c r="H80" i="18" s="1"/>
  <c r="AR40" i="18"/>
  <c r="G80" i="18" s="1"/>
  <c r="AS31" i="18"/>
  <c r="H71" i="18" s="1"/>
  <c r="AR31" i="18"/>
  <c r="G71" i="18" s="1"/>
  <c r="AS25" i="18"/>
  <c r="H65" i="18" s="1"/>
  <c r="AR25" i="18"/>
  <c r="G65" i="18" s="1"/>
  <c r="AM19" i="18"/>
  <c r="AS20" i="18"/>
  <c r="H60" i="18" s="1"/>
  <c r="AU31" i="18"/>
  <c r="L71" i="18" s="1"/>
  <c r="AT31" i="18"/>
  <c r="K71" i="18" s="1"/>
  <c r="AP13" i="18"/>
  <c r="D53" i="18" s="1"/>
  <c r="AQ13" i="18"/>
  <c r="E53" i="18" s="1"/>
  <c r="AP9" i="18"/>
  <c r="D49" i="18" s="1"/>
  <c r="AQ9" i="18"/>
  <c r="E49" i="18" s="1"/>
  <c r="AO10" i="18"/>
  <c r="AO12" i="18"/>
  <c r="AO15" i="18"/>
  <c r="AS32" i="18"/>
  <c r="H72" i="18" s="1"/>
  <c r="AR32" i="18"/>
  <c r="G72" i="18" s="1"/>
  <c r="AP16" i="18"/>
  <c r="D56" i="18" s="1"/>
  <c r="AQ16" i="18"/>
  <c r="E56" i="18" s="1"/>
  <c r="AS37" i="18"/>
  <c r="H77" i="18" s="1"/>
  <c r="AR37" i="18"/>
  <c r="G77" i="18" s="1"/>
  <c r="AM18" i="18"/>
  <c r="AT30" i="18"/>
  <c r="K70" i="18" s="1"/>
  <c r="AU30" i="18"/>
  <c r="L70" i="18" s="1"/>
  <c r="AU27" i="18"/>
  <c r="L67" i="18" s="1"/>
  <c r="AT27" i="18"/>
  <c r="K67" i="18" s="1"/>
  <c r="AM9" i="18"/>
  <c r="AS10" i="18"/>
  <c r="H50" i="18" s="1"/>
  <c r="AM13" i="18"/>
  <c r="AS14" i="18"/>
  <c r="H54" i="18" s="1"/>
  <c r="AQ18" i="18"/>
  <c r="E58" i="18" s="1"/>
  <c r="AP18" i="18"/>
  <c r="D58" i="18" s="1"/>
  <c r="AS27" i="18"/>
  <c r="H67" i="18" s="1"/>
  <c r="AR27" i="18"/>
  <c r="G67" i="18" s="1"/>
  <c r="AP20" i="18"/>
  <c r="D60" i="18" s="1"/>
  <c r="AQ20" i="18"/>
  <c r="E60" i="18" s="1"/>
  <c r="AT19" i="18"/>
  <c r="K59" i="18" s="1"/>
  <c r="AS39" i="18"/>
  <c r="H79" i="18" s="1"/>
  <c r="AR39" i="18"/>
  <c r="G79" i="18" s="1"/>
  <c r="AO20" i="18"/>
  <c r="AO9" i="18"/>
  <c r="AO14" i="18"/>
  <c r="AO17" i="18"/>
  <c r="AM22" i="18"/>
  <c r="AS23" i="18"/>
  <c r="H63" i="18" s="1"/>
  <c r="AR16" i="18"/>
  <c r="G56" i="18" s="1"/>
  <c r="AU33" i="18"/>
  <c r="L73" i="18" s="1"/>
  <c r="AT33" i="18"/>
  <c r="K73" i="18" s="1"/>
  <c r="AM21" i="18"/>
  <c r="AU28" i="18"/>
  <c r="L68" i="18" s="1"/>
  <c r="AT28" i="18"/>
  <c r="K68" i="18" s="1"/>
  <c r="AP15" i="18"/>
  <c r="D55" i="18" s="1"/>
  <c r="AQ15" i="18"/>
  <c r="E55" i="18" s="1"/>
  <c r="AP10" i="18"/>
  <c r="D50" i="18" s="1"/>
  <c r="AQ10" i="18"/>
  <c r="E50" i="18" s="1"/>
  <c r="AM8" i="18"/>
  <c r="AM12" i="18"/>
  <c r="AS36" i="18"/>
  <c r="H76" i="18" s="1"/>
  <c r="AR36" i="18"/>
  <c r="G76" i="18" s="1"/>
  <c r="AO16" i="18"/>
  <c r="AS28" i="18"/>
  <c r="H68" i="18" s="1"/>
  <c r="AR28" i="18"/>
  <c r="G68" i="18" s="1"/>
  <c r="AO22" i="18"/>
  <c r="AU23" i="18"/>
  <c r="L63" i="18" s="1"/>
  <c r="AU35" i="18"/>
  <c r="L75" i="18" s="1"/>
  <c r="AT35" i="18"/>
  <c r="K75" i="18" s="1"/>
  <c r="AU37" i="18"/>
  <c r="L77" i="18" s="1"/>
  <c r="AT37" i="18"/>
  <c r="K77" i="18" s="1"/>
  <c r="AQ19" i="18"/>
  <c r="E59" i="18" s="1"/>
  <c r="AP19" i="18"/>
  <c r="D59" i="18" s="1"/>
  <c r="AU26" i="18"/>
  <c r="L66" i="18" s="1"/>
  <c r="AT26" i="18"/>
  <c r="K66" i="18" s="1"/>
  <c r="AP12" i="18"/>
  <c r="D52" i="18" s="1"/>
  <c r="AQ12" i="18"/>
  <c r="E52" i="18" s="1"/>
  <c r="AP7" i="18"/>
  <c r="D47" i="18" s="1"/>
  <c r="AQ7" i="18"/>
  <c r="E47" i="18" s="1"/>
  <c r="AO7" i="18"/>
  <c r="AO11" i="18"/>
  <c r="AS33" i="18"/>
  <c r="H73" i="18" s="1"/>
  <c r="AR33" i="18"/>
  <c r="G73" i="18" s="1"/>
  <c r="AP14" i="18"/>
  <c r="D54" i="18" s="1"/>
  <c r="AQ14" i="18"/>
  <c r="E54" i="18" s="1"/>
  <c r="AS26" i="18"/>
  <c r="H66" i="18" s="1"/>
  <c r="AR26" i="18"/>
  <c r="G66" i="18" s="1"/>
  <c r="AM17" i="18"/>
  <c r="AU34" i="18"/>
  <c r="L74" i="18" s="1"/>
  <c r="AT34" i="18"/>
  <c r="K74" i="18" s="1"/>
  <c r="AS35" i="18"/>
  <c r="H75" i="18" s="1"/>
  <c r="AR35" i="18"/>
  <c r="G75" i="18" s="1"/>
  <c r="AM7" i="18"/>
  <c r="AM11" i="18"/>
  <c r="AS34" i="18"/>
  <c r="H74" i="18" s="1"/>
  <c r="AR34" i="18"/>
  <c r="G74" i="18" s="1"/>
  <c r="AO21" i="18"/>
  <c r="AS29" i="18"/>
  <c r="H69" i="18" s="1"/>
  <c r="AR29" i="18"/>
  <c r="G69" i="18" s="1"/>
  <c r="AP17" i="18"/>
  <c r="D57" i="18" s="1"/>
  <c r="AQ17" i="18"/>
  <c r="E57" i="18" s="1"/>
  <c r="AO18" i="18"/>
  <c r="AQ21" i="18"/>
  <c r="E61" i="18" s="1"/>
  <c r="AP21" i="18"/>
  <c r="D61" i="18" s="1"/>
  <c r="AO8" i="18"/>
  <c r="AO13" i="18"/>
  <c r="AS38" i="18"/>
  <c r="H78" i="18" s="1"/>
  <c r="AR38" i="18"/>
  <c r="G78" i="18" s="1"/>
  <c r="AS30" i="18"/>
  <c r="H70" i="18" s="1"/>
  <c r="AR30" i="18"/>
  <c r="G70" i="18" s="1"/>
  <c r="AM15" i="18"/>
  <c r="AR15" i="18" l="1"/>
  <c r="G55" i="18" s="1"/>
  <c r="AS15" i="18"/>
  <c r="H55" i="18" s="1"/>
  <c r="AU8" i="18"/>
  <c r="L48" i="18" s="1"/>
  <c r="AT8" i="18"/>
  <c r="K48" i="18" s="1"/>
  <c r="AT21" i="18"/>
  <c r="K61" i="18" s="1"/>
  <c r="AU21" i="18"/>
  <c r="L61" i="18" s="1"/>
  <c r="AR7" i="18"/>
  <c r="G47" i="18" s="1"/>
  <c r="AS7" i="18"/>
  <c r="H47" i="18" s="1"/>
  <c r="AT11" i="18"/>
  <c r="K51" i="18" s="1"/>
  <c r="AU11" i="18"/>
  <c r="L51" i="18" s="1"/>
  <c r="AT16" i="18"/>
  <c r="K56" i="18" s="1"/>
  <c r="AU16" i="18"/>
  <c r="L56" i="18" s="1"/>
  <c r="AS8" i="18"/>
  <c r="H48" i="18" s="1"/>
  <c r="AR8" i="18"/>
  <c r="G48" i="18" s="1"/>
  <c r="AS22" i="18"/>
  <c r="H62" i="18" s="1"/>
  <c r="AR22" i="18"/>
  <c r="G62" i="18" s="1"/>
  <c r="AU14" i="18"/>
  <c r="L54" i="18" s="1"/>
  <c r="AT14" i="18"/>
  <c r="K54" i="18" s="1"/>
  <c r="AU20" i="18"/>
  <c r="L60" i="18" s="1"/>
  <c r="AT20" i="18"/>
  <c r="K60" i="18" s="1"/>
  <c r="AS18" i="18"/>
  <c r="H58" i="18" s="1"/>
  <c r="AR18" i="18"/>
  <c r="G58" i="18" s="1"/>
  <c r="AU12" i="18"/>
  <c r="L52" i="18" s="1"/>
  <c r="AT12" i="18"/>
  <c r="K52" i="18" s="1"/>
  <c r="AT13" i="18"/>
  <c r="K53" i="18" s="1"/>
  <c r="AU13" i="18"/>
  <c r="L53" i="18" s="1"/>
  <c r="AT18" i="18"/>
  <c r="K58" i="18" s="1"/>
  <c r="AU18" i="18"/>
  <c r="L58" i="18" s="1"/>
  <c r="AR11" i="18"/>
  <c r="G51" i="18" s="1"/>
  <c r="AS11" i="18"/>
  <c r="H51" i="18" s="1"/>
  <c r="AS17" i="18"/>
  <c r="H57" i="18" s="1"/>
  <c r="AR17" i="18"/>
  <c r="G57" i="18" s="1"/>
  <c r="AT7" i="18"/>
  <c r="K47" i="18" s="1"/>
  <c r="AU7" i="18"/>
  <c r="L47" i="18" s="1"/>
  <c r="AT22" i="18"/>
  <c r="K62" i="18" s="1"/>
  <c r="AU22" i="18"/>
  <c r="L62" i="18" s="1"/>
  <c r="AS12" i="18"/>
  <c r="H52" i="18" s="1"/>
  <c r="AR12" i="18"/>
  <c r="G52" i="18" s="1"/>
  <c r="AR21" i="18"/>
  <c r="G61" i="18" s="1"/>
  <c r="AS21" i="18"/>
  <c r="H61" i="18" s="1"/>
  <c r="AU17" i="18"/>
  <c r="L57" i="18" s="1"/>
  <c r="AT17" i="18"/>
  <c r="K57" i="18" s="1"/>
  <c r="AU9" i="18"/>
  <c r="L49" i="18" s="1"/>
  <c r="AT9" i="18"/>
  <c r="K49" i="18" s="1"/>
  <c r="AS13" i="18"/>
  <c r="H53" i="18" s="1"/>
  <c r="AR13" i="18"/>
  <c r="G53" i="18" s="1"/>
  <c r="AS9" i="18"/>
  <c r="H49" i="18" s="1"/>
  <c r="AR9" i="18"/>
  <c r="G49" i="18" s="1"/>
  <c r="AT15" i="18"/>
  <c r="K55" i="18" s="1"/>
  <c r="AU15" i="18"/>
  <c r="L55" i="18" s="1"/>
  <c r="AT10" i="18"/>
  <c r="K50" i="18" s="1"/>
  <c r="AU10" i="18"/>
  <c r="L50" i="18" s="1"/>
  <c r="AR19" i="18"/>
  <c r="G59" i="18" s="1"/>
  <c r="AS19" i="18"/>
  <c r="H59" i="18" s="1"/>
  <c r="AH42" i="17" l="1"/>
  <c r="S42" i="17"/>
  <c r="AI42" i="17" s="1"/>
  <c r="Q42" i="17"/>
  <c r="P42" i="17"/>
  <c r="R42" i="17" s="1"/>
  <c r="S41" i="17"/>
  <c r="AI41" i="17" s="1"/>
  <c r="Q41" i="17"/>
  <c r="P41" i="17"/>
  <c r="O41" i="17"/>
  <c r="S40" i="17"/>
  <c r="AI40" i="17" s="1"/>
  <c r="Q40" i="17"/>
  <c r="P40" i="17"/>
  <c r="R40" i="17" s="1"/>
  <c r="T40" i="17" s="1"/>
  <c r="AH40" i="17" s="1"/>
  <c r="O40" i="17"/>
  <c r="S39" i="17"/>
  <c r="AI39" i="17" s="1"/>
  <c r="Q39" i="17"/>
  <c r="P39" i="17"/>
  <c r="O39" i="17"/>
  <c r="S38" i="17"/>
  <c r="AI38" i="17" s="1"/>
  <c r="Q38" i="17"/>
  <c r="P38" i="17"/>
  <c r="R38" i="17" s="1"/>
  <c r="T38" i="17" s="1"/>
  <c r="AH38" i="17" s="1"/>
  <c r="O38" i="17"/>
  <c r="S37" i="17"/>
  <c r="AI37" i="17" s="1"/>
  <c r="Q37" i="17"/>
  <c r="P37" i="17"/>
  <c r="O37" i="17"/>
  <c r="S36" i="17"/>
  <c r="AI36" i="17" s="1"/>
  <c r="Q36" i="17"/>
  <c r="P36" i="17"/>
  <c r="R36" i="17" s="1"/>
  <c r="T36" i="17" s="1"/>
  <c r="AH36" i="17" s="1"/>
  <c r="O36" i="17"/>
  <c r="S35" i="17"/>
  <c r="AI35" i="17" s="1"/>
  <c r="Q35" i="17"/>
  <c r="P35" i="17"/>
  <c r="O35" i="17"/>
  <c r="S34" i="17"/>
  <c r="AI34" i="17" s="1"/>
  <c r="Q34" i="17"/>
  <c r="P34" i="17"/>
  <c r="R34" i="17" s="1"/>
  <c r="T34" i="17" s="1"/>
  <c r="AH34" i="17" s="1"/>
  <c r="O34" i="17"/>
  <c r="AH33" i="17"/>
  <c r="S33" i="17"/>
  <c r="AI33" i="17" s="1"/>
  <c r="Q33" i="17"/>
  <c r="P33" i="17"/>
  <c r="O33" i="17"/>
  <c r="AH32" i="17"/>
  <c r="S32" i="17"/>
  <c r="AI32" i="17" s="1"/>
  <c r="Q32" i="17"/>
  <c r="P32" i="17"/>
  <c r="R32" i="17" s="1"/>
  <c r="T32" i="17" s="1"/>
  <c r="O32" i="17"/>
  <c r="S31" i="17"/>
  <c r="AI31" i="17" s="1"/>
  <c r="Q31" i="17"/>
  <c r="P31" i="17"/>
  <c r="O31" i="17"/>
  <c r="AH30" i="17"/>
  <c r="S30" i="17"/>
  <c r="AI30" i="17" s="1"/>
  <c r="Q30" i="17"/>
  <c r="P30" i="17"/>
  <c r="R30" i="17" s="1"/>
  <c r="T30" i="17" s="1"/>
  <c r="O30" i="17"/>
  <c r="AH29" i="17"/>
  <c r="S29" i="17"/>
  <c r="AI29" i="17" s="1"/>
  <c r="Q29" i="17"/>
  <c r="P29" i="17"/>
  <c r="O29" i="17"/>
  <c r="AH28" i="17"/>
  <c r="S28" i="17"/>
  <c r="AI28" i="17" s="1"/>
  <c r="Q28" i="17"/>
  <c r="P28" i="17"/>
  <c r="R28" i="17" s="1"/>
  <c r="T28" i="17" s="1"/>
  <c r="O28" i="17"/>
  <c r="AH27" i="17"/>
  <c r="S27" i="17"/>
  <c r="AI27" i="17" s="1"/>
  <c r="Q27" i="17"/>
  <c r="P27" i="17"/>
  <c r="O27" i="17"/>
  <c r="AH26" i="17"/>
  <c r="S26" i="17"/>
  <c r="AI26" i="17" s="1"/>
  <c r="Q26" i="17"/>
  <c r="P26" i="17"/>
  <c r="R26" i="17" s="1"/>
  <c r="T26" i="17" s="1"/>
  <c r="O26" i="17"/>
  <c r="AH25" i="17"/>
  <c r="S25" i="17"/>
  <c r="AI25" i="17" s="1"/>
  <c r="Q25" i="17"/>
  <c r="P25" i="17"/>
  <c r="R25" i="17" s="1"/>
  <c r="T25" i="17" s="1"/>
  <c r="O25" i="17"/>
  <c r="AH24" i="17"/>
  <c r="S24" i="17"/>
  <c r="Q24" i="17"/>
  <c r="P24" i="17"/>
  <c r="R24" i="17" s="1"/>
  <c r="AK24" i="17" s="1"/>
  <c r="AI23" i="17"/>
  <c r="S23" i="17"/>
  <c r="Q23" i="17"/>
  <c r="P23" i="17"/>
  <c r="R23" i="17" s="1"/>
  <c r="T23" i="17" s="1"/>
  <c r="AH23" i="17" s="1"/>
  <c r="O23" i="17"/>
  <c r="AI22" i="17"/>
  <c r="S22" i="17"/>
  <c r="Q22" i="17"/>
  <c r="P22" i="17"/>
  <c r="R22" i="17" s="1"/>
  <c r="T22" i="17" s="1"/>
  <c r="AH22" i="17" s="1"/>
  <c r="O22" i="17"/>
  <c r="AI21" i="17"/>
  <c r="S21" i="17"/>
  <c r="Q21" i="17"/>
  <c r="P21" i="17"/>
  <c r="R21" i="17" s="1"/>
  <c r="T21" i="17" s="1"/>
  <c r="AH21" i="17" s="1"/>
  <c r="O21" i="17"/>
  <c r="AI20" i="17"/>
  <c r="S20" i="17"/>
  <c r="Q20" i="17"/>
  <c r="P20" i="17"/>
  <c r="R20" i="17" s="1"/>
  <c r="T20" i="17" s="1"/>
  <c r="AH20" i="17" s="1"/>
  <c r="O20" i="17"/>
  <c r="AI19" i="17"/>
  <c r="S19" i="17"/>
  <c r="Q19" i="17"/>
  <c r="P19" i="17"/>
  <c r="R19" i="17" s="1"/>
  <c r="T19" i="17" s="1"/>
  <c r="AH19" i="17" s="1"/>
  <c r="O19" i="17"/>
  <c r="AI18" i="17"/>
  <c r="S18" i="17"/>
  <c r="Q18" i="17"/>
  <c r="P18" i="17"/>
  <c r="R18" i="17" s="1"/>
  <c r="T18" i="17" s="1"/>
  <c r="AH18" i="17" s="1"/>
  <c r="O18" i="17"/>
  <c r="AI17" i="17"/>
  <c r="S17" i="17"/>
  <c r="Q17" i="17"/>
  <c r="P17" i="17"/>
  <c r="R17" i="17" s="1"/>
  <c r="T17" i="17" s="1"/>
  <c r="AH17" i="17" s="1"/>
  <c r="O17" i="17"/>
  <c r="AI16" i="17"/>
  <c r="AH16" i="17"/>
  <c r="S16" i="17"/>
  <c r="Q16" i="17"/>
  <c r="P16" i="17"/>
  <c r="R16" i="17" s="1"/>
  <c r="T16" i="17" s="1"/>
  <c r="O16" i="17"/>
  <c r="AI15" i="17"/>
  <c r="AH15" i="17"/>
  <c r="S15" i="17"/>
  <c r="Q15" i="17"/>
  <c r="P15" i="17"/>
  <c r="R15" i="17" s="1"/>
  <c r="T15" i="17" s="1"/>
  <c r="O15" i="17"/>
  <c r="AI14" i="17"/>
  <c r="S14" i="17"/>
  <c r="Q14" i="17"/>
  <c r="P14" i="17"/>
  <c r="R14" i="17" s="1"/>
  <c r="T14" i="17" s="1"/>
  <c r="AH14" i="17" s="1"/>
  <c r="O14" i="17"/>
  <c r="AI13" i="17"/>
  <c r="AH13" i="17"/>
  <c r="S13" i="17"/>
  <c r="Q13" i="17"/>
  <c r="P13" i="17"/>
  <c r="R13" i="17" s="1"/>
  <c r="T13" i="17" s="1"/>
  <c r="O13" i="17"/>
  <c r="AI12" i="17"/>
  <c r="AH12" i="17"/>
  <c r="S12" i="17"/>
  <c r="Q12" i="17"/>
  <c r="P12" i="17"/>
  <c r="R12" i="17" s="1"/>
  <c r="T12" i="17" s="1"/>
  <c r="O12" i="17"/>
  <c r="AI11" i="17"/>
  <c r="S11" i="17"/>
  <c r="Q11" i="17"/>
  <c r="P11" i="17"/>
  <c r="R11" i="17" s="1"/>
  <c r="T11" i="17" s="1"/>
  <c r="AH11" i="17" s="1"/>
  <c r="O11" i="17"/>
  <c r="AI10" i="17"/>
  <c r="AH10" i="17"/>
  <c r="S10" i="17"/>
  <c r="Q10" i="17"/>
  <c r="P10" i="17"/>
  <c r="R10" i="17" s="1"/>
  <c r="T10" i="17" s="1"/>
  <c r="O10" i="17"/>
  <c r="AI9" i="17"/>
  <c r="AH9" i="17"/>
  <c r="S9" i="17"/>
  <c r="Q9" i="17"/>
  <c r="P9" i="17"/>
  <c r="R9" i="17" s="1"/>
  <c r="T9" i="17" s="1"/>
  <c r="O9" i="17"/>
  <c r="AI8" i="17"/>
  <c r="AH8" i="17"/>
  <c r="S8" i="17"/>
  <c r="Q8" i="17"/>
  <c r="P8" i="17"/>
  <c r="R8" i="17" s="1"/>
  <c r="T8" i="17" s="1"/>
  <c r="O8" i="17"/>
  <c r="AH7" i="17"/>
  <c r="S7" i="17"/>
  <c r="AI7" i="17" s="1"/>
  <c r="Q7" i="17"/>
  <c r="P7" i="17"/>
  <c r="O7" i="17"/>
  <c r="AO24" i="17" l="1"/>
  <c r="AO42" i="17"/>
  <c r="AK42" i="17"/>
  <c r="AM42" i="17"/>
  <c r="R7" i="17"/>
  <c r="T7" i="17" s="1"/>
  <c r="V25" i="17"/>
  <c r="U26" i="17"/>
  <c r="AI24" i="17"/>
  <c r="AM24" i="17"/>
  <c r="R27" i="17"/>
  <c r="T27" i="17" s="1"/>
  <c r="R29" i="17"/>
  <c r="T29" i="17" s="1"/>
  <c r="R31" i="17"/>
  <c r="T31" i="17" s="1"/>
  <c r="AH31" i="17" s="1"/>
  <c r="R33" i="17"/>
  <c r="T33" i="17" s="1"/>
  <c r="R35" i="17"/>
  <c r="T35" i="17" s="1"/>
  <c r="AH35" i="17" s="1"/>
  <c r="R37" i="17"/>
  <c r="T37" i="17" s="1"/>
  <c r="AH37" i="17" s="1"/>
  <c r="R39" i="17"/>
  <c r="T39" i="17" s="1"/>
  <c r="AH39" i="17" s="1"/>
  <c r="R41" i="17"/>
  <c r="T41" i="17" s="1"/>
  <c r="AH41" i="17" s="1"/>
  <c r="V26" i="17" l="1"/>
  <c r="U27" i="17"/>
  <c r="U8" i="17"/>
  <c r="V7" i="17"/>
  <c r="Z25" i="17"/>
  <c r="X25" i="17"/>
  <c r="X7" i="17" l="1"/>
  <c r="Z7" i="17"/>
  <c r="V27" i="17"/>
  <c r="U28" i="17"/>
  <c r="Z26" i="17"/>
  <c r="X26" i="17"/>
  <c r="U9" i="17"/>
  <c r="V8" i="17"/>
  <c r="U10" i="17" l="1"/>
  <c r="V9" i="17"/>
  <c r="Z27" i="17"/>
  <c r="X27" i="17"/>
  <c r="X8" i="17"/>
  <c r="Z8" i="17"/>
  <c r="V28" i="17"/>
  <c r="U29" i="17"/>
  <c r="V29" i="17" l="1"/>
  <c r="U30" i="17"/>
  <c r="Z28" i="17"/>
  <c r="X28" i="17"/>
  <c r="X9" i="17"/>
  <c r="Z9" i="17"/>
  <c r="U11" i="17"/>
  <c r="V10" i="17"/>
  <c r="U12" i="17" l="1"/>
  <c r="V11" i="17"/>
  <c r="Z29" i="17"/>
  <c r="X29" i="17"/>
  <c r="X10" i="17"/>
  <c r="Z10" i="17"/>
  <c r="V30" i="17"/>
  <c r="U31" i="17"/>
  <c r="X11" i="17" l="1"/>
  <c r="Z11" i="17"/>
  <c r="V31" i="17"/>
  <c r="U32" i="17"/>
  <c r="Z30" i="17"/>
  <c r="X30" i="17"/>
  <c r="U13" i="17"/>
  <c r="V12" i="17"/>
  <c r="V32" i="17" l="1"/>
  <c r="U33" i="17"/>
  <c r="Z12" i="17"/>
  <c r="X12" i="17"/>
  <c r="U14" i="17"/>
  <c r="V13" i="17"/>
  <c r="Z31" i="17"/>
  <c r="X31" i="17"/>
  <c r="Z13" i="17" l="1"/>
  <c r="X13" i="17"/>
  <c r="U15" i="17"/>
  <c r="V14" i="17"/>
  <c r="V33" i="17"/>
  <c r="U34" i="17"/>
  <c r="Z32" i="17"/>
  <c r="X32" i="17"/>
  <c r="V34" i="17" l="1"/>
  <c r="U35" i="17"/>
  <c r="U16" i="17"/>
  <c r="V15" i="17"/>
  <c r="Z33" i="17"/>
  <c r="X33" i="17"/>
  <c r="Z14" i="17"/>
  <c r="X14" i="17"/>
  <c r="Z15" i="17" l="1"/>
  <c r="X15" i="17"/>
  <c r="U17" i="17"/>
  <c r="V16" i="17"/>
  <c r="V35" i="17"/>
  <c r="U36" i="17"/>
  <c r="Z34" i="17"/>
  <c r="X34" i="17"/>
  <c r="V36" i="17" l="1"/>
  <c r="U37" i="17"/>
  <c r="U18" i="17"/>
  <c r="V17" i="17"/>
  <c r="Z35" i="17"/>
  <c r="X35" i="17"/>
  <c r="Z16" i="17"/>
  <c r="X16" i="17"/>
  <c r="U19" i="17" l="1"/>
  <c r="V18" i="17"/>
  <c r="Z17" i="17"/>
  <c r="X17" i="17"/>
  <c r="V37" i="17"/>
  <c r="U38" i="17"/>
  <c r="Z36" i="17"/>
  <c r="X36" i="17"/>
  <c r="V38" i="17" l="1"/>
  <c r="U39" i="17"/>
  <c r="Z18" i="17"/>
  <c r="X18" i="17"/>
  <c r="Z37" i="17"/>
  <c r="X37" i="17"/>
  <c r="U20" i="17"/>
  <c r="V19" i="17"/>
  <c r="Z19" i="17" l="1"/>
  <c r="X19" i="17"/>
  <c r="U21" i="17"/>
  <c r="V20" i="17"/>
  <c r="V39" i="17"/>
  <c r="U40" i="17"/>
  <c r="Z38" i="17"/>
  <c r="X38" i="17"/>
  <c r="V40" i="17" l="1"/>
  <c r="U41" i="17"/>
  <c r="U22" i="17"/>
  <c r="V21" i="17"/>
  <c r="Z39" i="17"/>
  <c r="X39" i="17"/>
  <c r="Z20" i="17"/>
  <c r="X20" i="17"/>
  <c r="U23" i="17" l="1"/>
  <c r="V22" i="17"/>
  <c r="Z21" i="17"/>
  <c r="X21" i="17"/>
  <c r="V41" i="17"/>
  <c r="U42" i="17"/>
  <c r="V42" i="17" s="1"/>
  <c r="Z40" i="17"/>
  <c r="X40" i="17"/>
  <c r="W32" i="17"/>
  <c r="AB32" i="17" s="1"/>
  <c r="W36" i="17"/>
  <c r="AB36" i="17" s="1"/>
  <c r="C76" i="17" l="1"/>
  <c r="AJ35" i="17"/>
  <c r="C72" i="17"/>
  <c r="AJ31" i="17"/>
  <c r="Z41" i="17"/>
  <c r="X41" i="17"/>
  <c r="Y41" i="17" s="1"/>
  <c r="AC41" i="17" s="1"/>
  <c r="W41" i="17"/>
  <c r="AB41" i="17" s="1"/>
  <c r="W39" i="17"/>
  <c r="AB39" i="17" s="1"/>
  <c r="W35" i="17"/>
  <c r="AB35" i="17" s="1"/>
  <c r="W33" i="17"/>
  <c r="AB33" i="17" s="1"/>
  <c r="W37" i="17"/>
  <c r="AB37" i="17" s="1"/>
  <c r="Z22" i="17"/>
  <c r="X22" i="17"/>
  <c r="Y39" i="17"/>
  <c r="AC39" i="17" s="1"/>
  <c r="W34" i="17"/>
  <c r="AB34" i="17" s="1"/>
  <c r="W38" i="17"/>
  <c r="AB38" i="17" s="1"/>
  <c r="W40" i="17"/>
  <c r="AB40" i="17" s="1"/>
  <c r="AN42" i="17"/>
  <c r="AL42" i="17"/>
  <c r="Z42" i="17"/>
  <c r="X42" i="17"/>
  <c r="W42" i="17"/>
  <c r="AB42" i="17" s="1"/>
  <c r="W26" i="17"/>
  <c r="AB26" i="17" s="1"/>
  <c r="W25" i="17"/>
  <c r="AB25" i="17" s="1"/>
  <c r="W27" i="17"/>
  <c r="AB27" i="17" s="1"/>
  <c r="W28" i="17"/>
  <c r="AB28" i="17" s="1"/>
  <c r="W29" i="17"/>
  <c r="AB29" i="17" s="1"/>
  <c r="W30" i="17"/>
  <c r="AB30" i="17" s="1"/>
  <c r="W31" i="17"/>
  <c r="AB31" i="17" s="1"/>
  <c r="U24" i="17"/>
  <c r="V24" i="17" s="1"/>
  <c r="V23" i="17"/>
  <c r="Y38" i="17"/>
  <c r="AC38" i="17" s="1"/>
  <c r="F78" i="17" l="1"/>
  <c r="AD38" i="17"/>
  <c r="I78" i="17" s="1"/>
  <c r="AL37" i="17"/>
  <c r="AN24" i="17"/>
  <c r="AL24" i="17"/>
  <c r="W24" i="17"/>
  <c r="AB24" i="17" s="1"/>
  <c r="Z24" i="17"/>
  <c r="X24" i="17"/>
  <c r="W8" i="17"/>
  <c r="AB8" i="17" s="1"/>
  <c r="W7" i="17"/>
  <c r="AB7" i="17" s="1"/>
  <c r="W9" i="17"/>
  <c r="AB9" i="17" s="1"/>
  <c r="W10" i="17"/>
  <c r="AB10" i="17" s="1"/>
  <c r="W11" i="17"/>
  <c r="AB11" i="17" s="1"/>
  <c r="W12" i="17"/>
  <c r="AB12" i="17" s="1"/>
  <c r="W13" i="17"/>
  <c r="AB13" i="17" s="1"/>
  <c r="W14" i="17"/>
  <c r="AB14" i="17" s="1"/>
  <c r="W21" i="17"/>
  <c r="AB21" i="17" s="1"/>
  <c r="W15" i="17"/>
  <c r="AB15" i="17" s="1"/>
  <c r="C70" i="17"/>
  <c r="AJ29" i="17"/>
  <c r="C68" i="17"/>
  <c r="AJ27" i="17"/>
  <c r="C65" i="17"/>
  <c r="C82" i="17"/>
  <c r="AP42" i="17"/>
  <c r="D82" i="17" s="1"/>
  <c r="AQ42" i="17"/>
  <c r="E82" i="17" s="1"/>
  <c r="AJ41" i="17"/>
  <c r="AK41" i="17" s="1"/>
  <c r="AA42" i="17"/>
  <c r="AE42" i="17" s="1"/>
  <c r="AA25" i="17"/>
  <c r="AE25" i="17" s="1"/>
  <c r="AA26" i="17"/>
  <c r="AE26" i="17" s="1"/>
  <c r="AA27" i="17"/>
  <c r="AE27" i="17" s="1"/>
  <c r="AA30" i="17"/>
  <c r="AE30" i="17" s="1"/>
  <c r="AA28" i="17"/>
  <c r="AE28" i="17" s="1"/>
  <c r="AA29" i="17"/>
  <c r="AE29" i="17" s="1"/>
  <c r="AA32" i="17"/>
  <c r="AE32" i="17" s="1"/>
  <c r="AA31" i="17"/>
  <c r="AE31" i="17" s="1"/>
  <c r="AA33" i="17"/>
  <c r="AE33" i="17" s="1"/>
  <c r="AA35" i="17"/>
  <c r="AE35" i="17" s="1"/>
  <c r="AA36" i="17"/>
  <c r="AE36" i="17" s="1"/>
  <c r="AA34" i="17"/>
  <c r="AE34" i="17" s="1"/>
  <c r="C80" i="17"/>
  <c r="AQ40" i="17"/>
  <c r="E80" i="17" s="1"/>
  <c r="AJ39" i="17"/>
  <c r="AK39" i="17" s="1"/>
  <c r="AQ39" i="17" s="1"/>
  <c r="E79" i="17" s="1"/>
  <c r="C74" i="17"/>
  <c r="AJ33" i="17"/>
  <c r="F79" i="17"/>
  <c r="AD39" i="17"/>
  <c r="I79" i="17" s="1"/>
  <c r="AL38" i="17"/>
  <c r="W16" i="17"/>
  <c r="AB16" i="17" s="1"/>
  <c r="Y18" i="17"/>
  <c r="AC18" i="17" s="1"/>
  <c r="W22" i="17"/>
  <c r="AB22" i="17" s="1"/>
  <c r="C73" i="17"/>
  <c r="AJ32" i="17"/>
  <c r="C79" i="17"/>
  <c r="AP39" i="17"/>
  <c r="D79" i="17" s="1"/>
  <c r="AJ38" i="17"/>
  <c r="F81" i="17"/>
  <c r="AD41" i="17"/>
  <c r="I81" i="17" s="1"/>
  <c r="AL40" i="17"/>
  <c r="Y35" i="17"/>
  <c r="AC35" i="17" s="1"/>
  <c r="Y37" i="17"/>
  <c r="AC37" i="17" s="1"/>
  <c r="W23" i="17"/>
  <c r="AB23" i="17" s="1"/>
  <c r="Z23" i="17"/>
  <c r="X23" i="17"/>
  <c r="W18" i="17"/>
  <c r="AB18" i="17" s="1"/>
  <c r="W17" i="17"/>
  <c r="AB17" i="17" s="1"/>
  <c r="Y20" i="17"/>
  <c r="AC20" i="17" s="1"/>
  <c r="AA39" i="17"/>
  <c r="AE39" i="17" s="1"/>
  <c r="Y15" i="17"/>
  <c r="AC15" i="17" s="1"/>
  <c r="C71" i="17"/>
  <c r="AJ30" i="17"/>
  <c r="C69" i="17"/>
  <c r="AJ28" i="17"/>
  <c r="C67" i="17"/>
  <c r="AJ26" i="17"/>
  <c r="C66" i="17"/>
  <c r="AJ25" i="17"/>
  <c r="Y42" i="17"/>
  <c r="AC42" i="17" s="1"/>
  <c r="Y25" i="17"/>
  <c r="AC25" i="17" s="1"/>
  <c r="Y26" i="17"/>
  <c r="AC26" i="17" s="1"/>
  <c r="Y27" i="17"/>
  <c r="AC27" i="17" s="1"/>
  <c r="Y29" i="17"/>
  <c r="AC29" i="17" s="1"/>
  <c r="Y28" i="17"/>
  <c r="AC28" i="17" s="1"/>
  <c r="Y32" i="17"/>
  <c r="AC32" i="17" s="1"/>
  <c r="Y31" i="17"/>
  <c r="AC31" i="17" s="1"/>
  <c r="Y30" i="17"/>
  <c r="AC30" i="17" s="1"/>
  <c r="Y34" i="17"/>
  <c r="AC34" i="17" s="1"/>
  <c r="Y33" i="17"/>
  <c r="AC33" i="17" s="1"/>
  <c r="AA37" i="17"/>
  <c r="AE37" i="17" s="1"/>
  <c r="AA40" i="17"/>
  <c r="AE40" i="17" s="1"/>
  <c r="C78" i="17"/>
  <c r="AJ37" i="17"/>
  <c r="AK37" i="17" s="1"/>
  <c r="AQ37" i="17" s="1"/>
  <c r="E77" i="17" s="1"/>
  <c r="Y36" i="17"/>
  <c r="AC36" i="17" s="1"/>
  <c r="W19" i="17"/>
  <c r="AB19" i="17" s="1"/>
  <c r="W20" i="17"/>
  <c r="AB20" i="17" s="1"/>
  <c r="AA22" i="17"/>
  <c r="AE22" i="17" s="1"/>
  <c r="C77" i="17"/>
  <c r="AP37" i="17"/>
  <c r="D77" i="17" s="1"/>
  <c r="AJ36" i="17"/>
  <c r="C75" i="17"/>
  <c r="AJ34" i="17"/>
  <c r="C81" i="17"/>
  <c r="AQ41" i="17"/>
  <c r="E81" i="17" s="1"/>
  <c r="AP41" i="17"/>
  <c r="D81" i="17" s="1"/>
  <c r="AJ40" i="17"/>
  <c r="AK40" i="17" s="1"/>
  <c r="AP40" i="17" s="1"/>
  <c r="D80" i="17" s="1"/>
  <c r="AA41" i="17"/>
  <c r="AE41" i="17" s="1"/>
  <c r="AA38" i="17"/>
  <c r="AE38" i="17" s="1"/>
  <c r="Y40" i="17"/>
  <c r="AC40" i="17" s="1"/>
  <c r="F80" i="17" l="1"/>
  <c r="AD40" i="17"/>
  <c r="I80" i="17" s="1"/>
  <c r="AL39" i="17"/>
  <c r="J81" i="17"/>
  <c r="AT41" i="17"/>
  <c r="K81" i="17" s="1"/>
  <c r="AF41" i="17"/>
  <c r="M81" i="17" s="1"/>
  <c r="AN40" i="17"/>
  <c r="AO40" i="17" s="1"/>
  <c r="AU40" i="17" s="1"/>
  <c r="L80" i="17" s="1"/>
  <c r="J62" i="17"/>
  <c r="AF22" i="17"/>
  <c r="M62" i="17" s="1"/>
  <c r="AN21" i="17"/>
  <c r="C59" i="17"/>
  <c r="AJ18" i="17"/>
  <c r="J80" i="17"/>
  <c r="AF40" i="17"/>
  <c r="M80" i="17" s="1"/>
  <c r="AN39" i="17"/>
  <c r="AO39" i="17" s="1"/>
  <c r="F73" i="17"/>
  <c r="AD33" i="17"/>
  <c r="I73" i="17" s="1"/>
  <c r="AL32" i="17"/>
  <c r="F70" i="17"/>
  <c r="AD30" i="17"/>
  <c r="I70" i="17" s="1"/>
  <c r="AL29" i="17"/>
  <c r="F72" i="17"/>
  <c r="AD32" i="17"/>
  <c r="I72" i="17" s="1"/>
  <c r="AL31" i="17"/>
  <c r="F69" i="17"/>
  <c r="AD29" i="17"/>
  <c r="I69" i="17" s="1"/>
  <c r="AL28" i="17"/>
  <c r="F66" i="17"/>
  <c r="AD26" i="17"/>
  <c r="I66" i="17" s="1"/>
  <c r="AL25" i="17"/>
  <c r="AR42" i="17"/>
  <c r="G82" i="17" s="1"/>
  <c r="AD42" i="17"/>
  <c r="I82" i="17" s="1"/>
  <c r="AS42" i="17"/>
  <c r="H82" i="17" s="1"/>
  <c r="F82" i="17"/>
  <c r="AL41" i="17"/>
  <c r="AM41" i="17" s="1"/>
  <c r="F55" i="17"/>
  <c r="AD15" i="17"/>
  <c r="I55" i="17" s="1"/>
  <c r="AL14" i="17"/>
  <c r="F60" i="17"/>
  <c r="AD20" i="17"/>
  <c r="I60" i="17" s="1"/>
  <c r="AL19" i="17"/>
  <c r="C58" i="17"/>
  <c r="AJ17" i="17"/>
  <c r="AA23" i="17"/>
  <c r="AE23" i="17" s="1"/>
  <c r="AA18" i="17"/>
  <c r="AE18" i="17" s="1"/>
  <c r="AA20" i="17"/>
  <c r="AE20" i="17" s="1"/>
  <c r="AA21" i="17"/>
  <c r="AE21" i="17" s="1"/>
  <c r="AA17" i="17"/>
  <c r="AE17" i="17" s="1"/>
  <c r="F77" i="17"/>
  <c r="AD37" i="17"/>
  <c r="I77" i="17" s="1"/>
  <c r="AL36" i="17"/>
  <c r="AM36" i="17" s="1"/>
  <c r="AS36" i="17" s="1"/>
  <c r="H76" i="17" s="1"/>
  <c r="AK31" i="17"/>
  <c r="AM40" i="17"/>
  <c r="AS40" i="17" s="1"/>
  <c r="H80" i="17" s="1"/>
  <c r="F58" i="17"/>
  <c r="AD18" i="17"/>
  <c r="I58" i="17" s="1"/>
  <c r="AL17" i="17"/>
  <c r="C56" i="17"/>
  <c r="AJ15" i="17"/>
  <c r="AK33" i="17"/>
  <c r="J74" i="17"/>
  <c r="AF34" i="17"/>
  <c r="M74" i="17" s="1"/>
  <c r="AN33" i="17"/>
  <c r="J75" i="17"/>
  <c r="AF35" i="17"/>
  <c r="M75" i="17" s="1"/>
  <c r="AN34" i="17"/>
  <c r="J71" i="17"/>
  <c r="AF31" i="17"/>
  <c r="M71" i="17" s="1"/>
  <c r="AN30" i="17"/>
  <c r="J69" i="17"/>
  <c r="AF29" i="17"/>
  <c r="M69" i="17" s="1"/>
  <c r="AN28" i="17"/>
  <c r="AF30" i="17"/>
  <c r="M70" i="17" s="1"/>
  <c r="J70" i="17"/>
  <c r="AN29" i="17"/>
  <c r="J66" i="17"/>
  <c r="AF26" i="17"/>
  <c r="M66" i="17" s="1"/>
  <c r="AN25" i="17"/>
  <c r="AT42" i="17"/>
  <c r="K82" i="17" s="1"/>
  <c r="AF42" i="17"/>
  <c r="M82" i="17" s="1"/>
  <c r="J82" i="17"/>
  <c r="AU42" i="17"/>
  <c r="L82" i="17" s="1"/>
  <c r="AN41" i="17"/>
  <c r="AO41" i="17" s="1"/>
  <c r="AU41" i="17" s="1"/>
  <c r="L81" i="17" s="1"/>
  <c r="AK27" i="17"/>
  <c r="AK29" i="17"/>
  <c r="C55" i="17"/>
  <c r="AJ14" i="17"/>
  <c r="C54" i="17"/>
  <c r="AJ13" i="17"/>
  <c r="C52" i="17"/>
  <c r="AJ11" i="17"/>
  <c r="C50" i="17"/>
  <c r="AJ9" i="17"/>
  <c r="C47" i="17"/>
  <c r="Y24" i="17"/>
  <c r="AC24" i="17" s="1"/>
  <c r="Y7" i="17"/>
  <c r="AC7" i="17" s="1"/>
  <c r="Y9" i="17"/>
  <c r="AC9" i="17" s="1"/>
  <c r="Y8" i="17"/>
  <c r="AC8" i="17" s="1"/>
  <c r="Y10" i="17"/>
  <c r="AC10" i="17" s="1"/>
  <c r="Y11" i="17"/>
  <c r="AC11" i="17" s="1"/>
  <c r="Y12" i="17"/>
  <c r="AC12" i="17" s="1"/>
  <c r="Y13" i="17"/>
  <c r="AC13" i="17" s="1"/>
  <c r="Y14" i="17"/>
  <c r="AC14" i="17" s="1"/>
  <c r="AP24" i="17"/>
  <c r="D64" i="17" s="1"/>
  <c r="C64" i="17"/>
  <c r="AQ24" i="17"/>
  <c r="E64" i="17" s="1"/>
  <c r="AJ23" i="17"/>
  <c r="AK23" i="17" s="1"/>
  <c r="AF38" i="17"/>
  <c r="M78" i="17" s="1"/>
  <c r="J78" i="17"/>
  <c r="AN37" i="17"/>
  <c r="AO37" i="17" s="1"/>
  <c r="AK34" i="17"/>
  <c r="AK36" i="17"/>
  <c r="AA19" i="17"/>
  <c r="AE19" i="17" s="1"/>
  <c r="C60" i="17"/>
  <c r="AJ19" i="17"/>
  <c r="F76" i="17"/>
  <c r="AD36" i="17"/>
  <c r="I76" i="17" s="1"/>
  <c r="AL35" i="17"/>
  <c r="AM35" i="17" s="1"/>
  <c r="J77" i="17"/>
  <c r="AU37" i="17"/>
  <c r="L77" i="17" s="1"/>
  <c r="AF37" i="17"/>
  <c r="M77" i="17" s="1"/>
  <c r="AT37" i="17"/>
  <c r="K77" i="17" s="1"/>
  <c r="AN36" i="17"/>
  <c r="AD34" i="17"/>
  <c r="I74" i="17" s="1"/>
  <c r="F74" i="17"/>
  <c r="AL33" i="17"/>
  <c r="AM33" i="17" s="1"/>
  <c r="AS33" i="17" s="1"/>
  <c r="H73" i="17" s="1"/>
  <c r="F71" i="17"/>
  <c r="AD31" i="17"/>
  <c r="I71" i="17" s="1"/>
  <c r="AL30" i="17"/>
  <c r="F68" i="17"/>
  <c r="AD28" i="17"/>
  <c r="I68" i="17" s="1"/>
  <c r="AL27" i="17"/>
  <c r="AM27" i="17" s="1"/>
  <c r="AS27" i="17" s="1"/>
  <c r="H67" i="17" s="1"/>
  <c r="AD27" i="17"/>
  <c r="I67" i="17" s="1"/>
  <c r="F67" i="17"/>
  <c r="AL26" i="17"/>
  <c r="F65" i="17"/>
  <c r="AD25" i="17"/>
  <c r="I65" i="17" s="1"/>
  <c r="AK25" i="17"/>
  <c r="AK26" i="17"/>
  <c r="AK28" i="17"/>
  <c r="AK30" i="17"/>
  <c r="Y21" i="17"/>
  <c r="AC21" i="17" s="1"/>
  <c r="J79" i="17"/>
  <c r="AU39" i="17"/>
  <c r="L79" i="17" s="1"/>
  <c r="AF39" i="17"/>
  <c r="M79" i="17" s="1"/>
  <c r="AT39" i="17"/>
  <c r="K79" i="17" s="1"/>
  <c r="AN38" i="17"/>
  <c r="C57" i="17"/>
  <c r="AJ16" i="17"/>
  <c r="Y23" i="17"/>
  <c r="AC23" i="17" s="1"/>
  <c r="Y19" i="17"/>
  <c r="AC19" i="17" s="1"/>
  <c r="Y17" i="17"/>
  <c r="AC17" i="17" s="1"/>
  <c r="Y16" i="17"/>
  <c r="AC16" i="17" s="1"/>
  <c r="C63" i="17"/>
  <c r="AP23" i="17"/>
  <c r="D63" i="17" s="1"/>
  <c r="AQ23" i="17"/>
  <c r="E63" i="17" s="1"/>
  <c r="AJ22" i="17"/>
  <c r="AK22" i="17" s="1"/>
  <c r="AK35" i="17"/>
  <c r="F75" i="17"/>
  <c r="AS35" i="17"/>
  <c r="H75" i="17" s="1"/>
  <c r="AD35" i="17"/>
  <c r="I75" i="17" s="1"/>
  <c r="AR35" i="17"/>
  <c r="G75" i="17" s="1"/>
  <c r="AL34" i="17"/>
  <c r="AK38" i="17"/>
  <c r="AK32" i="17"/>
  <c r="C62" i="17"/>
  <c r="AP22" i="17"/>
  <c r="D62" i="17" s="1"/>
  <c r="AQ22" i="17"/>
  <c r="E62" i="17" s="1"/>
  <c r="AJ21" i="17"/>
  <c r="AK21" i="17" s="1"/>
  <c r="Y22" i="17"/>
  <c r="AC22" i="17" s="1"/>
  <c r="J76" i="17"/>
  <c r="AF36" i="17"/>
  <c r="M76" i="17" s="1"/>
  <c r="AN35" i="17"/>
  <c r="AO35" i="17" s="1"/>
  <c r="AU35" i="17" s="1"/>
  <c r="L75" i="17" s="1"/>
  <c r="J73" i="17"/>
  <c r="AF33" i="17"/>
  <c r="M73" i="17" s="1"/>
  <c r="AN32" i="17"/>
  <c r="J72" i="17"/>
  <c r="AF32" i="17"/>
  <c r="M72" i="17" s="1"/>
  <c r="AN31" i="17"/>
  <c r="AO31" i="17" s="1"/>
  <c r="AU31" i="17" s="1"/>
  <c r="L71" i="17" s="1"/>
  <c r="J68" i="17"/>
  <c r="AF28" i="17"/>
  <c r="M68" i="17" s="1"/>
  <c r="AN27" i="17"/>
  <c r="J67" i="17"/>
  <c r="AF27" i="17"/>
  <c r="M67" i="17" s="1"/>
  <c r="AN26" i="17"/>
  <c r="AO26" i="17" s="1"/>
  <c r="AU26" i="17" s="1"/>
  <c r="L66" i="17" s="1"/>
  <c r="J65" i="17"/>
  <c r="AF25" i="17"/>
  <c r="M65" i="17" s="1"/>
  <c r="C61" i="17"/>
  <c r="AP21" i="17"/>
  <c r="D61" i="17" s="1"/>
  <c r="AQ21" i="17"/>
  <c r="E61" i="17" s="1"/>
  <c r="AJ20" i="17"/>
  <c r="AK20" i="17" s="1"/>
  <c r="AP20" i="17" s="1"/>
  <c r="D60" i="17" s="1"/>
  <c r="C53" i="17"/>
  <c r="AJ12" i="17"/>
  <c r="AK12" i="17" s="1"/>
  <c r="AP12" i="17" s="1"/>
  <c r="D52" i="17" s="1"/>
  <c r="C51" i="17"/>
  <c r="AJ10" i="17"/>
  <c r="AK10" i="17" s="1"/>
  <c r="AP10" i="17" s="1"/>
  <c r="D50" i="17" s="1"/>
  <c r="C49" i="17"/>
  <c r="AJ8" i="17"/>
  <c r="AK8" i="17" s="1"/>
  <c r="AQ8" i="17" s="1"/>
  <c r="E48" i="17" s="1"/>
  <c r="C48" i="17"/>
  <c r="AP8" i="17"/>
  <c r="D48" i="17" s="1"/>
  <c r="AJ7" i="17"/>
  <c r="AK7" i="17" s="1"/>
  <c r="AP7" i="17" s="1"/>
  <c r="D47" i="17" s="1"/>
  <c r="AA24" i="17"/>
  <c r="AE24" i="17" s="1"/>
  <c r="AA7" i="17"/>
  <c r="AE7" i="17" s="1"/>
  <c r="AA8" i="17"/>
  <c r="AE8" i="17" s="1"/>
  <c r="AA9" i="17"/>
  <c r="AE9" i="17" s="1"/>
  <c r="AA12" i="17"/>
  <c r="AE12" i="17" s="1"/>
  <c r="AA11" i="17"/>
  <c r="AE11" i="17" s="1"/>
  <c r="AA10" i="17"/>
  <c r="AE10" i="17" s="1"/>
  <c r="AA13" i="17"/>
  <c r="AE13" i="17" s="1"/>
  <c r="AA15" i="17"/>
  <c r="AE15" i="17" s="1"/>
  <c r="AA14" i="17"/>
  <c r="AE14" i="17" s="1"/>
  <c r="AA16" i="17"/>
  <c r="AE16" i="17" s="1"/>
  <c r="AM37" i="17"/>
  <c r="AS37" i="17" s="1"/>
  <c r="H77" i="17" s="1"/>
  <c r="J54" i="17" l="1"/>
  <c r="AF14" i="17"/>
  <c r="M54" i="17" s="1"/>
  <c r="AN13" i="17"/>
  <c r="J53" i="17"/>
  <c r="AF13" i="17"/>
  <c r="M53" i="17" s="1"/>
  <c r="AN12" i="17"/>
  <c r="J51" i="17"/>
  <c r="AF11" i="17"/>
  <c r="M51" i="17" s="1"/>
  <c r="AN10" i="17"/>
  <c r="J49" i="17"/>
  <c r="AF9" i="17"/>
  <c r="M49" i="17" s="1"/>
  <c r="AN8" i="17"/>
  <c r="J47" i="17"/>
  <c r="AF7" i="17"/>
  <c r="M47" i="17" s="1"/>
  <c r="F62" i="17"/>
  <c r="AD22" i="17"/>
  <c r="I62" i="17" s="1"/>
  <c r="AL21" i="17"/>
  <c r="AP38" i="17"/>
  <c r="D78" i="17" s="1"/>
  <c r="AQ38" i="17"/>
  <c r="E78" i="17" s="1"/>
  <c r="AQ35" i="17"/>
  <c r="E75" i="17" s="1"/>
  <c r="AP35" i="17"/>
  <c r="D75" i="17" s="1"/>
  <c r="F57" i="17"/>
  <c r="AD17" i="17"/>
  <c r="I57" i="17" s="1"/>
  <c r="AL16" i="17"/>
  <c r="F63" i="17"/>
  <c r="AR23" i="17"/>
  <c r="G63" i="17" s="1"/>
  <c r="AD23" i="17"/>
  <c r="I63" i="17" s="1"/>
  <c r="AL22" i="17"/>
  <c r="F61" i="17"/>
  <c r="AD21" i="17"/>
  <c r="I61" i="17" s="1"/>
  <c r="AL20" i="17"/>
  <c r="AM20" i="17" s="1"/>
  <c r="AP28" i="17"/>
  <c r="D68" i="17" s="1"/>
  <c r="AQ28" i="17"/>
  <c r="E68" i="17" s="1"/>
  <c r="AP25" i="17"/>
  <c r="D65" i="17" s="1"/>
  <c r="AQ25" i="17"/>
  <c r="E65" i="17" s="1"/>
  <c r="AQ20" i="17"/>
  <c r="E60" i="17" s="1"/>
  <c r="AP36" i="17"/>
  <c r="D76" i="17" s="1"/>
  <c r="AQ36" i="17"/>
  <c r="E76" i="17" s="1"/>
  <c r="F53" i="17"/>
  <c r="AD13" i="17"/>
  <c r="I53" i="17" s="1"/>
  <c r="AL12" i="17"/>
  <c r="F51" i="17"/>
  <c r="AD11" i="17"/>
  <c r="I51" i="17" s="1"/>
  <c r="AL10" i="17"/>
  <c r="F48" i="17"/>
  <c r="AD8" i="17"/>
  <c r="I48" i="17" s="1"/>
  <c r="AL7" i="17"/>
  <c r="F47" i="17"/>
  <c r="AD7" i="17"/>
  <c r="I47" i="17" s="1"/>
  <c r="AQ7" i="17"/>
  <c r="E47" i="17" s="1"/>
  <c r="AQ10" i="17"/>
  <c r="E50" i="17" s="1"/>
  <c r="AQ12" i="17"/>
  <c r="E52" i="17" s="1"/>
  <c r="AQ27" i="17"/>
  <c r="E67" i="17" s="1"/>
  <c r="AP27" i="17"/>
  <c r="D67" i="17" s="1"/>
  <c r="AO25" i="17"/>
  <c r="AO28" i="17"/>
  <c r="AT31" i="17"/>
  <c r="K71" i="17" s="1"/>
  <c r="AO34" i="17"/>
  <c r="AQ33" i="17"/>
  <c r="E73" i="17" s="1"/>
  <c r="AP33" i="17"/>
  <c r="D73" i="17" s="1"/>
  <c r="J61" i="17"/>
  <c r="AF21" i="17"/>
  <c r="M61" i="17" s="1"/>
  <c r="AN20" i="17"/>
  <c r="J58" i="17"/>
  <c r="AF18" i="17"/>
  <c r="M58" i="17" s="1"/>
  <c r="AN17" i="17"/>
  <c r="AK17" i="17"/>
  <c r="AS41" i="17"/>
  <c r="H81" i="17" s="1"/>
  <c r="AR41" i="17"/>
  <c r="G81" i="17" s="1"/>
  <c r="AM28" i="17"/>
  <c r="AM29" i="17"/>
  <c r="AR33" i="17"/>
  <c r="G73" i="17" s="1"/>
  <c r="AR40" i="17"/>
  <c r="G80" i="17" s="1"/>
  <c r="J56" i="17"/>
  <c r="AF16" i="17"/>
  <c r="M56" i="17" s="1"/>
  <c r="AN15" i="17"/>
  <c r="J55" i="17"/>
  <c r="AF15" i="17"/>
  <c r="M55" i="17" s="1"/>
  <c r="AN14" i="17"/>
  <c r="J50" i="17"/>
  <c r="AF10" i="17"/>
  <c r="M50" i="17" s="1"/>
  <c r="AN9" i="17"/>
  <c r="J52" i="17"/>
  <c r="AF12" i="17"/>
  <c r="M52" i="17" s="1"/>
  <c r="AN11" i="17"/>
  <c r="J48" i="17"/>
  <c r="AF8" i="17"/>
  <c r="M48" i="17" s="1"/>
  <c r="AN7" i="17"/>
  <c r="J64" i="17"/>
  <c r="AT24" i="17"/>
  <c r="K64" i="17" s="1"/>
  <c r="AU24" i="17"/>
  <c r="L64" i="17" s="1"/>
  <c r="AF24" i="17"/>
  <c r="M64" i="17" s="1"/>
  <c r="AN23" i="17"/>
  <c r="AO23" i="17" s="1"/>
  <c r="AO27" i="17"/>
  <c r="AO32" i="17"/>
  <c r="AM38" i="17"/>
  <c r="AP32" i="17"/>
  <c r="D72" i="17" s="1"/>
  <c r="AQ32" i="17"/>
  <c r="E72" i="17" s="1"/>
  <c r="AM34" i="17"/>
  <c r="F56" i="17"/>
  <c r="AD16" i="17"/>
  <c r="I56" i="17" s="1"/>
  <c r="AL15" i="17"/>
  <c r="AM15" i="17" s="1"/>
  <c r="F59" i="17"/>
  <c r="AD19" i="17"/>
  <c r="I59" i="17" s="1"/>
  <c r="AL18" i="17"/>
  <c r="AK16" i="17"/>
  <c r="AO38" i="17"/>
  <c r="AP30" i="17"/>
  <c r="D70" i="17" s="1"/>
  <c r="AQ30" i="17"/>
  <c r="E70" i="17" s="1"/>
  <c r="AQ26" i="17"/>
  <c r="E66" i="17" s="1"/>
  <c r="AP26" i="17"/>
  <c r="D66" i="17" s="1"/>
  <c r="AM26" i="17"/>
  <c r="AR27" i="17"/>
  <c r="G67" i="17" s="1"/>
  <c r="AM30" i="17"/>
  <c r="AO36" i="17"/>
  <c r="AR36" i="17"/>
  <c r="G76" i="17" s="1"/>
  <c r="AK19" i="17"/>
  <c r="J59" i="17"/>
  <c r="AF19" i="17"/>
  <c r="M59" i="17" s="1"/>
  <c r="AN18" i="17"/>
  <c r="AP34" i="17"/>
  <c r="D74" i="17" s="1"/>
  <c r="AQ34" i="17"/>
  <c r="E74" i="17" s="1"/>
  <c r="F54" i="17"/>
  <c r="AD14" i="17"/>
  <c r="I54" i="17" s="1"/>
  <c r="AL13" i="17"/>
  <c r="F52" i="17"/>
  <c r="AD12" i="17"/>
  <c r="I52" i="17" s="1"/>
  <c r="AL11" i="17"/>
  <c r="AM11" i="17" s="1"/>
  <c r="AR11" i="17" s="1"/>
  <c r="G51" i="17" s="1"/>
  <c r="F50" i="17"/>
  <c r="AD10" i="17"/>
  <c r="I50" i="17" s="1"/>
  <c r="AL9" i="17"/>
  <c r="F49" i="17"/>
  <c r="AD9" i="17"/>
  <c r="I49" i="17" s="1"/>
  <c r="AL8" i="17"/>
  <c r="AM8" i="17" s="1"/>
  <c r="AR8" i="17" s="1"/>
  <c r="G48" i="17" s="1"/>
  <c r="F64" i="17"/>
  <c r="AR24" i="17"/>
  <c r="G64" i="17" s="1"/>
  <c r="AS24" i="17"/>
  <c r="H64" i="17" s="1"/>
  <c r="AD24" i="17"/>
  <c r="I64" i="17" s="1"/>
  <c r="AL23" i="17"/>
  <c r="AM23" i="17" s="1"/>
  <c r="AS23" i="17" s="1"/>
  <c r="H63" i="17" s="1"/>
  <c r="AK9" i="17"/>
  <c r="AK11" i="17"/>
  <c r="AK13" i="17"/>
  <c r="AK14" i="17"/>
  <c r="AQ29" i="17"/>
  <c r="E69" i="17" s="1"/>
  <c r="AP29" i="17"/>
  <c r="D69" i="17" s="1"/>
  <c r="AT26" i="17"/>
  <c r="K66" i="17" s="1"/>
  <c r="AO29" i="17"/>
  <c r="AO30" i="17"/>
  <c r="AT35" i="17"/>
  <c r="K75" i="17" s="1"/>
  <c r="AO33" i="17"/>
  <c r="AK15" i="17"/>
  <c r="AM17" i="17"/>
  <c r="AR17" i="17" s="1"/>
  <c r="G57" i="17" s="1"/>
  <c r="AQ31" i="17"/>
  <c r="E71" i="17" s="1"/>
  <c r="AP31" i="17"/>
  <c r="D71" i="17" s="1"/>
  <c r="AR37" i="17"/>
  <c r="G77" i="17" s="1"/>
  <c r="J57" i="17"/>
  <c r="AF17" i="17"/>
  <c r="M57" i="17" s="1"/>
  <c r="AN16" i="17"/>
  <c r="J60" i="17"/>
  <c r="AF20" i="17"/>
  <c r="M60" i="17" s="1"/>
  <c r="AN19" i="17"/>
  <c r="AT23" i="17"/>
  <c r="K63" i="17" s="1"/>
  <c r="J63" i="17"/>
  <c r="AU23" i="17"/>
  <c r="L63" i="17" s="1"/>
  <c r="AF23" i="17"/>
  <c r="M63" i="17" s="1"/>
  <c r="AN22" i="17"/>
  <c r="AO22" i="17" s="1"/>
  <c r="AM25" i="17"/>
  <c r="AM31" i="17"/>
  <c r="AM32" i="17"/>
  <c r="AT40" i="17"/>
  <c r="K80" i="17" s="1"/>
  <c r="AK18" i="17"/>
  <c r="AM39" i="17"/>
  <c r="AS39" i="17" l="1"/>
  <c r="H79" i="17" s="1"/>
  <c r="AR39" i="17"/>
  <c r="G79" i="17" s="1"/>
  <c r="AQ18" i="17"/>
  <c r="E58" i="17" s="1"/>
  <c r="AP18" i="17"/>
  <c r="D58" i="17" s="1"/>
  <c r="AS32" i="17"/>
  <c r="H72" i="17" s="1"/>
  <c r="AR32" i="17"/>
  <c r="G72" i="17" s="1"/>
  <c r="AS25" i="17"/>
  <c r="H65" i="17" s="1"/>
  <c r="AR25" i="17"/>
  <c r="G65" i="17" s="1"/>
  <c r="AU22" i="17"/>
  <c r="L62" i="17" s="1"/>
  <c r="AT22" i="17"/>
  <c r="K62" i="17" s="1"/>
  <c r="AO16" i="17"/>
  <c r="AU33" i="17"/>
  <c r="L73" i="17" s="1"/>
  <c r="AT33" i="17"/>
  <c r="K73" i="17" s="1"/>
  <c r="AU30" i="17"/>
  <c r="L70" i="17" s="1"/>
  <c r="AT30" i="17"/>
  <c r="K70" i="17" s="1"/>
  <c r="AQ13" i="17"/>
  <c r="E53" i="17" s="1"/>
  <c r="AP13" i="17"/>
  <c r="D53" i="17" s="1"/>
  <c r="AQ9" i="17"/>
  <c r="E49" i="17" s="1"/>
  <c r="AP9" i="17"/>
  <c r="D49" i="17" s="1"/>
  <c r="AO18" i="17"/>
  <c r="AS30" i="17"/>
  <c r="H70" i="17" s="1"/>
  <c r="AR30" i="17"/>
  <c r="G70" i="17" s="1"/>
  <c r="AS26" i="17"/>
  <c r="H66" i="17" s="1"/>
  <c r="AR26" i="17"/>
  <c r="G66" i="17" s="1"/>
  <c r="AP16" i="17"/>
  <c r="D56" i="17" s="1"/>
  <c r="AQ16" i="17"/>
  <c r="E56" i="17" s="1"/>
  <c r="AS15" i="17"/>
  <c r="H55" i="17" s="1"/>
  <c r="AR15" i="17"/>
  <c r="G55" i="17" s="1"/>
  <c r="AS38" i="17"/>
  <c r="H78" i="17" s="1"/>
  <c r="AR38" i="17"/>
  <c r="G78" i="17" s="1"/>
  <c r="AU27" i="17"/>
  <c r="L67" i="17" s="1"/>
  <c r="AT27" i="17"/>
  <c r="K67" i="17" s="1"/>
  <c r="AO7" i="17"/>
  <c r="AO9" i="17"/>
  <c r="AO15" i="17"/>
  <c r="AS28" i="17"/>
  <c r="H68" i="17" s="1"/>
  <c r="AR28" i="17"/>
  <c r="G68" i="17" s="1"/>
  <c r="AP17" i="17"/>
  <c r="D57" i="17" s="1"/>
  <c r="AQ17" i="17"/>
  <c r="E57" i="17" s="1"/>
  <c r="AO20" i="17"/>
  <c r="AU25" i="17"/>
  <c r="L65" i="17" s="1"/>
  <c r="AT25" i="17"/>
  <c r="K65" i="17" s="1"/>
  <c r="AM7" i="17"/>
  <c r="AS8" i="17"/>
  <c r="H48" i="17" s="1"/>
  <c r="AM12" i="17"/>
  <c r="AR20" i="17"/>
  <c r="G60" i="17" s="1"/>
  <c r="AS20" i="17"/>
  <c r="H60" i="17" s="1"/>
  <c r="AM16" i="17"/>
  <c r="AS17" i="17"/>
  <c r="H57" i="17" s="1"/>
  <c r="AO8" i="17"/>
  <c r="AO12" i="17"/>
  <c r="AO21" i="17"/>
  <c r="AS31" i="17"/>
  <c r="H71" i="17" s="1"/>
  <c r="AR31" i="17"/>
  <c r="G71" i="17" s="1"/>
  <c r="AM14" i="17"/>
  <c r="AO19" i="17"/>
  <c r="AP15" i="17"/>
  <c r="D55" i="17" s="1"/>
  <c r="AQ15" i="17"/>
  <c r="E55" i="17" s="1"/>
  <c r="AU29" i="17"/>
  <c r="L69" i="17" s="1"/>
  <c r="AT29" i="17"/>
  <c r="K69" i="17" s="1"/>
  <c r="AP14" i="17"/>
  <c r="D54" i="17" s="1"/>
  <c r="AQ14" i="17"/>
  <c r="E54" i="17" s="1"/>
  <c r="AQ11" i="17"/>
  <c r="E51" i="17" s="1"/>
  <c r="AP11" i="17"/>
  <c r="D51" i="17" s="1"/>
  <c r="AM9" i="17"/>
  <c r="AM13" i="17"/>
  <c r="AP19" i="17"/>
  <c r="D59" i="17" s="1"/>
  <c r="AQ19" i="17"/>
  <c r="E59" i="17" s="1"/>
  <c r="AU36" i="17"/>
  <c r="L76" i="17" s="1"/>
  <c r="AT36" i="17"/>
  <c r="K76" i="17" s="1"/>
  <c r="AU38" i="17"/>
  <c r="L78" i="17" s="1"/>
  <c r="AT38" i="17"/>
  <c r="K78" i="17" s="1"/>
  <c r="AM18" i="17"/>
  <c r="AR34" i="17"/>
  <c r="G74" i="17" s="1"/>
  <c r="AS34" i="17"/>
  <c r="H74" i="17" s="1"/>
  <c r="AU32" i="17"/>
  <c r="L72" i="17" s="1"/>
  <c r="AT32" i="17"/>
  <c r="K72" i="17" s="1"/>
  <c r="AO11" i="17"/>
  <c r="AO14" i="17"/>
  <c r="AS29" i="17"/>
  <c r="H69" i="17" s="1"/>
  <c r="AR29" i="17"/>
  <c r="G69" i="17" s="1"/>
  <c r="AM19" i="17"/>
  <c r="AO17" i="17"/>
  <c r="AU34" i="17"/>
  <c r="L74" i="17" s="1"/>
  <c r="AT34" i="17"/>
  <c r="K74" i="17" s="1"/>
  <c r="AU28" i="17"/>
  <c r="L68" i="17" s="1"/>
  <c r="AT28" i="17"/>
  <c r="K68" i="17" s="1"/>
  <c r="AM10" i="17"/>
  <c r="AS11" i="17"/>
  <c r="H51" i="17" s="1"/>
  <c r="AM22" i="17"/>
  <c r="AM21" i="17"/>
  <c r="AO10" i="17"/>
  <c r="AO13" i="17"/>
  <c r="AT10" i="17" l="1"/>
  <c r="K50" i="17" s="1"/>
  <c r="AU10" i="17"/>
  <c r="L50" i="17" s="1"/>
  <c r="AS22" i="17"/>
  <c r="H62" i="17" s="1"/>
  <c r="AR22" i="17"/>
  <c r="G62" i="17" s="1"/>
  <c r="AS10" i="17"/>
  <c r="H50" i="17" s="1"/>
  <c r="AR10" i="17"/>
  <c r="G50" i="17" s="1"/>
  <c r="AR19" i="17"/>
  <c r="G59" i="17" s="1"/>
  <c r="AS19" i="17"/>
  <c r="H59" i="17" s="1"/>
  <c r="AT11" i="17"/>
  <c r="K51" i="17" s="1"/>
  <c r="AU11" i="17"/>
  <c r="L51" i="17" s="1"/>
  <c r="AR13" i="17"/>
  <c r="G53" i="17" s="1"/>
  <c r="AS13" i="17"/>
  <c r="H53" i="17" s="1"/>
  <c r="AT19" i="17"/>
  <c r="K59" i="17" s="1"/>
  <c r="AU19" i="17"/>
  <c r="L59" i="17" s="1"/>
  <c r="AT21" i="17"/>
  <c r="K61" i="17" s="1"/>
  <c r="AU21" i="17"/>
  <c r="L61" i="17" s="1"/>
  <c r="AT8" i="17"/>
  <c r="K48" i="17" s="1"/>
  <c r="AU8" i="17"/>
  <c r="L48" i="17" s="1"/>
  <c r="AR16" i="17"/>
  <c r="G56" i="17" s="1"/>
  <c r="AS16" i="17"/>
  <c r="H56" i="17" s="1"/>
  <c r="AU20" i="17"/>
  <c r="L60" i="17" s="1"/>
  <c r="AT20" i="17"/>
  <c r="K60" i="17" s="1"/>
  <c r="AT9" i="17"/>
  <c r="K49" i="17" s="1"/>
  <c r="AU9" i="17"/>
  <c r="L49" i="17" s="1"/>
  <c r="AU18" i="17"/>
  <c r="L58" i="17" s="1"/>
  <c r="AT18" i="17"/>
  <c r="K58" i="17" s="1"/>
  <c r="AT13" i="17"/>
  <c r="K53" i="17" s="1"/>
  <c r="AU13" i="17"/>
  <c r="L53" i="17" s="1"/>
  <c r="AR21" i="17"/>
  <c r="G61" i="17" s="1"/>
  <c r="AS21" i="17"/>
  <c r="H61" i="17" s="1"/>
  <c r="AT17" i="17"/>
  <c r="K57" i="17" s="1"/>
  <c r="AU17" i="17"/>
  <c r="L57" i="17" s="1"/>
  <c r="AU14" i="17"/>
  <c r="L54" i="17" s="1"/>
  <c r="AT14" i="17"/>
  <c r="K54" i="17" s="1"/>
  <c r="AS18" i="17"/>
  <c r="H58" i="17" s="1"/>
  <c r="AR18" i="17"/>
  <c r="G58" i="17" s="1"/>
  <c r="AR9" i="17"/>
  <c r="G49" i="17" s="1"/>
  <c r="AS9" i="17"/>
  <c r="H49" i="17" s="1"/>
  <c r="AS14" i="17"/>
  <c r="H54" i="17" s="1"/>
  <c r="AR14" i="17"/>
  <c r="G54" i="17" s="1"/>
  <c r="AU12" i="17"/>
  <c r="L52" i="17" s="1"/>
  <c r="AT12" i="17"/>
  <c r="K52" i="17" s="1"/>
  <c r="AR12" i="17"/>
  <c r="G52" i="17" s="1"/>
  <c r="AS12" i="17"/>
  <c r="H52" i="17" s="1"/>
  <c r="AS7" i="17"/>
  <c r="H47" i="17" s="1"/>
  <c r="AR7" i="17"/>
  <c r="G47" i="17" s="1"/>
  <c r="AT15" i="17"/>
  <c r="K55" i="17" s="1"/>
  <c r="AU15" i="17"/>
  <c r="L55" i="17" s="1"/>
  <c r="AT7" i="17"/>
  <c r="K47" i="17" s="1"/>
  <c r="AU7" i="17"/>
  <c r="L47" i="17" s="1"/>
  <c r="AT16" i="17"/>
  <c r="K56" i="17" s="1"/>
  <c r="AU16" i="17"/>
  <c r="L56" i="17" s="1"/>
  <c r="AH42" i="16" l="1"/>
  <c r="S42" i="16"/>
  <c r="AI42" i="16" s="1"/>
  <c r="Q42" i="16"/>
  <c r="P42" i="16"/>
  <c r="R42" i="16" s="1"/>
  <c r="S41" i="16"/>
  <c r="AI41" i="16" s="1"/>
  <c r="Q41" i="16"/>
  <c r="P41" i="16"/>
  <c r="R41" i="16" s="1"/>
  <c r="T41" i="16" s="1"/>
  <c r="AH41" i="16" s="1"/>
  <c r="O41" i="16"/>
  <c r="S40" i="16"/>
  <c r="AI40" i="16" s="1"/>
  <c r="Q40" i="16"/>
  <c r="P40" i="16"/>
  <c r="O40" i="16"/>
  <c r="S39" i="16"/>
  <c r="AI39" i="16" s="1"/>
  <c r="Q39" i="16"/>
  <c r="P39" i="16"/>
  <c r="R39" i="16" s="1"/>
  <c r="T39" i="16" s="1"/>
  <c r="AH39" i="16" s="1"/>
  <c r="O39" i="16"/>
  <c r="S38" i="16"/>
  <c r="AI38" i="16" s="1"/>
  <c r="Q38" i="16"/>
  <c r="P38" i="16"/>
  <c r="O38" i="16"/>
  <c r="AH37" i="16"/>
  <c r="S37" i="16"/>
  <c r="AI37" i="16" s="1"/>
  <c r="Q37" i="16"/>
  <c r="P37" i="16"/>
  <c r="R37" i="16" s="1"/>
  <c r="T37" i="16" s="1"/>
  <c r="O37" i="16"/>
  <c r="AH36" i="16"/>
  <c r="S36" i="16"/>
  <c r="AI36" i="16" s="1"/>
  <c r="Q36" i="16"/>
  <c r="P36" i="16"/>
  <c r="O36" i="16"/>
  <c r="AH35" i="16"/>
  <c r="S35" i="16"/>
  <c r="AI35" i="16" s="1"/>
  <c r="Q35" i="16"/>
  <c r="P35" i="16"/>
  <c r="R35" i="16" s="1"/>
  <c r="T35" i="16" s="1"/>
  <c r="O35" i="16"/>
  <c r="AH34" i="16"/>
  <c r="S34" i="16"/>
  <c r="AI34" i="16" s="1"/>
  <c r="Q34" i="16"/>
  <c r="P34" i="16"/>
  <c r="R34" i="16" s="1"/>
  <c r="T34" i="16" s="1"/>
  <c r="O34" i="16"/>
  <c r="AI33" i="16"/>
  <c r="AH33" i="16"/>
  <c r="S33" i="16"/>
  <c r="Q33" i="16"/>
  <c r="P33" i="16"/>
  <c r="R33" i="16" s="1"/>
  <c r="T33" i="16" s="1"/>
  <c r="O33" i="16"/>
  <c r="AI32" i="16"/>
  <c r="AH32" i="16"/>
  <c r="S32" i="16"/>
  <c r="Q32" i="16"/>
  <c r="P32" i="16"/>
  <c r="R32" i="16" s="1"/>
  <c r="T32" i="16" s="1"/>
  <c r="O32" i="16"/>
  <c r="AI31" i="16"/>
  <c r="AH31" i="16"/>
  <c r="S31" i="16"/>
  <c r="Q31" i="16"/>
  <c r="P31" i="16"/>
  <c r="R31" i="16" s="1"/>
  <c r="T31" i="16" s="1"/>
  <c r="O31" i="16"/>
  <c r="AI30" i="16"/>
  <c r="AH30" i="16"/>
  <c r="S30" i="16"/>
  <c r="Q30" i="16"/>
  <c r="P30" i="16"/>
  <c r="R30" i="16" s="1"/>
  <c r="T30" i="16" s="1"/>
  <c r="O30" i="16"/>
  <c r="AI29" i="16"/>
  <c r="AH29" i="16"/>
  <c r="S29" i="16"/>
  <c r="Q29" i="16"/>
  <c r="P29" i="16"/>
  <c r="R29" i="16" s="1"/>
  <c r="T29" i="16" s="1"/>
  <c r="O29" i="16"/>
  <c r="AI28" i="16"/>
  <c r="AH28" i="16"/>
  <c r="S28" i="16"/>
  <c r="Q28" i="16"/>
  <c r="P28" i="16"/>
  <c r="R28" i="16" s="1"/>
  <c r="T28" i="16" s="1"/>
  <c r="O28" i="16"/>
  <c r="AI27" i="16"/>
  <c r="AH27" i="16"/>
  <c r="S27" i="16"/>
  <c r="Q27" i="16"/>
  <c r="P27" i="16"/>
  <c r="R27" i="16" s="1"/>
  <c r="T27" i="16" s="1"/>
  <c r="O27" i="16"/>
  <c r="AI26" i="16"/>
  <c r="AH26" i="16"/>
  <c r="S26" i="16"/>
  <c r="Q26" i="16"/>
  <c r="P26" i="16"/>
  <c r="R26" i="16" s="1"/>
  <c r="T26" i="16" s="1"/>
  <c r="O26" i="16"/>
  <c r="AH25" i="16"/>
  <c r="S25" i="16"/>
  <c r="AI25" i="16" s="1"/>
  <c r="Q25" i="16"/>
  <c r="P25" i="16"/>
  <c r="O25" i="16"/>
  <c r="AI24" i="16"/>
  <c r="AH24" i="16"/>
  <c r="S24" i="16"/>
  <c r="Q24" i="16"/>
  <c r="P24" i="16"/>
  <c r="R24" i="16" s="1"/>
  <c r="AK24" i="16" s="1"/>
  <c r="S23" i="16"/>
  <c r="AI23" i="16" s="1"/>
  <c r="Q23" i="16"/>
  <c r="P23" i="16"/>
  <c r="R23" i="16" s="1"/>
  <c r="T23" i="16" s="1"/>
  <c r="AH23" i="16" s="1"/>
  <c r="O23" i="16"/>
  <c r="S22" i="16"/>
  <c r="AI22" i="16" s="1"/>
  <c r="Q22" i="16"/>
  <c r="P22" i="16"/>
  <c r="R22" i="16" s="1"/>
  <c r="T22" i="16" s="1"/>
  <c r="AH22" i="16" s="1"/>
  <c r="O22" i="16"/>
  <c r="S21" i="16"/>
  <c r="AI21" i="16" s="1"/>
  <c r="Q21" i="16"/>
  <c r="P21" i="16"/>
  <c r="R21" i="16" s="1"/>
  <c r="T21" i="16" s="1"/>
  <c r="AH21" i="16" s="1"/>
  <c r="O21" i="16"/>
  <c r="AH20" i="16"/>
  <c r="S20" i="16"/>
  <c r="AI20" i="16" s="1"/>
  <c r="Q20" i="16"/>
  <c r="P20" i="16"/>
  <c r="R20" i="16" s="1"/>
  <c r="T20" i="16" s="1"/>
  <c r="O20" i="16"/>
  <c r="S19" i="16"/>
  <c r="AI19" i="16" s="1"/>
  <c r="Q19" i="16"/>
  <c r="P19" i="16"/>
  <c r="R19" i="16" s="1"/>
  <c r="T19" i="16" s="1"/>
  <c r="AH19" i="16" s="1"/>
  <c r="O19" i="16"/>
  <c r="S18" i="16"/>
  <c r="AI18" i="16" s="1"/>
  <c r="Q18" i="16"/>
  <c r="P18" i="16"/>
  <c r="O18" i="16"/>
  <c r="S17" i="16"/>
  <c r="AI17" i="16" s="1"/>
  <c r="Q17" i="16"/>
  <c r="P17" i="16"/>
  <c r="R17" i="16" s="1"/>
  <c r="T17" i="16" s="1"/>
  <c r="AH17" i="16" s="1"/>
  <c r="O17" i="16"/>
  <c r="AH16" i="16"/>
  <c r="S16" i="16"/>
  <c r="AI16" i="16" s="1"/>
  <c r="Q16" i="16"/>
  <c r="P16" i="16"/>
  <c r="O16" i="16"/>
  <c r="AH15" i="16"/>
  <c r="S15" i="16"/>
  <c r="AI15" i="16" s="1"/>
  <c r="Q15" i="16"/>
  <c r="P15" i="16"/>
  <c r="R15" i="16" s="1"/>
  <c r="T15" i="16" s="1"/>
  <c r="O15" i="16"/>
  <c r="AH14" i="16"/>
  <c r="S14" i="16"/>
  <c r="AI14" i="16" s="1"/>
  <c r="Q14" i="16"/>
  <c r="P14" i="16"/>
  <c r="O14" i="16"/>
  <c r="AH13" i="16"/>
  <c r="S13" i="16"/>
  <c r="AI13" i="16" s="1"/>
  <c r="Q13" i="16"/>
  <c r="P13" i="16"/>
  <c r="R13" i="16" s="1"/>
  <c r="T13" i="16" s="1"/>
  <c r="O13" i="16"/>
  <c r="AH12" i="16"/>
  <c r="S12" i="16"/>
  <c r="AI12" i="16" s="1"/>
  <c r="Q12" i="16"/>
  <c r="P12" i="16"/>
  <c r="O12" i="16"/>
  <c r="AH11" i="16"/>
  <c r="S11" i="16"/>
  <c r="AI11" i="16" s="1"/>
  <c r="Q11" i="16"/>
  <c r="P11" i="16"/>
  <c r="R11" i="16" s="1"/>
  <c r="T11" i="16" s="1"/>
  <c r="O11" i="16"/>
  <c r="S10" i="16"/>
  <c r="AI10" i="16" s="1"/>
  <c r="Q10" i="16"/>
  <c r="P10" i="16"/>
  <c r="O10" i="16"/>
  <c r="AH9" i="16"/>
  <c r="S9" i="16"/>
  <c r="AI9" i="16" s="1"/>
  <c r="Q9" i="16"/>
  <c r="P9" i="16"/>
  <c r="R9" i="16" s="1"/>
  <c r="T9" i="16" s="1"/>
  <c r="O9" i="16"/>
  <c r="AH8" i="16"/>
  <c r="S8" i="16"/>
  <c r="AI8" i="16" s="1"/>
  <c r="Q8" i="16"/>
  <c r="P8" i="16"/>
  <c r="O8" i="16"/>
  <c r="AH7" i="16"/>
  <c r="S7" i="16"/>
  <c r="AI7" i="16" s="1"/>
  <c r="Q7" i="16"/>
  <c r="P7" i="16"/>
  <c r="R7" i="16" s="1"/>
  <c r="T7" i="16" s="1"/>
  <c r="O7" i="16"/>
  <c r="V7" i="16" l="1"/>
  <c r="U8" i="16"/>
  <c r="R8" i="16"/>
  <c r="T8" i="16" s="1"/>
  <c r="R10" i="16"/>
  <c r="T10" i="16" s="1"/>
  <c r="AH10" i="16" s="1"/>
  <c r="R12" i="16"/>
  <c r="T12" i="16" s="1"/>
  <c r="R14" i="16"/>
  <c r="T14" i="16" s="1"/>
  <c r="R16" i="16"/>
  <c r="T16" i="16" s="1"/>
  <c r="R18" i="16"/>
  <c r="T18" i="16" s="1"/>
  <c r="AH18" i="16" s="1"/>
  <c r="AO24" i="16"/>
  <c r="AM24" i="16"/>
  <c r="R25" i="16"/>
  <c r="T25" i="16" s="1"/>
  <c r="AO42" i="16"/>
  <c r="AK42" i="16"/>
  <c r="AM42" i="16"/>
  <c r="R36" i="16"/>
  <c r="T36" i="16" s="1"/>
  <c r="R38" i="16"/>
  <c r="T38" i="16" s="1"/>
  <c r="AH38" i="16" s="1"/>
  <c r="R40" i="16"/>
  <c r="T40" i="16" s="1"/>
  <c r="AH40" i="16" s="1"/>
  <c r="U26" i="16" l="1"/>
  <c r="V25" i="16"/>
  <c r="V8" i="16"/>
  <c r="U9" i="16"/>
  <c r="Z7" i="16"/>
  <c r="X7" i="16"/>
  <c r="Z8" i="16" l="1"/>
  <c r="X8" i="16"/>
  <c r="X25" i="16"/>
  <c r="Z25" i="16"/>
  <c r="V9" i="16"/>
  <c r="U10" i="16"/>
  <c r="U27" i="16"/>
  <c r="V26" i="16"/>
  <c r="U28" i="16" l="1"/>
  <c r="V27" i="16"/>
  <c r="Z26" i="16"/>
  <c r="X26" i="16"/>
  <c r="V10" i="16"/>
  <c r="U11" i="16"/>
  <c r="Z9" i="16"/>
  <c r="X9" i="16"/>
  <c r="U29" i="16" l="1"/>
  <c r="V28" i="16"/>
  <c r="V11" i="16"/>
  <c r="U12" i="16"/>
  <c r="Z10" i="16"/>
  <c r="X10" i="16"/>
  <c r="Z27" i="16"/>
  <c r="X27" i="16"/>
  <c r="V12" i="16" l="1"/>
  <c r="U13" i="16"/>
  <c r="Z11" i="16"/>
  <c r="X11" i="16"/>
  <c r="Z28" i="16"/>
  <c r="X28" i="16"/>
  <c r="U30" i="16"/>
  <c r="V29" i="16"/>
  <c r="Z29" i="16" l="1"/>
  <c r="X29" i="16"/>
  <c r="Z12" i="16"/>
  <c r="X12" i="16"/>
  <c r="U31" i="16"/>
  <c r="V30" i="16"/>
  <c r="V13" i="16"/>
  <c r="U14" i="16"/>
  <c r="V14" i="16" l="1"/>
  <c r="U15" i="16"/>
  <c r="Z13" i="16"/>
  <c r="X13" i="16"/>
  <c r="Z30" i="16"/>
  <c r="X30" i="16"/>
  <c r="U32" i="16"/>
  <c r="V31" i="16"/>
  <c r="U33" i="16" l="1"/>
  <c r="V32" i="16"/>
  <c r="Z14" i="16"/>
  <c r="X14" i="16"/>
  <c r="Z31" i="16"/>
  <c r="X31" i="16"/>
  <c r="V15" i="16"/>
  <c r="U16" i="16"/>
  <c r="Z32" i="16" l="1"/>
  <c r="X32" i="16"/>
  <c r="V16" i="16"/>
  <c r="U17" i="16"/>
  <c r="Z15" i="16"/>
  <c r="X15" i="16"/>
  <c r="U34" i="16"/>
  <c r="V33" i="16"/>
  <c r="Z33" i="16" l="1"/>
  <c r="X33" i="16"/>
  <c r="Z16" i="16"/>
  <c r="X16" i="16"/>
  <c r="U35" i="16"/>
  <c r="V34" i="16"/>
  <c r="V17" i="16"/>
  <c r="U18" i="16"/>
  <c r="V18" i="16" l="1"/>
  <c r="U19" i="16"/>
  <c r="Z17" i="16"/>
  <c r="X17" i="16"/>
  <c r="Z34" i="16"/>
  <c r="X34" i="16"/>
  <c r="V35" i="16"/>
  <c r="U36" i="16"/>
  <c r="Z18" i="16" l="1"/>
  <c r="X18" i="16"/>
  <c r="V36" i="16"/>
  <c r="U37" i="16"/>
  <c r="Z35" i="16"/>
  <c r="X35" i="16"/>
  <c r="V19" i="16"/>
  <c r="U20" i="16"/>
  <c r="Z19" i="16" l="1"/>
  <c r="X19" i="16"/>
  <c r="V37" i="16"/>
  <c r="U38" i="16"/>
  <c r="V20" i="16"/>
  <c r="U21" i="16"/>
  <c r="Z36" i="16"/>
  <c r="X36" i="16"/>
  <c r="Z20" i="16" l="1"/>
  <c r="X20" i="16"/>
  <c r="V21" i="16"/>
  <c r="U22" i="16"/>
  <c r="V38" i="16"/>
  <c r="U39" i="16"/>
  <c r="Z37" i="16"/>
  <c r="X37" i="16"/>
  <c r="Z21" i="16" l="1"/>
  <c r="X21" i="16"/>
  <c r="Z38" i="16"/>
  <c r="X38" i="16"/>
  <c r="V39" i="16"/>
  <c r="U40" i="16"/>
  <c r="V22" i="16"/>
  <c r="U23" i="16"/>
  <c r="V40" i="16" l="1"/>
  <c r="U41" i="16"/>
  <c r="Z22" i="16"/>
  <c r="X22" i="16"/>
  <c r="Z39" i="16"/>
  <c r="X39" i="16"/>
  <c r="V23" i="16"/>
  <c r="U24" i="16"/>
  <c r="V24" i="16" s="1"/>
  <c r="W20" i="16"/>
  <c r="AB20" i="16" s="1"/>
  <c r="C60" i="16" l="1"/>
  <c r="AJ19" i="16"/>
  <c r="AL24" i="16"/>
  <c r="Z24" i="16"/>
  <c r="X24" i="16"/>
  <c r="AN24" i="16"/>
  <c r="W24" i="16"/>
  <c r="AB24" i="16" s="1"/>
  <c r="W8" i="16"/>
  <c r="AB8" i="16" s="1"/>
  <c r="W7" i="16"/>
  <c r="AB7" i="16" s="1"/>
  <c r="W9" i="16"/>
  <c r="AB9" i="16" s="1"/>
  <c r="W11" i="16"/>
  <c r="AB11" i="16" s="1"/>
  <c r="W12" i="16"/>
  <c r="AB12" i="16" s="1"/>
  <c r="W10" i="16"/>
  <c r="AB10" i="16" s="1"/>
  <c r="W13" i="16"/>
  <c r="AB13" i="16" s="1"/>
  <c r="W14" i="16"/>
  <c r="AB14" i="16" s="1"/>
  <c r="W15" i="16"/>
  <c r="AB15" i="16" s="1"/>
  <c r="W16" i="16"/>
  <c r="AB16" i="16" s="1"/>
  <c r="Z40" i="16"/>
  <c r="X40" i="16"/>
  <c r="W17" i="16"/>
  <c r="AB17" i="16" s="1"/>
  <c r="Z23" i="16"/>
  <c r="X23" i="16"/>
  <c r="W23" i="16"/>
  <c r="AB23" i="16" s="1"/>
  <c r="W19" i="16"/>
  <c r="AB19" i="16" s="1"/>
  <c r="W22" i="16"/>
  <c r="AB22" i="16" s="1"/>
  <c r="AA22" i="16"/>
  <c r="AE22" i="16" s="1"/>
  <c r="AA17" i="16"/>
  <c r="AE17" i="16" s="1"/>
  <c r="AA14" i="16"/>
  <c r="AE14" i="16" s="1"/>
  <c r="W18" i="16"/>
  <c r="AB18" i="16" s="1"/>
  <c r="V41" i="16"/>
  <c r="U42" i="16"/>
  <c r="V42" i="16" s="1"/>
  <c r="W21" i="16"/>
  <c r="AB21" i="16" s="1"/>
  <c r="Z41" i="16" l="1"/>
  <c r="X41" i="16"/>
  <c r="W41" i="16"/>
  <c r="AB41" i="16" s="1"/>
  <c r="W35" i="16"/>
  <c r="AB35" i="16" s="1"/>
  <c r="W37" i="16"/>
  <c r="AB37" i="16" s="1"/>
  <c r="C58" i="16"/>
  <c r="AJ17" i="16"/>
  <c r="J54" i="16"/>
  <c r="AF14" i="16"/>
  <c r="M54" i="16" s="1"/>
  <c r="AN13" i="16"/>
  <c r="J57" i="16"/>
  <c r="AF17" i="16"/>
  <c r="M57" i="16" s="1"/>
  <c r="AN16" i="16"/>
  <c r="J62" i="16"/>
  <c r="AF22" i="16"/>
  <c r="M62" i="16" s="1"/>
  <c r="AN21" i="16"/>
  <c r="C59" i="16"/>
  <c r="AJ18" i="16"/>
  <c r="Y23" i="16"/>
  <c r="AC23" i="16" s="1"/>
  <c r="Y21" i="16"/>
  <c r="AC21" i="16" s="1"/>
  <c r="W38" i="16"/>
  <c r="AB38" i="16" s="1"/>
  <c r="Y19" i="16"/>
  <c r="AC19" i="16" s="1"/>
  <c r="W40" i="16"/>
  <c r="AB40" i="16" s="1"/>
  <c r="AA40" i="16"/>
  <c r="AE40" i="16" s="1"/>
  <c r="AA38" i="16"/>
  <c r="AE38" i="16" s="1"/>
  <c r="Y17" i="16"/>
  <c r="AC17" i="16" s="1"/>
  <c r="Y16" i="16"/>
  <c r="AC16" i="16" s="1"/>
  <c r="Y22" i="16"/>
  <c r="AC22" i="16" s="1"/>
  <c r="C55" i="16"/>
  <c r="AJ14" i="16"/>
  <c r="C53" i="16"/>
  <c r="AJ12" i="16"/>
  <c r="C52" i="16"/>
  <c r="AJ11" i="16"/>
  <c r="C49" i="16"/>
  <c r="AJ8" i="16"/>
  <c r="C48" i="16"/>
  <c r="AJ7" i="16"/>
  <c r="AA24" i="16"/>
  <c r="AE24" i="16" s="1"/>
  <c r="AA8" i="16"/>
  <c r="AE8" i="16" s="1"/>
  <c r="AA7" i="16"/>
  <c r="AE7" i="16" s="1"/>
  <c r="AA9" i="16"/>
  <c r="AE9" i="16" s="1"/>
  <c r="AA11" i="16"/>
  <c r="AE11" i="16" s="1"/>
  <c r="AA10" i="16"/>
  <c r="AE10" i="16" s="1"/>
  <c r="AA12" i="16"/>
  <c r="AE12" i="16" s="1"/>
  <c r="AA13" i="16"/>
  <c r="AE13" i="16" s="1"/>
  <c r="C61" i="16"/>
  <c r="AJ20" i="16"/>
  <c r="AN42" i="16"/>
  <c r="AL42" i="16"/>
  <c r="Z42" i="16"/>
  <c r="X42" i="16"/>
  <c r="W42" i="16"/>
  <c r="AB42" i="16" s="1"/>
  <c r="W25" i="16"/>
  <c r="AB25" i="16" s="1"/>
  <c r="W26" i="16"/>
  <c r="AB26" i="16" s="1"/>
  <c r="W27" i="16"/>
  <c r="AB27" i="16" s="1"/>
  <c r="W28" i="16"/>
  <c r="AB28" i="16" s="1"/>
  <c r="W29" i="16"/>
  <c r="AB29" i="16" s="1"/>
  <c r="W30" i="16"/>
  <c r="AB30" i="16" s="1"/>
  <c r="W31" i="16"/>
  <c r="AB31" i="16" s="1"/>
  <c r="W32" i="16"/>
  <c r="AB32" i="16" s="1"/>
  <c r="W33" i="16"/>
  <c r="AB33" i="16" s="1"/>
  <c r="W34" i="16"/>
  <c r="AB34" i="16" s="1"/>
  <c r="AA19" i="16"/>
  <c r="AE19" i="16" s="1"/>
  <c r="AA20" i="16"/>
  <c r="AE20" i="16" s="1"/>
  <c r="AA15" i="16"/>
  <c r="AE15" i="16" s="1"/>
  <c r="C62" i="16"/>
  <c r="AJ21" i="16"/>
  <c r="AA35" i="16"/>
  <c r="AE35" i="16" s="1"/>
  <c r="AA37" i="16"/>
  <c r="AE37" i="16" s="1"/>
  <c r="W39" i="16"/>
  <c r="AB39" i="16" s="1"/>
  <c r="C63" i="16"/>
  <c r="AJ22" i="16"/>
  <c r="AA23" i="16"/>
  <c r="AE23" i="16" s="1"/>
  <c r="AA16" i="16"/>
  <c r="AE16" i="16" s="1"/>
  <c r="AA21" i="16"/>
  <c r="AE21" i="16" s="1"/>
  <c r="AA18" i="16"/>
  <c r="AE18" i="16" s="1"/>
  <c r="C57" i="16"/>
  <c r="AJ16" i="16"/>
  <c r="W36" i="16"/>
  <c r="AB36" i="16" s="1"/>
  <c r="Y37" i="16"/>
  <c r="AC37" i="16" s="1"/>
  <c r="Y20" i="16"/>
  <c r="AC20" i="16" s="1"/>
  <c r="Y18" i="16"/>
  <c r="AC18" i="16" s="1"/>
  <c r="C56" i="16"/>
  <c r="AJ15" i="16"/>
  <c r="Y35" i="16"/>
  <c r="AC35" i="16" s="1"/>
  <c r="C54" i="16"/>
  <c r="AJ13" i="16"/>
  <c r="C50" i="16"/>
  <c r="AJ9" i="16"/>
  <c r="C51" i="16"/>
  <c r="AJ10" i="16"/>
  <c r="C47" i="16"/>
  <c r="C64" i="16"/>
  <c r="AQ24" i="16"/>
  <c r="E64" i="16" s="1"/>
  <c r="AP24" i="16"/>
  <c r="D64" i="16" s="1"/>
  <c r="AJ23" i="16"/>
  <c r="AK23" i="16" s="1"/>
  <c r="AQ23" i="16" s="1"/>
  <c r="E63" i="16" s="1"/>
  <c r="Y24" i="16"/>
  <c r="AC24" i="16" s="1"/>
  <c r="Y7" i="16"/>
  <c r="AC7" i="16" s="1"/>
  <c r="Y9" i="16"/>
  <c r="AC9" i="16" s="1"/>
  <c r="Y8" i="16"/>
  <c r="AC8" i="16" s="1"/>
  <c r="Y11" i="16"/>
  <c r="AC11" i="16" s="1"/>
  <c r="Y10" i="16"/>
  <c r="AC10" i="16" s="1"/>
  <c r="Y13" i="16"/>
  <c r="AC13" i="16" s="1"/>
  <c r="Y15" i="16"/>
  <c r="AC15" i="16" s="1"/>
  <c r="Y12" i="16"/>
  <c r="AC12" i="16" s="1"/>
  <c r="Y14" i="16"/>
  <c r="AC14" i="16" s="1"/>
  <c r="F54" i="16" l="1"/>
  <c r="AD14" i="16"/>
  <c r="I54" i="16" s="1"/>
  <c r="AL13" i="16"/>
  <c r="F55" i="16"/>
  <c r="AD15" i="16"/>
  <c r="I55" i="16" s="1"/>
  <c r="AL14" i="16"/>
  <c r="F50" i="16"/>
  <c r="AD10" i="16"/>
  <c r="I50" i="16" s="1"/>
  <c r="AL9" i="16"/>
  <c r="F48" i="16"/>
  <c r="AD8" i="16"/>
  <c r="I48" i="16" s="1"/>
  <c r="AL7" i="16"/>
  <c r="F47" i="16"/>
  <c r="AD7" i="16"/>
  <c r="I47" i="16" s="1"/>
  <c r="F75" i="16"/>
  <c r="AD35" i="16"/>
  <c r="I75" i="16" s="1"/>
  <c r="AL34" i="16"/>
  <c r="F60" i="16"/>
  <c r="AD20" i="16"/>
  <c r="I60" i="16" s="1"/>
  <c r="AL19" i="16"/>
  <c r="F77" i="16"/>
  <c r="AD37" i="16"/>
  <c r="I77" i="16" s="1"/>
  <c r="AL36" i="16"/>
  <c r="C76" i="16"/>
  <c r="AJ35" i="16"/>
  <c r="J61" i="16"/>
  <c r="AF21" i="16"/>
  <c r="M61" i="16" s="1"/>
  <c r="AN20" i="16"/>
  <c r="J63" i="16"/>
  <c r="AF23" i="16"/>
  <c r="M63" i="16" s="1"/>
  <c r="AN22" i="16"/>
  <c r="AP23" i="16"/>
  <c r="D63" i="16" s="1"/>
  <c r="J77" i="16"/>
  <c r="AF37" i="16"/>
  <c r="M77" i="16" s="1"/>
  <c r="AN36" i="16"/>
  <c r="AK21" i="16"/>
  <c r="J55" i="16"/>
  <c r="AF15" i="16"/>
  <c r="M55" i="16" s="1"/>
  <c r="AN14" i="16"/>
  <c r="J59" i="16"/>
  <c r="AF19" i="16"/>
  <c r="M59" i="16" s="1"/>
  <c r="AN18" i="16"/>
  <c r="C73" i="16"/>
  <c r="AJ32" i="16"/>
  <c r="C71" i="16"/>
  <c r="AJ30" i="16"/>
  <c r="C69" i="16"/>
  <c r="AJ28" i="16"/>
  <c r="C67" i="16"/>
  <c r="AJ26" i="16"/>
  <c r="C65" i="16"/>
  <c r="Y42" i="16"/>
  <c r="AC42" i="16" s="1"/>
  <c r="Y25" i="16"/>
  <c r="AC25" i="16" s="1"/>
  <c r="Y26" i="16"/>
  <c r="AC26" i="16" s="1"/>
  <c r="Y27" i="16"/>
  <c r="AC27" i="16" s="1"/>
  <c r="Y28" i="16"/>
  <c r="AC28" i="16" s="1"/>
  <c r="Y30" i="16"/>
  <c r="AC30" i="16" s="1"/>
  <c r="Y29" i="16"/>
  <c r="AC29" i="16" s="1"/>
  <c r="Y31" i="16"/>
  <c r="AC31" i="16" s="1"/>
  <c r="Y32" i="16"/>
  <c r="AC32" i="16" s="1"/>
  <c r="Y33" i="16"/>
  <c r="AC33" i="16" s="1"/>
  <c r="AK20" i="16"/>
  <c r="AK19" i="16"/>
  <c r="J52" i="16"/>
  <c r="AF12" i="16"/>
  <c r="M52" i="16" s="1"/>
  <c r="AN11" i="16"/>
  <c r="J51" i="16"/>
  <c r="AF11" i="16"/>
  <c r="M51" i="16" s="1"/>
  <c r="AN10" i="16"/>
  <c r="J47" i="16"/>
  <c r="AF7" i="16"/>
  <c r="M47" i="16" s="1"/>
  <c r="J64" i="16"/>
  <c r="AU24" i="16"/>
  <c r="L64" i="16" s="1"/>
  <c r="AT24" i="16"/>
  <c r="K64" i="16" s="1"/>
  <c r="AF24" i="16"/>
  <c r="M64" i="16" s="1"/>
  <c r="AN23" i="16"/>
  <c r="AO23" i="16" s="1"/>
  <c r="AU23" i="16" s="1"/>
  <c r="L63" i="16" s="1"/>
  <c r="F56" i="16"/>
  <c r="AD16" i="16"/>
  <c r="I56" i="16" s="1"/>
  <c r="AL15" i="16"/>
  <c r="AF38" i="16"/>
  <c r="M78" i="16" s="1"/>
  <c r="J78" i="16"/>
  <c r="AN37" i="16"/>
  <c r="J80" i="16"/>
  <c r="AF40" i="16"/>
  <c r="M80" i="16" s="1"/>
  <c r="AN39" i="16"/>
  <c r="F59" i="16"/>
  <c r="AD19" i="16"/>
  <c r="I59" i="16" s="1"/>
  <c r="AL18" i="16"/>
  <c r="F61" i="16"/>
  <c r="AD21" i="16"/>
  <c r="I61" i="16" s="1"/>
  <c r="AL20" i="16"/>
  <c r="AK18" i="16"/>
  <c r="C75" i="16"/>
  <c r="AJ34" i="16"/>
  <c r="Y41" i="16"/>
  <c r="AC41" i="16" s="1"/>
  <c r="Y38" i="16"/>
  <c r="AC38" i="16" s="1"/>
  <c r="Y34" i="16"/>
  <c r="AC34" i="16" s="1"/>
  <c r="F52" i="16"/>
  <c r="AD12" i="16"/>
  <c r="I52" i="16" s="1"/>
  <c r="AL11" i="16"/>
  <c r="F53" i="16"/>
  <c r="AD13" i="16"/>
  <c r="I53" i="16" s="1"/>
  <c r="AL12" i="16"/>
  <c r="F51" i="16"/>
  <c r="AD11" i="16"/>
  <c r="I51" i="16" s="1"/>
  <c r="AL10" i="16"/>
  <c r="F49" i="16"/>
  <c r="AD9" i="16"/>
  <c r="I49" i="16" s="1"/>
  <c r="AL8" i="16"/>
  <c r="F64" i="16"/>
  <c r="AS24" i="16"/>
  <c r="H64" i="16" s="1"/>
  <c r="AD24" i="16"/>
  <c r="I64" i="16" s="1"/>
  <c r="AR24" i="16"/>
  <c r="G64" i="16" s="1"/>
  <c r="AL23" i="16"/>
  <c r="AM23" i="16" s="1"/>
  <c r="AK10" i="16"/>
  <c r="AK9" i="16"/>
  <c r="AK13" i="16"/>
  <c r="Y39" i="16"/>
  <c r="AC39" i="16" s="1"/>
  <c r="AK15" i="16"/>
  <c r="F58" i="16"/>
  <c r="AD18" i="16"/>
  <c r="I58" i="16" s="1"/>
  <c r="AL17" i="16"/>
  <c r="Y36" i="16"/>
  <c r="AC36" i="16" s="1"/>
  <c r="Y40" i="16"/>
  <c r="AC40" i="16" s="1"/>
  <c r="AK16" i="16"/>
  <c r="J58" i="16"/>
  <c r="AF18" i="16"/>
  <c r="M58" i="16" s="1"/>
  <c r="AN17" i="16"/>
  <c r="J56" i="16"/>
  <c r="AF16" i="16"/>
  <c r="M56" i="16" s="1"/>
  <c r="AN15" i="16"/>
  <c r="AK22" i="16"/>
  <c r="C79" i="16"/>
  <c r="AJ38" i="16"/>
  <c r="J75" i="16"/>
  <c r="AF35" i="16"/>
  <c r="M75" i="16" s="1"/>
  <c r="AN34" i="16"/>
  <c r="J60" i="16"/>
  <c r="AF20" i="16"/>
  <c r="M60" i="16" s="1"/>
  <c r="AN19" i="16"/>
  <c r="AO19" i="16" s="1"/>
  <c r="AU19" i="16" s="1"/>
  <c r="L59" i="16" s="1"/>
  <c r="C74" i="16"/>
  <c r="AJ33" i="16"/>
  <c r="C72" i="16"/>
  <c r="AJ31" i="16"/>
  <c r="C70" i="16"/>
  <c r="AJ29" i="16"/>
  <c r="C68" i="16"/>
  <c r="AJ27" i="16"/>
  <c r="C66" i="16"/>
  <c r="AJ25" i="16"/>
  <c r="C82" i="16"/>
  <c r="AP42" i="16"/>
  <c r="D82" i="16" s="1"/>
  <c r="AQ42" i="16"/>
  <c r="E82" i="16" s="1"/>
  <c r="AJ41" i="16"/>
  <c r="AK41" i="16" s="1"/>
  <c r="AQ41" i="16" s="1"/>
  <c r="E81" i="16" s="1"/>
  <c r="AA42" i="16"/>
  <c r="AE42" i="16" s="1"/>
  <c r="AA26" i="16"/>
  <c r="AE26" i="16" s="1"/>
  <c r="AA25" i="16"/>
  <c r="AE25" i="16" s="1"/>
  <c r="AA28" i="16"/>
  <c r="AE28" i="16" s="1"/>
  <c r="AA27" i="16"/>
  <c r="AE27" i="16" s="1"/>
  <c r="AA31" i="16"/>
  <c r="AE31" i="16" s="1"/>
  <c r="AA32" i="16"/>
  <c r="AE32" i="16" s="1"/>
  <c r="AA29" i="16"/>
  <c r="AE29" i="16" s="1"/>
  <c r="AA30" i="16"/>
  <c r="AE30" i="16" s="1"/>
  <c r="AA33" i="16"/>
  <c r="AE33" i="16" s="1"/>
  <c r="J53" i="16"/>
  <c r="AF13" i="16"/>
  <c r="M53" i="16" s="1"/>
  <c r="AN12" i="16"/>
  <c r="J50" i="16"/>
  <c r="AF10" i="16"/>
  <c r="M50" i="16" s="1"/>
  <c r="AN9" i="16"/>
  <c r="AO9" i="16" s="1"/>
  <c r="J49" i="16"/>
  <c r="AU9" i="16"/>
  <c r="L49" i="16" s="1"/>
  <c r="AF9" i="16"/>
  <c r="M49" i="16" s="1"/>
  <c r="AT9" i="16"/>
  <c r="K49" i="16" s="1"/>
  <c r="AN8" i="16"/>
  <c r="J48" i="16"/>
  <c r="AF8" i="16"/>
  <c r="M48" i="16" s="1"/>
  <c r="AN7" i="16"/>
  <c r="AO7" i="16" s="1"/>
  <c r="AU7" i="16" s="1"/>
  <c r="L47" i="16" s="1"/>
  <c r="AK7" i="16"/>
  <c r="AK8" i="16"/>
  <c r="AK11" i="16"/>
  <c r="AK12" i="16"/>
  <c r="AK14" i="16"/>
  <c r="F62" i="16"/>
  <c r="AD22" i="16"/>
  <c r="I62" i="16" s="1"/>
  <c r="AL21" i="16"/>
  <c r="AM21" i="16" s="1"/>
  <c r="AS21" i="16" s="1"/>
  <c r="H61" i="16" s="1"/>
  <c r="F57" i="16"/>
  <c r="AD17" i="16"/>
  <c r="I57" i="16" s="1"/>
  <c r="AL16" i="16"/>
  <c r="AA36" i="16"/>
  <c r="AE36" i="16" s="1"/>
  <c r="C80" i="16"/>
  <c r="AJ39" i="16"/>
  <c r="AK39" i="16" s="1"/>
  <c r="AP39" i="16" s="1"/>
  <c r="D79" i="16" s="1"/>
  <c r="C78" i="16"/>
  <c r="AJ37" i="16"/>
  <c r="AK37" i="16" s="1"/>
  <c r="AQ37" i="16" s="1"/>
  <c r="E77" i="16" s="1"/>
  <c r="F63" i="16"/>
  <c r="AS23" i="16"/>
  <c r="H63" i="16" s="1"/>
  <c r="AD23" i="16"/>
  <c r="I63" i="16" s="1"/>
  <c r="AR23" i="16"/>
  <c r="G63" i="16" s="1"/>
  <c r="AL22" i="16"/>
  <c r="AO16" i="16"/>
  <c r="AU16" i="16" s="1"/>
  <c r="L56" i="16" s="1"/>
  <c r="AK17" i="16"/>
  <c r="C77" i="16"/>
  <c r="AP37" i="16"/>
  <c r="D77" i="16" s="1"/>
  <c r="AJ36" i="16"/>
  <c r="C81" i="16"/>
  <c r="AP41" i="16"/>
  <c r="D81" i="16" s="1"/>
  <c r="AJ40" i="16"/>
  <c r="AA41" i="16"/>
  <c r="AE41" i="16" s="1"/>
  <c r="AA39" i="16"/>
  <c r="AE39" i="16" s="1"/>
  <c r="AA34" i="16"/>
  <c r="AE34" i="16" s="1"/>
  <c r="J74" i="16" l="1"/>
  <c r="AF34" i="16"/>
  <c r="M74" i="16" s="1"/>
  <c r="AN33" i="16"/>
  <c r="J81" i="16"/>
  <c r="AT41" i="16"/>
  <c r="K81" i="16" s="1"/>
  <c r="AF41" i="16"/>
  <c r="M81" i="16" s="1"/>
  <c r="AN40" i="16"/>
  <c r="AO40" i="16" s="1"/>
  <c r="J76" i="16"/>
  <c r="AF36" i="16"/>
  <c r="M76" i="16" s="1"/>
  <c r="AN35" i="16"/>
  <c r="AQ12" i="16"/>
  <c r="E52" i="16" s="1"/>
  <c r="AP12" i="16"/>
  <c r="D52" i="16" s="1"/>
  <c r="AQ8" i="16"/>
  <c r="E48" i="16" s="1"/>
  <c r="AP8" i="16"/>
  <c r="D48" i="16" s="1"/>
  <c r="J73" i="16"/>
  <c r="AF33" i="16"/>
  <c r="M73" i="16" s="1"/>
  <c r="AN32" i="16"/>
  <c r="AO32" i="16" s="1"/>
  <c r="AU32" i="16" s="1"/>
  <c r="L72" i="16" s="1"/>
  <c r="J69" i="16"/>
  <c r="AF29" i="16"/>
  <c r="M69" i="16" s="1"/>
  <c r="AN28" i="16"/>
  <c r="J71" i="16"/>
  <c r="AF31" i="16"/>
  <c r="M71" i="16" s="1"/>
  <c r="AN30" i="16"/>
  <c r="AO30" i="16" s="1"/>
  <c r="AT30" i="16" s="1"/>
  <c r="K70" i="16" s="1"/>
  <c r="J68" i="16"/>
  <c r="AF28" i="16"/>
  <c r="M68" i="16" s="1"/>
  <c r="AN27" i="16"/>
  <c r="J66" i="16"/>
  <c r="AF26" i="16"/>
  <c r="M66" i="16" s="1"/>
  <c r="AN25" i="16"/>
  <c r="AK25" i="16"/>
  <c r="AK27" i="16"/>
  <c r="AK29" i="16"/>
  <c r="AK31" i="16"/>
  <c r="AK33" i="16"/>
  <c r="AK38" i="16"/>
  <c r="AQ39" i="16"/>
  <c r="E79" i="16" s="1"/>
  <c r="AP22" i="16"/>
  <c r="D62" i="16" s="1"/>
  <c r="AQ22" i="16"/>
  <c r="E62" i="16" s="1"/>
  <c r="AT16" i="16"/>
  <c r="K56" i="16" s="1"/>
  <c r="AO17" i="16"/>
  <c r="F80" i="16"/>
  <c r="AD40" i="16"/>
  <c r="I80" i="16" s="1"/>
  <c r="AL39" i="16"/>
  <c r="AM17" i="16"/>
  <c r="F79" i="16"/>
  <c r="AD39" i="16"/>
  <c r="I79" i="16" s="1"/>
  <c r="AL38" i="16"/>
  <c r="AQ9" i="16"/>
  <c r="E49" i="16" s="1"/>
  <c r="AP9" i="16"/>
  <c r="D49" i="16" s="1"/>
  <c r="AM10" i="16"/>
  <c r="AM11" i="16"/>
  <c r="F78" i="16"/>
  <c r="AD38" i="16"/>
  <c r="I78" i="16" s="1"/>
  <c r="AL37" i="16"/>
  <c r="AK34" i="16"/>
  <c r="AO13" i="16"/>
  <c r="AQ18" i="16"/>
  <c r="E58" i="16" s="1"/>
  <c r="AP18" i="16"/>
  <c r="D58" i="16" s="1"/>
  <c r="AR21" i="16"/>
  <c r="G61" i="16" s="1"/>
  <c r="AM18" i="16"/>
  <c r="AO37" i="16"/>
  <c r="AO11" i="16"/>
  <c r="AP20" i="16"/>
  <c r="D60" i="16" s="1"/>
  <c r="AQ20" i="16"/>
  <c r="E60" i="16" s="1"/>
  <c r="F72" i="16"/>
  <c r="AD32" i="16"/>
  <c r="I72" i="16" s="1"/>
  <c r="AL31" i="16"/>
  <c r="F69" i="16"/>
  <c r="AD29" i="16"/>
  <c r="I69" i="16" s="1"/>
  <c r="AL28" i="16"/>
  <c r="F68" i="16"/>
  <c r="AD28" i="16"/>
  <c r="I68" i="16" s="1"/>
  <c r="AL27" i="16"/>
  <c r="F66" i="16"/>
  <c r="AD26" i="16"/>
  <c r="I66" i="16" s="1"/>
  <c r="AL25" i="16"/>
  <c r="AR42" i="16"/>
  <c r="G82" i="16" s="1"/>
  <c r="AD42" i="16"/>
  <c r="I82" i="16" s="1"/>
  <c r="AS42" i="16"/>
  <c r="H82" i="16" s="1"/>
  <c r="F82" i="16"/>
  <c r="AL41" i="16"/>
  <c r="AM41" i="16" s="1"/>
  <c r="AS41" i="16" s="1"/>
  <c r="H81" i="16" s="1"/>
  <c r="AK26" i="16"/>
  <c r="AK28" i="16"/>
  <c r="AK30" i="16"/>
  <c r="AK32" i="16"/>
  <c r="AO18" i="16"/>
  <c r="AP21" i="16"/>
  <c r="D61" i="16" s="1"/>
  <c r="AQ21" i="16"/>
  <c r="E61" i="16" s="1"/>
  <c r="AT23" i="16"/>
  <c r="K63" i="16" s="1"/>
  <c r="AO20" i="16"/>
  <c r="AM19" i="16"/>
  <c r="AM7" i="16"/>
  <c r="AM14" i="16"/>
  <c r="J79" i="16"/>
  <c r="AF39" i="16"/>
  <c r="M79" i="16" s="1"/>
  <c r="AN38" i="16"/>
  <c r="AK40" i="16"/>
  <c r="AK36" i="16"/>
  <c r="AQ17" i="16"/>
  <c r="E57" i="16" s="1"/>
  <c r="AP17" i="16"/>
  <c r="D57" i="16" s="1"/>
  <c r="AM22" i="16"/>
  <c r="AM16" i="16"/>
  <c r="AQ14" i="16"/>
  <c r="E54" i="16" s="1"/>
  <c r="AP14" i="16"/>
  <c r="D54" i="16" s="1"/>
  <c r="AQ11" i="16"/>
  <c r="E51" i="16" s="1"/>
  <c r="AP11" i="16"/>
  <c r="D51" i="16" s="1"/>
  <c r="AQ7" i="16"/>
  <c r="E47" i="16" s="1"/>
  <c r="AP7" i="16"/>
  <c r="D47" i="16" s="1"/>
  <c r="AO8" i="16"/>
  <c r="AO12" i="16"/>
  <c r="J70" i="16"/>
  <c r="AU30" i="16"/>
  <c r="L70" i="16" s="1"/>
  <c r="AF30" i="16"/>
  <c r="M70" i="16" s="1"/>
  <c r="AN29" i="16"/>
  <c r="AO29" i="16" s="1"/>
  <c r="AU29" i="16" s="1"/>
  <c r="L69" i="16" s="1"/>
  <c r="J72" i="16"/>
  <c r="AT32" i="16"/>
  <c r="K72" i="16" s="1"/>
  <c r="AF32" i="16"/>
  <c r="M72" i="16" s="1"/>
  <c r="AN31" i="16"/>
  <c r="J67" i="16"/>
  <c r="AF27" i="16"/>
  <c r="M67" i="16" s="1"/>
  <c r="AN26" i="16"/>
  <c r="AO26" i="16" s="1"/>
  <c r="AT26" i="16" s="1"/>
  <c r="K66" i="16" s="1"/>
  <c r="J65" i="16"/>
  <c r="AF25" i="16"/>
  <c r="M65" i="16" s="1"/>
  <c r="AT42" i="16"/>
  <c r="K82" i="16" s="1"/>
  <c r="AF42" i="16"/>
  <c r="M82" i="16" s="1"/>
  <c r="J82" i="16"/>
  <c r="AU42" i="16"/>
  <c r="L82" i="16" s="1"/>
  <c r="AN41" i="16"/>
  <c r="AO41" i="16" s="1"/>
  <c r="AU41" i="16" s="1"/>
  <c r="L81" i="16" s="1"/>
  <c r="AO34" i="16"/>
  <c r="AU34" i="16" s="1"/>
  <c r="L74" i="16" s="1"/>
  <c r="AO15" i="16"/>
  <c r="AQ16" i="16"/>
  <c r="E56" i="16" s="1"/>
  <c r="AP16" i="16"/>
  <c r="D56" i="16" s="1"/>
  <c r="F76" i="16"/>
  <c r="AD36" i="16"/>
  <c r="I76" i="16" s="1"/>
  <c r="AL35" i="16"/>
  <c r="AQ15" i="16"/>
  <c r="E55" i="16" s="1"/>
  <c r="AP15" i="16"/>
  <c r="D55" i="16" s="1"/>
  <c r="AQ13" i="16"/>
  <c r="E53" i="16" s="1"/>
  <c r="AP13" i="16"/>
  <c r="D53" i="16" s="1"/>
  <c r="AQ10" i="16"/>
  <c r="E50" i="16" s="1"/>
  <c r="AP10" i="16"/>
  <c r="D50" i="16" s="1"/>
  <c r="AM8" i="16"/>
  <c r="AM12" i="16"/>
  <c r="AD34" i="16"/>
  <c r="I74" i="16" s="1"/>
  <c r="F74" i="16"/>
  <c r="AL33" i="16"/>
  <c r="F81" i="16"/>
  <c r="AD41" i="16"/>
  <c r="I81" i="16" s="1"/>
  <c r="AL40" i="16"/>
  <c r="AM40" i="16" s="1"/>
  <c r="AS40" i="16" s="1"/>
  <c r="H80" i="16" s="1"/>
  <c r="AO21" i="16"/>
  <c r="AM20" i="16"/>
  <c r="AM15" i="16"/>
  <c r="AT7" i="16"/>
  <c r="K47" i="16" s="1"/>
  <c r="AO10" i="16"/>
  <c r="AP19" i="16"/>
  <c r="D59" i="16" s="1"/>
  <c r="AQ19" i="16"/>
  <c r="E59" i="16" s="1"/>
  <c r="F73" i="16"/>
  <c r="AD33" i="16"/>
  <c r="I73" i="16" s="1"/>
  <c r="AL32" i="16"/>
  <c r="F71" i="16"/>
  <c r="AD31" i="16"/>
  <c r="I71" i="16" s="1"/>
  <c r="AL30" i="16"/>
  <c r="AM30" i="16" s="1"/>
  <c r="AS30" i="16" s="1"/>
  <c r="H70" i="16" s="1"/>
  <c r="F70" i="16"/>
  <c r="AD30" i="16"/>
  <c r="I70" i="16" s="1"/>
  <c r="AL29" i="16"/>
  <c r="F67" i="16"/>
  <c r="AD27" i="16"/>
  <c r="I67" i="16" s="1"/>
  <c r="AL26" i="16"/>
  <c r="AM26" i="16" s="1"/>
  <c r="AS26" i="16" s="1"/>
  <c r="H66" i="16" s="1"/>
  <c r="F65" i="16"/>
  <c r="AD25" i="16"/>
  <c r="I65" i="16" s="1"/>
  <c r="AT19" i="16"/>
  <c r="K59" i="16" s="1"/>
  <c r="AO14" i="16"/>
  <c r="AO22" i="16"/>
  <c r="AK35" i="16"/>
  <c r="AM36" i="16"/>
  <c r="AS36" i="16" s="1"/>
  <c r="H76" i="16" s="1"/>
  <c r="AM9" i="16"/>
  <c r="AM13" i="16"/>
  <c r="AS9" i="16" l="1"/>
  <c r="H49" i="16" s="1"/>
  <c r="AR9" i="16"/>
  <c r="G49" i="16" s="1"/>
  <c r="AU22" i="16"/>
  <c r="L62" i="16" s="1"/>
  <c r="AT22" i="16"/>
  <c r="K62" i="16" s="1"/>
  <c r="AU14" i="16"/>
  <c r="L54" i="16" s="1"/>
  <c r="AT14" i="16"/>
  <c r="K54" i="16" s="1"/>
  <c r="AU10" i="16"/>
  <c r="L50" i="16" s="1"/>
  <c r="AT10" i="16"/>
  <c r="K50" i="16" s="1"/>
  <c r="AS12" i="16"/>
  <c r="H52" i="16" s="1"/>
  <c r="AR12" i="16"/>
  <c r="G52" i="16" s="1"/>
  <c r="AM35" i="16"/>
  <c r="AU8" i="16"/>
  <c r="L48" i="16" s="1"/>
  <c r="AT8" i="16"/>
  <c r="K48" i="16" s="1"/>
  <c r="AS22" i="16"/>
  <c r="H62" i="16" s="1"/>
  <c r="AR22" i="16"/>
  <c r="G62" i="16" s="1"/>
  <c r="AP40" i="16"/>
  <c r="D80" i="16" s="1"/>
  <c r="AQ40" i="16"/>
  <c r="E80" i="16" s="1"/>
  <c r="AR30" i="16"/>
  <c r="G70" i="16" s="1"/>
  <c r="AS15" i="16"/>
  <c r="H55" i="16" s="1"/>
  <c r="AR15" i="16"/>
  <c r="G55" i="16" s="1"/>
  <c r="AS20" i="16"/>
  <c r="H60" i="16" s="1"/>
  <c r="AR20" i="16"/>
  <c r="G60" i="16" s="1"/>
  <c r="AS14" i="16"/>
  <c r="H54" i="16" s="1"/>
  <c r="AR14" i="16"/>
  <c r="G54" i="16" s="1"/>
  <c r="AS19" i="16"/>
  <c r="H59" i="16" s="1"/>
  <c r="AR19" i="16"/>
  <c r="G59" i="16" s="1"/>
  <c r="AQ32" i="16"/>
  <c r="E72" i="16" s="1"/>
  <c r="AP32" i="16"/>
  <c r="D72" i="16" s="1"/>
  <c r="AQ28" i="16"/>
  <c r="E68" i="16" s="1"/>
  <c r="AP28" i="16"/>
  <c r="D68" i="16" s="1"/>
  <c r="AR26" i="16"/>
  <c r="G66" i="16" s="1"/>
  <c r="AM27" i="16"/>
  <c r="AM31" i="16"/>
  <c r="AU37" i="16"/>
  <c r="L77" i="16" s="1"/>
  <c r="AT37" i="16"/>
  <c r="K77" i="16" s="1"/>
  <c r="AP34" i="16"/>
  <c r="D74" i="16" s="1"/>
  <c r="AQ34" i="16"/>
  <c r="E74" i="16" s="1"/>
  <c r="AS11" i="16"/>
  <c r="H51" i="16" s="1"/>
  <c r="AR11" i="16"/>
  <c r="G51" i="16" s="1"/>
  <c r="AM38" i="16"/>
  <c r="AM39" i="16"/>
  <c r="AP38" i="16"/>
  <c r="D78" i="16" s="1"/>
  <c r="AQ38" i="16"/>
  <c r="E78" i="16" s="1"/>
  <c r="AQ31" i="16"/>
  <c r="E71" i="16" s="1"/>
  <c r="AP31" i="16"/>
  <c r="D71" i="16" s="1"/>
  <c r="AQ27" i="16"/>
  <c r="E67" i="16" s="1"/>
  <c r="AP27" i="16"/>
  <c r="D67" i="16" s="1"/>
  <c r="AO25" i="16"/>
  <c r="AU26" i="16"/>
  <c r="L66" i="16" s="1"/>
  <c r="AT29" i="16"/>
  <c r="K69" i="16" s="1"/>
  <c r="AU40" i="16"/>
  <c r="L80" i="16" s="1"/>
  <c r="AT40" i="16"/>
  <c r="K80" i="16" s="1"/>
  <c r="AT34" i="16"/>
  <c r="K74" i="16" s="1"/>
  <c r="AS13" i="16"/>
  <c r="H53" i="16" s="1"/>
  <c r="AR13" i="16"/>
  <c r="G53" i="16" s="1"/>
  <c r="AM34" i="16"/>
  <c r="AQ35" i="16"/>
  <c r="E75" i="16" s="1"/>
  <c r="AP35" i="16"/>
  <c r="D75" i="16" s="1"/>
  <c r="AO36" i="16"/>
  <c r="AM29" i="16"/>
  <c r="AM32" i="16"/>
  <c r="AO39" i="16"/>
  <c r="AU21" i="16"/>
  <c r="L61" i="16" s="1"/>
  <c r="AT21" i="16"/>
  <c r="K61" i="16" s="1"/>
  <c r="AR41" i="16"/>
  <c r="G81" i="16" s="1"/>
  <c r="AM33" i="16"/>
  <c r="AS8" i="16"/>
  <c r="H48" i="16" s="1"/>
  <c r="AR8" i="16"/>
  <c r="G48" i="16" s="1"/>
  <c r="AR36" i="16"/>
  <c r="G76" i="16" s="1"/>
  <c r="AU15" i="16"/>
  <c r="L55" i="16" s="1"/>
  <c r="AT15" i="16"/>
  <c r="K55" i="16" s="1"/>
  <c r="AO31" i="16"/>
  <c r="AU12" i="16"/>
  <c r="L52" i="16" s="1"/>
  <c r="AT12" i="16"/>
  <c r="K52" i="16" s="1"/>
  <c r="AS16" i="16"/>
  <c r="H56" i="16" s="1"/>
  <c r="AR16" i="16"/>
  <c r="G56" i="16" s="1"/>
  <c r="AQ36" i="16"/>
  <c r="E76" i="16" s="1"/>
  <c r="AP36" i="16"/>
  <c r="D76" i="16" s="1"/>
  <c r="AO38" i="16"/>
  <c r="AS7" i="16"/>
  <c r="H47" i="16" s="1"/>
  <c r="AR7" i="16"/>
  <c r="G47" i="16" s="1"/>
  <c r="AU20" i="16"/>
  <c r="L60" i="16" s="1"/>
  <c r="AT20" i="16"/>
  <c r="K60" i="16" s="1"/>
  <c r="AU18" i="16"/>
  <c r="L58" i="16" s="1"/>
  <c r="AT18" i="16"/>
  <c r="K58" i="16" s="1"/>
  <c r="AQ30" i="16"/>
  <c r="E70" i="16" s="1"/>
  <c r="AP30" i="16"/>
  <c r="D70" i="16" s="1"/>
  <c r="AQ26" i="16"/>
  <c r="E66" i="16" s="1"/>
  <c r="AP26" i="16"/>
  <c r="D66" i="16" s="1"/>
  <c r="AM25" i="16"/>
  <c r="AM28" i="16"/>
  <c r="AU11" i="16"/>
  <c r="L51" i="16" s="1"/>
  <c r="AT11" i="16"/>
  <c r="K51" i="16" s="1"/>
  <c r="AS18" i="16"/>
  <c r="H58" i="16" s="1"/>
  <c r="AR18" i="16"/>
  <c r="G58" i="16" s="1"/>
  <c r="AU13" i="16"/>
  <c r="L53" i="16" s="1"/>
  <c r="AT13" i="16"/>
  <c r="K53" i="16" s="1"/>
  <c r="AM37" i="16"/>
  <c r="AS10" i="16"/>
  <c r="H50" i="16" s="1"/>
  <c r="AR10" i="16"/>
  <c r="G50" i="16" s="1"/>
  <c r="AS17" i="16"/>
  <c r="H57" i="16" s="1"/>
  <c r="AR17" i="16"/>
  <c r="G57" i="16" s="1"/>
  <c r="AR40" i="16"/>
  <c r="G80" i="16" s="1"/>
  <c r="AU17" i="16"/>
  <c r="L57" i="16" s="1"/>
  <c r="AT17" i="16"/>
  <c r="K57" i="16" s="1"/>
  <c r="AQ33" i="16"/>
  <c r="E73" i="16" s="1"/>
  <c r="AP33" i="16"/>
  <c r="D73" i="16" s="1"/>
  <c r="AQ29" i="16"/>
  <c r="E69" i="16" s="1"/>
  <c r="AP29" i="16"/>
  <c r="D69" i="16" s="1"/>
  <c r="AQ25" i="16"/>
  <c r="E65" i="16" s="1"/>
  <c r="AP25" i="16"/>
  <c r="D65" i="16" s="1"/>
  <c r="AO27" i="16"/>
  <c r="AO28" i="16"/>
  <c r="AO35" i="16"/>
  <c r="AO33" i="16"/>
  <c r="AT27" i="16" l="1"/>
  <c r="K67" i="16" s="1"/>
  <c r="AU27" i="16"/>
  <c r="L67" i="16" s="1"/>
  <c r="AS37" i="16"/>
  <c r="H77" i="16" s="1"/>
  <c r="AR37" i="16"/>
  <c r="G77" i="16" s="1"/>
  <c r="AS25" i="16"/>
  <c r="H65" i="16" s="1"/>
  <c r="AR25" i="16"/>
  <c r="G65" i="16" s="1"/>
  <c r="AT31" i="16"/>
  <c r="K71" i="16" s="1"/>
  <c r="AU31" i="16"/>
  <c r="L71" i="16" s="1"/>
  <c r="AS33" i="16"/>
  <c r="H73" i="16" s="1"/>
  <c r="AR33" i="16"/>
  <c r="G73" i="16" s="1"/>
  <c r="AU39" i="16"/>
  <c r="L79" i="16" s="1"/>
  <c r="AT39" i="16"/>
  <c r="K79" i="16" s="1"/>
  <c r="AS29" i="16"/>
  <c r="H69" i="16" s="1"/>
  <c r="AR29" i="16"/>
  <c r="G69" i="16" s="1"/>
  <c r="AS34" i="16"/>
  <c r="H74" i="16" s="1"/>
  <c r="AR34" i="16"/>
  <c r="G74" i="16" s="1"/>
  <c r="AU25" i="16"/>
  <c r="L65" i="16" s="1"/>
  <c r="AT25" i="16"/>
  <c r="K65" i="16" s="1"/>
  <c r="AS38" i="16"/>
  <c r="H78" i="16" s="1"/>
  <c r="AR38" i="16"/>
  <c r="G78" i="16" s="1"/>
  <c r="AR27" i="16"/>
  <c r="G67" i="16" s="1"/>
  <c r="AS27" i="16"/>
  <c r="H67" i="16" s="1"/>
  <c r="AU35" i="16"/>
  <c r="L75" i="16" s="1"/>
  <c r="AT35" i="16"/>
  <c r="K75" i="16" s="1"/>
  <c r="AT33" i="16"/>
  <c r="K73" i="16" s="1"/>
  <c r="AU33" i="16"/>
  <c r="L73" i="16" s="1"/>
  <c r="AU28" i="16"/>
  <c r="L68" i="16" s="1"/>
  <c r="AT28" i="16"/>
  <c r="K68" i="16" s="1"/>
  <c r="AR28" i="16"/>
  <c r="G68" i="16" s="1"/>
  <c r="AS28" i="16"/>
  <c r="H68" i="16" s="1"/>
  <c r="AT38" i="16"/>
  <c r="K78" i="16" s="1"/>
  <c r="AU38" i="16"/>
  <c r="L78" i="16" s="1"/>
  <c r="AR32" i="16"/>
  <c r="G72" i="16" s="1"/>
  <c r="AS32" i="16"/>
  <c r="H72" i="16" s="1"/>
  <c r="AU36" i="16"/>
  <c r="L76" i="16" s="1"/>
  <c r="AT36" i="16"/>
  <c r="K76" i="16" s="1"/>
  <c r="AS39" i="16"/>
  <c r="H79" i="16" s="1"/>
  <c r="AR39" i="16"/>
  <c r="G79" i="16" s="1"/>
  <c r="AR31" i="16"/>
  <c r="G71" i="16" s="1"/>
  <c r="AS31" i="16"/>
  <c r="H71" i="16" s="1"/>
  <c r="AS35" i="16"/>
  <c r="H75" i="16" s="1"/>
  <c r="AR35" i="16"/>
  <c r="G75" i="16" s="1"/>
  <c r="AH42" i="15"/>
  <c r="S42" i="15"/>
  <c r="AI42" i="15" s="1"/>
  <c r="Q42" i="15"/>
  <c r="P42" i="15"/>
  <c r="R42" i="15" s="1"/>
  <c r="S41" i="15"/>
  <c r="AI41" i="15" s="1"/>
  <c r="Q41" i="15"/>
  <c r="P41" i="15"/>
  <c r="O41" i="15"/>
  <c r="S40" i="15"/>
  <c r="AI40" i="15" s="1"/>
  <c r="Q40" i="15"/>
  <c r="P40" i="15"/>
  <c r="R40" i="15" s="1"/>
  <c r="T40" i="15" s="1"/>
  <c r="AH40" i="15" s="1"/>
  <c r="O40" i="15"/>
  <c r="S39" i="15"/>
  <c r="AI39" i="15" s="1"/>
  <c r="Q39" i="15"/>
  <c r="P39" i="15"/>
  <c r="O39" i="15"/>
  <c r="S38" i="15"/>
  <c r="AI38" i="15" s="1"/>
  <c r="Q38" i="15"/>
  <c r="P38" i="15"/>
  <c r="R38" i="15" s="1"/>
  <c r="T38" i="15" s="1"/>
  <c r="AH38" i="15" s="1"/>
  <c r="O38" i="15"/>
  <c r="S37" i="15"/>
  <c r="AI37" i="15" s="1"/>
  <c r="Q37" i="15"/>
  <c r="P37" i="15"/>
  <c r="O37" i="15"/>
  <c r="S36" i="15"/>
  <c r="AI36" i="15" s="1"/>
  <c r="Q36" i="15"/>
  <c r="P36" i="15"/>
  <c r="R36" i="15" s="1"/>
  <c r="T36" i="15" s="1"/>
  <c r="AH36" i="15" s="1"/>
  <c r="O36" i="15"/>
  <c r="S35" i="15"/>
  <c r="AI35" i="15" s="1"/>
  <c r="Q35" i="15"/>
  <c r="P35" i="15"/>
  <c r="O35" i="15"/>
  <c r="S34" i="15"/>
  <c r="AI34" i="15" s="1"/>
  <c r="Q34" i="15"/>
  <c r="P34" i="15"/>
  <c r="R34" i="15" s="1"/>
  <c r="T34" i="15" s="1"/>
  <c r="AH34" i="15" s="1"/>
  <c r="O34" i="15"/>
  <c r="S33" i="15"/>
  <c r="AI33" i="15" s="1"/>
  <c r="Q33" i="15"/>
  <c r="P33" i="15"/>
  <c r="O33" i="15"/>
  <c r="S32" i="15"/>
  <c r="AI32" i="15" s="1"/>
  <c r="Q32" i="15"/>
  <c r="P32" i="15"/>
  <c r="R32" i="15" s="1"/>
  <c r="T32" i="15" s="1"/>
  <c r="AH32" i="15" s="1"/>
  <c r="O32" i="15"/>
  <c r="S31" i="15"/>
  <c r="AI31" i="15" s="1"/>
  <c r="Q31" i="15"/>
  <c r="P31" i="15"/>
  <c r="O31" i="15"/>
  <c r="AH30" i="15"/>
  <c r="S30" i="15"/>
  <c r="AI30" i="15" s="1"/>
  <c r="Q30" i="15"/>
  <c r="P30" i="15"/>
  <c r="R30" i="15" s="1"/>
  <c r="T30" i="15" s="1"/>
  <c r="O30" i="15"/>
  <c r="AH29" i="15"/>
  <c r="S29" i="15"/>
  <c r="AI29" i="15" s="1"/>
  <c r="Q29" i="15"/>
  <c r="P29" i="15"/>
  <c r="O29" i="15"/>
  <c r="AH28" i="15"/>
  <c r="S28" i="15"/>
  <c r="AI28" i="15" s="1"/>
  <c r="Q28" i="15"/>
  <c r="P28" i="15"/>
  <c r="R28" i="15" s="1"/>
  <c r="T28" i="15" s="1"/>
  <c r="O28" i="15"/>
  <c r="AH27" i="15"/>
  <c r="S27" i="15"/>
  <c r="AI27" i="15" s="1"/>
  <c r="Q27" i="15"/>
  <c r="P27" i="15"/>
  <c r="O27" i="15"/>
  <c r="S26" i="15"/>
  <c r="AI26" i="15" s="1"/>
  <c r="Q26" i="15"/>
  <c r="P26" i="15"/>
  <c r="R26" i="15" s="1"/>
  <c r="T26" i="15" s="1"/>
  <c r="AH26" i="15" s="1"/>
  <c r="O26" i="15"/>
  <c r="S25" i="15"/>
  <c r="AI25" i="15" s="1"/>
  <c r="Q25" i="15"/>
  <c r="P25" i="15"/>
  <c r="R25" i="15" s="1"/>
  <c r="T25" i="15" s="1"/>
  <c r="O25" i="15"/>
  <c r="AH24" i="15"/>
  <c r="S24" i="15"/>
  <c r="Q24" i="15"/>
  <c r="P24" i="15"/>
  <c r="R24" i="15" s="1"/>
  <c r="AK24" i="15" s="1"/>
  <c r="AI23" i="15"/>
  <c r="S23" i="15"/>
  <c r="Q23" i="15"/>
  <c r="P23" i="15"/>
  <c r="R23" i="15" s="1"/>
  <c r="T23" i="15" s="1"/>
  <c r="AH23" i="15" s="1"/>
  <c r="O23" i="15"/>
  <c r="AI22" i="15"/>
  <c r="S22" i="15"/>
  <c r="Q22" i="15"/>
  <c r="P22" i="15"/>
  <c r="R22" i="15" s="1"/>
  <c r="T22" i="15" s="1"/>
  <c r="AH22" i="15" s="1"/>
  <c r="O22" i="15"/>
  <c r="AI21" i="15"/>
  <c r="S21" i="15"/>
  <c r="Q21" i="15"/>
  <c r="P21" i="15"/>
  <c r="R21" i="15" s="1"/>
  <c r="T21" i="15" s="1"/>
  <c r="AH21" i="15" s="1"/>
  <c r="O21" i="15"/>
  <c r="AI20" i="15"/>
  <c r="S20" i="15"/>
  <c r="Q20" i="15"/>
  <c r="P20" i="15"/>
  <c r="R20" i="15" s="1"/>
  <c r="T20" i="15" s="1"/>
  <c r="AH20" i="15" s="1"/>
  <c r="O20" i="15"/>
  <c r="AI19" i="15"/>
  <c r="S19" i="15"/>
  <c r="Q19" i="15"/>
  <c r="P19" i="15"/>
  <c r="R19" i="15" s="1"/>
  <c r="T19" i="15" s="1"/>
  <c r="AH19" i="15" s="1"/>
  <c r="O19" i="15"/>
  <c r="AI18" i="15"/>
  <c r="S18" i="15"/>
  <c r="Q18" i="15"/>
  <c r="P18" i="15"/>
  <c r="R18" i="15" s="1"/>
  <c r="T18" i="15" s="1"/>
  <c r="AH18" i="15" s="1"/>
  <c r="O18" i="15"/>
  <c r="AI17" i="15"/>
  <c r="S17" i="15"/>
  <c r="Q17" i="15"/>
  <c r="P17" i="15"/>
  <c r="R17" i="15" s="1"/>
  <c r="T17" i="15" s="1"/>
  <c r="AH17" i="15" s="1"/>
  <c r="O17" i="15"/>
  <c r="AI16" i="15"/>
  <c r="S16" i="15"/>
  <c r="Q16" i="15"/>
  <c r="P16" i="15"/>
  <c r="R16" i="15" s="1"/>
  <c r="T16" i="15" s="1"/>
  <c r="AH16" i="15" s="1"/>
  <c r="O16" i="15"/>
  <c r="AI15" i="15"/>
  <c r="S15" i="15"/>
  <c r="Q15" i="15"/>
  <c r="P15" i="15"/>
  <c r="R15" i="15" s="1"/>
  <c r="T15" i="15" s="1"/>
  <c r="AH15" i="15" s="1"/>
  <c r="O15" i="15"/>
  <c r="AI14" i="15"/>
  <c r="S14" i="15"/>
  <c r="Q14" i="15"/>
  <c r="P14" i="15"/>
  <c r="R14" i="15" s="1"/>
  <c r="T14" i="15" s="1"/>
  <c r="AH14" i="15" s="1"/>
  <c r="O14" i="15"/>
  <c r="AI13" i="15"/>
  <c r="AH13" i="15"/>
  <c r="S13" i="15"/>
  <c r="Q13" i="15"/>
  <c r="P13" i="15"/>
  <c r="R13" i="15" s="1"/>
  <c r="T13" i="15" s="1"/>
  <c r="O13" i="15"/>
  <c r="AI12" i="15"/>
  <c r="AH12" i="15"/>
  <c r="S12" i="15"/>
  <c r="Q12" i="15"/>
  <c r="P12" i="15"/>
  <c r="R12" i="15" s="1"/>
  <c r="T12" i="15" s="1"/>
  <c r="O12" i="15"/>
  <c r="AI11" i="15"/>
  <c r="S11" i="15"/>
  <c r="Q11" i="15"/>
  <c r="P11" i="15"/>
  <c r="R11" i="15" s="1"/>
  <c r="T11" i="15" s="1"/>
  <c r="AH11" i="15" s="1"/>
  <c r="O11" i="15"/>
  <c r="AI10" i="15"/>
  <c r="S10" i="15"/>
  <c r="Q10" i="15"/>
  <c r="P10" i="15"/>
  <c r="R10" i="15" s="1"/>
  <c r="T10" i="15" s="1"/>
  <c r="AH10" i="15" s="1"/>
  <c r="O10" i="15"/>
  <c r="AI9" i="15"/>
  <c r="S9" i="15"/>
  <c r="Q9" i="15"/>
  <c r="P9" i="15"/>
  <c r="R9" i="15" s="1"/>
  <c r="T9" i="15" s="1"/>
  <c r="AH9" i="15" s="1"/>
  <c r="O9" i="15"/>
  <c r="AI8" i="15"/>
  <c r="AH8" i="15"/>
  <c r="S8" i="15"/>
  <c r="Q8" i="15"/>
  <c r="P8" i="15"/>
  <c r="R8" i="15" s="1"/>
  <c r="T8" i="15" s="1"/>
  <c r="O8" i="15"/>
  <c r="AH7" i="15"/>
  <c r="S7" i="15"/>
  <c r="AI7" i="15" s="1"/>
  <c r="Q7" i="15"/>
  <c r="P7" i="15"/>
  <c r="O7" i="15"/>
  <c r="AO42" i="15" l="1"/>
  <c r="AK42" i="15"/>
  <c r="AM42" i="15"/>
  <c r="R7" i="15"/>
  <c r="T7" i="15" s="1"/>
  <c r="V25" i="15"/>
  <c r="U26" i="15"/>
  <c r="AH25" i="15"/>
  <c r="AI24" i="15"/>
  <c r="AM24" i="15" s="1"/>
  <c r="R27" i="15"/>
  <c r="T27" i="15" s="1"/>
  <c r="R29" i="15"/>
  <c r="T29" i="15" s="1"/>
  <c r="R31" i="15"/>
  <c r="T31" i="15" s="1"/>
  <c r="AH31" i="15" s="1"/>
  <c r="R33" i="15"/>
  <c r="T33" i="15" s="1"/>
  <c r="AH33" i="15" s="1"/>
  <c r="R35" i="15"/>
  <c r="T35" i="15" s="1"/>
  <c r="AH35" i="15" s="1"/>
  <c r="R37" i="15"/>
  <c r="T37" i="15" s="1"/>
  <c r="AH37" i="15" s="1"/>
  <c r="R39" i="15"/>
  <c r="T39" i="15" s="1"/>
  <c r="AH39" i="15" s="1"/>
  <c r="R41" i="15"/>
  <c r="T41" i="15" s="1"/>
  <c r="AH41" i="15" s="1"/>
  <c r="V26" i="15" l="1"/>
  <c r="U27" i="15"/>
  <c r="U8" i="15"/>
  <c r="V7" i="15"/>
  <c r="AO24" i="15"/>
  <c r="Z25" i="15"/>
  <c r="X25" i="15"/>
  <c r="X7" i="15" l="1"/>
  <c r="Z7" i="15"/>
  <c r="V27" i="15"/>
  <c r="U28" i="15"/>
  <c r="Z26" i="15"/>
  <c r="X26" i="15"/>
  <c r="U9" i="15"/>
  <c r="V8" i="15"/>
  <c r="X8" i="15" l="1"/>
  <c r="Z8" i="15"/>
  <c r="Z27" i="15"/>
  <c r="X27" i="15"/>
  <c r="U10" i="15"/>
  <c r="V9" i="15"/>
  <c r="V28" i="15"/>
  <c r="U29" i="15"/>
  <c r="V29" i="15" l="1"/>
  <c r="U30" i="15"/>
  <c r="Z28" i="15"/>
  <c r="X28" i="15"/>
  <c r="X9" i="15"/>
  <c r="Z9" i="15"/>
  <c r="U11" i="15"/>
  <c r="V10" i="15"/>
  <c r="Z10" i="15" l="1"/>
  <c r="X10" i="15"/>
  <c r="Z29" i="15"/>
  <c r="X29" i="15"/>
  <c r="U12" i="15"/>
  <c r="V11" i="15"/>
  <c r="V30" i="15"/>
  <c r="U31" i="15"/>
  <c r="V31" i="15" l="1"/>
  <c r="U32" i="15"/>
  <c r="Z30" i="15"/>
  <c r="X30" i="15"/>
  <c r="X11" i="15"/>
  <c r="Z11" i="15"/>
  <c r="U13" i="15"/>
  <c r="V12" i="15"/>
  <c r="Z31" i="15" l="1"/>
  <c r="X31" i="15"/>
  <c r="Z12" i="15"/>
  <c r="X12" i="15"/>
  <c r="U14" i="15"/>
  <c r="V13" i="15"/>
  <c r="V32" i="15"/>
  <c r="U33" i="15"/>
  <c r="V33" i="15" l="1"/>
  <c r="U34" i="15"/>
  <c r="Z32" i="15"/>
  <c r="X32" i="15"/>
  <c r="Z13" i="15"/>
  <c r="X13" i="15"/>
  <c r="U15" i="15"/>
  <c r="V14" i="15"/>
  <c r="U16" i="15" l="1"/>
  <c r="V15" i="15"/>
  <c r="Z33" i="15"/>
  <c r="X33" i="15"/>
  <c r="Z14" i="15"/>
  <c r="X14" i="15"/>
  <c r="V34" i="15"/>
  <c r="U35" i="15"/>
  <c r="V35" i="15" l="1"/>
  <c r="U36" i="15"/>
  <c r="Z34" i="15"/>
  <c r="X34" i="15"/>
  <c r="Z15" i="15"/>
  <c r="X15" i="15"/>
  <c r="U17" i="15"/>
  <c r="V16" i="15"/>
  <c r="Z16" i="15" l="1"/>
  <c r="X16" i="15"/>
  <c r="Z35" i="15"/>
  <c r="X35" i="15"/>
  <c r="U18" i="15"/>
  <c r="V17" i="15"/>
  <c r="V36" i="15"/>
  <c r="U37" i="15"/>
  <c r="Z17" i="15" l="1"/>
  <c r="X17" i="15"/>
  <c r="V37" i="15"/>
  <c r="U38" i="15"/>
  <c r="Z36" i="15"/>
  <c r="X36" i="15"/>
  <c r="U19" i="15"/>
  <c r="V18" i="15"/>
  <c r="U20" i="15" l="1"/>
  <c r="V19" i="15"/>
  <c r="V38" i="15"/>
  <c r="U39" i="15"/>
  <c r="Z18" i="15"/>
  <c r="X18" i="15"/>
  <c r="Z37" i="15"/>
  <c r="X37" i="15"/>
  <c r="V39" i="15" l="1"/>
  <c r="U40" i="15"/>
  <c r="Z38" i="15"/>
  <c r="X38" i="15"/>
  <c r="Z19" i="15"/>
  <c r="X19" i="15"/>
  <c r="U21" i="15"/>
  <c r="V20" i="15"/>
  <c r="Z20" i="15" l="1"/>
  <c r="X20" i="15"/>
  <c r="Z39" i="15"/>
  <c r="X39" i="15"/>
  <c r="U22" i="15"/>
  <c r="V21" i="15"/>
  <c r="V40" i="15"/>
  <c r="U41" i="15"/>
  <c r="Z21" i="15" l="1"/>
  <c r="X21" i="15"/>
  <c r="V41" i="15"/>
  <c r="U42" i="15"/>
  <c r="V42" i="15" s="1"/>
  <c r="Z40" i="15"/>
  <c r="X40" i="15"/>
  <c r="W40" i="15"/>
  <c r="AB40" i="15" s="1"/>
  <c r="W35" i="15"/>
  <c r="AB35" i="15" s="1"/>
  <c r="W38" i="15"/>
  <c r="AB38" i="15" s="1"/>
  <c r="U23" i="15"/>
  <c r="V22" i="15"/>
  <c r="W37" i="15"/>
  <c r="AB37" i="15" s="1"/>
  <c r="C77" i="15" l="1"/>
  <c r="AJ36" i="15"/>
  <c r="U24" i="15"/>
  <c r="V24" i="15" s="1"/>
  <c r="V23" i="15"/>
  <c r="C78" i="15"/>
  <c r="AJ37" i="15"/>
  <c r="C75" i="15"/>
  <c r="AJ34" i="15"/>
  <c r="C80" i="15"/>
  <c r="AJ39" i="15"/>
  <c r="AN42" i="15"/>
  <c r="AL42" i="15"/>
  <c r="Z42" i="15"/>
  <c r="X42" i="15"/>
  <c r="W42" i="15"/>
  <c r="AB42" i="15" s="1"/>
  <c r="W26" i="15"/>
  <c r="AB26" i="15" s="1"/>
  <c r="W27" i="15"/>
  <c r="AB27" i="15" s="1"/>
  <c r="W28" i="15"/>
  <c r="AB28" i="15" s="1"/>
  <c r="W25" i="15"/>
  <c r="AB25" i="15" s="1"/>
  <c r="W29" i="15"/>
  <c r="AB29" i="15" s="1"/>
  <c r="W30" i="15"/>
  <c r="AB30" i="15" s="1"/>
  <c r="W31" i="15"/>
  <c r="AB31" i="15" s="1"/>
  <c r="W32" i="15"/>
  <c r="AB32" i="15" s="1"/>
  <c r="W22" i="15"/>
  <c r="AB22" i="15" s="1"/>
  <c r="Z22" i="15"/>
  <c r="X22" i="15"/>
  <c r="W33" i="15"/>
  <c r="AB33" i="15" s="1"/>
  <c r="Y40" i="15"/>
  <c r="AC40" i="15" s="1"/>
  <c r="Y38" i="15"/>
  <c r="AC38" i="15" s="1"/>
  <c r="Z41" i="15"/>
  <c r="AA41" i="15" s="1"/>
  <c r="AE41" i="15" s="1"/>
  <c r="X41" i="15"/>
  <c r="W41" i="15"/>
  <c r="AB41" i="15" s="1"/>
  <c r="W39" i="15"/>
  <c r="AB39" i="15" s="1"/>
  <c r="W34" i="15"/>
  <c r="AB34" i="15" s="1"/>
  <c r="W36" i="15"/>
  <c r="AB36" i="15" s="1"/>
  <c r="C74" i="15" l="1"/>
  <c r="AJ33" i="15"/>
  <c r="C81" i="15"/>
  <c r="AJ40" i="15"/>
  <c r="J81" i="15"/>
  <c r="AF41" i="15"/>
  <c r="M81" i="15" s="1"/>
  <c r="AN40" i="15"/>
  <c r="F78" i="15"/>
  <c r="AD38" i="15"/>
  <c r="I78" i="15" s="1"/>
  <c r="AL37" i="15"/>
  <c r="F80" i="15"/>
  <c r="AD40" i="15"/>
  <c r="I80" i="15" s="1"/>
  <c r="AL39" i="15"/>
  <c r="C62" i="15"/>
  <c r="AJ21" i="15"/>
  <c r="AA39" i="15"/>
  <c r="AE39" i="15" s="1"/>
  <c r="C72" i="15"/>
  <c r="AJ31" i="15"/>
  <c r="C70" i="15"/>
  <c r="AJ29" i="15"/>
  <c r="C65" i="15"/>
  <c r="C67" i="15"/>
  <c r="AJ26" i="15"/>
  <c r="C82" i="15"/>
  <c r="AP42" i="15"/>
  <c r="D82" i="15" s="1"/>
  <c r="AQ42" i="15"/>
  <c r="E82" i="15" s="1"/>
  <c r="AJ41" i="15"/>
  <c r="AK41" i="15" s="1"/>
  <c r="AP41" i="15" s="1"/>
  <c r="D81" i="15" s="1"/>
  <c r="AA42" i="15"/>
  <c r="AE42" i="15" s="1"/>
  <c r="AA25" i="15"/>
  <c r="AE25" i="15" s="1"/>
  <c r="AA26" i="15"/>
  <c r="AE26" i="15" s="1"/>
  <c r="AA27" i="15"/>
  <c r="AE27" i="15" s="1"/>
  <c r="AA29" i="15"/>
  <c r="AE29" i="15" s="1"/>
  <c r="AA28" i="15"/>
  <c r="AE28" i="15" s="1"/>
  <c r="AA30" i="15"/>
  <c r="AE30" i="15" s="1"/>
  <c r="AA32" i="15"/>
  <c r="AE32" i="15" s="1"/>
  <c r="AA31" i="15"/>
  <c r="AE31" i="15" s="1"/>
  <c r="AA34" i="15"/>
  <c r="AE34" i="15" s="1"/>
  <c r="AA33" i="15"/>
  <c r="AE33" i="15" s="1"/>
  <c r="AA38" i="15"/>
  <c r="AE38" i="15" s="1"/>
  <c r="W23" i="15"/>
  <c r="AB23" i="15" s="1"/>
  <c r="Z23" i="15"/>
  <c r="X23" i="15"/>
  <c r="W19" i="15"/>
  <c r="AB19" i="15" s="1"/>
  <c r="W20" i="15"/>
  <c r="AB20" i="15" s="1"/>
  <c r="W18" i="15"/>
  <c r="AB18" i="15" s="1"/>
  <c r="W21" i="15"/>
  <c r="AB21" i="15" s="1"/>
  <c r="AA36" i="15"/>
  <c r="AE36" i="15" s="1"/>
  <c r="C76" i="15"/>
  <c r="AJ35" i="15"/>
  <c r="C79" i="15"/>
  <c r="AJ38" i="15"/>
  <c r="AK38" i="15" s="1"/>
  <c r="Y41" i="15"/>
  <c r="AC41" i="15" s="1"/>
  <c r="Y39" i="15"/>
  <c r="AC39" i="15" s="1"/>
  <c r="Y35" i="15"/>
  <c r="AC35" i="15" s="1"/>
  <c r="Y33" i="15"/>
  <c r="AC33" i="15" s="1"/>
  <c r="Y36" i="15"/>
  <c r="AC36" i="15" s="1"/>
  <c r="Y37" i="15"/>
  <c r="AC37" i="15" s="1"/>
  <c r="Y34" i="15"/>
  <c r="AC34" i="15" s="1"/>
  <c r="C73" i="15"/>
  <c r="AJ32" i="15"/>
  <c r="AA22" i="15"/>
  <c r="AE22" i="15" s="1"/>
  <c r="AA17" i="15"/>
  <c r="AE17" i="15" s="1"/>
  <c r="AA35" i="15"/>
  <c r="AE35" i="15" s="1"/>
  <c r="C71" i="15"/>
  <c r="AJ30" i="15"/>
  <c r="AK30" i="15" s="1"/>
  <c r="AQ30" i="15" s="1"/>
  <c r="E70" i="15" s="1"/>
  <c r="C69" i="15"/>
  <c r="AJ28" i="15"/>
  <c r="AK28" i="15" s="1"/>
  <c r="AP28" i="15" s="1"/>
  <c r="D68" i="15" s="1"/>
  <c r="C68" i="15"/>
  <c r="AQ28" i="15"/>
  <c r="E68" i="15" s="1"/>
  <c r="AJ27" i="15"/>
  <c r="AK27" i="15" s="1"/>
  <c r="AP27" i="15" s="1"/>
  <c r="D67" i="15" s="1"/>
  <c r="C66" i="15"/>
  <c r="AJ25" i="15"/>
  <c r="AK25" i="15" s="1"/>
  <c r="AQ25" i="15" s="1"/>
  <c r="E65" i="15" s="1"/>
  <c r="Y42" i="15"/>
  <c r="AC42" i="15" s="1"/>
  <c r="Y26" i="15"/>
  <c r="AC26" i="15" s="1"/>
  <c r="Y25" i="15"/>
  <c r="AC25" i="15" s="1"/>
  <c r="Y28" i="15"/>
  <c r="AC28" i="15" s="1"/>
  <c r="Y27" i="15"/>
  <c r="AC27" i="15" s="1"/>
  <c r="Y32" i="15"/>
  <c r="AC32" i="15" s="1"/>
  <c r="Y29" i="15"/>
  <c r="AC29" i="15" s="1"/>
  <c r="Y30" i="15"/>
  <c r="AC30" i="15" s="1"/>
  <c r="Y31" i="15"/>
  <c r="AC31" i="15" s="1"/>
  <c r="AA37" i="15"/>
  <c r="AE37" i="15" s="1"/>
  <c r="AA40" i="15"/>
  <c r="AE40" i="15" s="1"/>
  <c r="AN24" i="15"/>
  <c r="AL24" i="15"/>
  <c r="W24" i="15"/>
  <c r="AB24" i="15" s="1"/>
  <c r="Z24" i="15"/>
  <c r="X24" i="15"/>
  <c r="W7" i="15"/>
  <c r="AB7" i="15" s="1"/>
  <c r="W8" i="15"/>
  <c r="AB8" i="15" s="1"/>
  <c r="W9" i="15"/>
  <c r="AB9" i="15" s="1"/>
  <c r="W10" i="15"/>
  <c r="AB10" i="15" s="1"/>
  <c r="W11" i="15"/>
  <c r="AB11" i="15" s="1"/>
  <c r="W12" i="15"/>
  <c r="AB12" i="15" s="1"/>
  <c r="W14" i="15"/>
  <c r="AB14" i="15" s="1"/>
  <c r="W15" i="15"/>
  <c r="AB15" i="15" s="1"/>
  <c r="W13" i="15"/>
  <c r="AB13" i="15" s="1"/>
  <c r="W16" i="15"/>
  <c r="AB16" i="15" s="1"/>
  <c r="W17" i="15"/>
  <c r="AB17" i="15" s="1"/>
  <c r="C56" i="15" l="1"/>
  <c r="AJ15" i="15"/>
  <c r="C55" i="15"/>
  <c r="AJ14" i="15"/>
  <c r="C52" i="15"/>
  <c r="AJ11" i="15"/>
  <c r="C50" i="15"/>
  <c r="AJ9" i="15"/>
  <c r="C48" i="15"/>
  <c r="AJ7" i="15"/>
  <c r="Y24" i="15"/>
  <c r="AC24" i="15" s="1"/>
  <c r="Y7" i="15"/>
  <c r="AC7" i="15" s="1"/>
  <c r="Y8" i="15"/>
  <c r="AC8" i="15" s="1"/>
  <c r="Y9" i="15"/>
  <c r="AC9" i="15" s="1"/>
  <c r="Y10" i="15"/>
  <c r="AC10" i="15" s="1"/>
  <c r="Y11" i="15"/>
  <c r="AC11" i="15" s="1"/>
  <c r="Y12" i="15"/>
  <c r="AC12" i="15" s="1"/>
  <c r="Y13" i="15"/>
  <c r="AC13" i="15" s="1"/>
  <c r="Y14" i="15"/>
  <c r="AC14" i="15" s="1"/>
  <c r="AP24" i="15"/>
  <c r="D64" i="15" s="1"/>
  <c r="C64" i="15"/>
  <c r="AQ24" i="15"/>
  <c r="E64" i="15" s="1"/>
  <c r="AJ23" i="15"/>
  <c r="AK23" i="15" s="1"/>
  <c r="J77" i="15"/>
  <c r="AF37" i="15"/>
  <c r="M77" i="15" s="1"/>
  <c r="AN36" i="15"/>
  <c r="F70" i="15"/>
  <c r="AD30" i="15"/>
  <c r="I70" i="15" s="1"/>
  <c r="AL29" i="15"/>
  <c r="F72" i="15"/>
  <c r="AD32" i="15"/>
  <c r="I72" i="15" s="1"/>
  <c r="AL31" i="15"/>
  <c r="F68" i="15"/>
  <c r="AD28" i="15"/>
  <c r="I68" i="15" s="1"/>
  <c r="AL27" i="15"/>
  <c r="F66" i="15"/>
  <c r="AD26" i="15"/>
  <c r="I66" i="15" s="1"/>
  <c r="AL25" i="15"/>
  <c r="J75" i="15"/>
  <c r="AF35" i="15"/>
  <c r="M75" i="15" s="1"/>
  <c r="AN34" i="15"/>
  <c r="J57" i="15"/>
  <c r="AF17" i="15"/>
  <c r="M57" i="15" s="1"/>
  <c r="AN16" i="15"/>
  <c r="J62" i="15"/>
  <c r="AF22" i="15"/>
  <c r="M62" i="15" s="1"/>
  <c r="AN21" i="15"/>
  <c r="F77" i="15"/>
  <c r="AD37" i="15"/>
  <c r="I77" i="15" s="1"/>
  <c r="AL36" i="15"/>
  <c r="F73" i="15"/>
  <c r="AD33" i="15"/>
  <c r="I73" i="15" s="1"/>
  <c r="AL32" i="15"/>
  <c r="F79" i="15"/>
  <c r="AD39" i="15"/>
  <c r="I79" i="15" s="1"/>
  <c r="AL38" i="15"/>
  <c r="AP38" i="15"/>
  <c r="D78" i="15" s="1"/>
  <c r="AQ38" i="15"/>
  <c r="E78" i="15" s="1"/>
  <c r="AK35" i="15"/>
  <c r="J76" i="15"/>
  <c r="AF36" i="15"/>
  <c r="M76" i="15" s="1"/>
  <c r="AN35" i="15"/>
  <c r="Y15" i="15"/>
  <c r="AC15" i="15" s="1"/>
  <c r="AK36" i="15"/>
  <c r="C60" i="15"/>
  <c r="AJ19" i="15"/>
  <c r="Y23" i="15"/>
  <c r="AC23" i="15" s="1"/>
  <c r="Y21" i="15"/>
  <c r="AC21" i="15" s="1"/>
  <c r="Y19" i="15"/>
  <c r="AC19" i="15" s="1"/>
  <c r="Y18" i="15"/>
  <c r="AC18" i="15" s="1"/>
  <c r="C63" i="15"/>
  <c r="AP23" i="15"/>
  <c r="D63" i="15" s="1"/>
  <c r="AQ23" i="15"/>
  <c r="E63" i="15" s="1"/>
  <c r="AJ22" i="15"/>
  <c r="AK22" i="15" s="1"/>
  <c r="AK34" i="15"/>
  <c r="AF38" i="15"/>
  <c r="M78" i="15" s="1"/>
  <c r="J78" i="15"/>
  <c r="AN37" i="15"/>
  <c r="J74" i="15"/>
  <c r="AF34" i="15"/>
  <c r="M74" i="15" s="1"/>
  <c r="AN33" i="15"/>
  <c r="J72" i="15"/>
  <c r="AF32" i="15"/>
  <c r="M72" i="15" s="1"/>
  <c r="AN31" i="15"/>
  <c r="J68" i="15"/>
  <c r="AF28" i="15"/>
  <c r="M68" i="15" s="1"/>
  <c r="AN27" i="15"/>
  <c r="J67" i="15"/>
  <c r="AF27" i="15"/>
  <c r="M67" i="15" s="1"/>
  <c r="AN26" i="15"/>
  <c r="J65" i="15"/>
  <c r="AF25" i="15"/>
  <c r="M65" i="15" s="1"/>
  <c r="AK26" i="15"/>
  <c r="AQ27" i="15"/>
  <c r="E67" i="15" s="1"/>
  <c r="AP25" i="15"/>
  <c r="D65" i="15" s="1"/>
  <c r="AP30" i="15"/>
  <c r="D70" i="15" s="1"/>
  <c r="Y16" i="15"/>
  <c r="AC16" i="15" s="1"/>
  <c r="Y22" i="15"/>
  <c r="AC22" i="15" s="1"/>
  <c r="AK40" i="15"/>
  <c r="AQ41" i="15"/>
  <c r="E81" i="15" s="1"/>
  <c r="AK33" i="15"/>
  <c r="C57" i="15"/>
  <c r="AJ16" i="15"/>
  <c r="C53" i="15"/>
  <c r="AJ12" i="15"/>
  <c r="C54" i="15"/>
  <c r="AJ13" i="15"/>
  <c r="C51" i="15"/>
  <c r="AJ10" i="15"/>
  <c r="C49" i="15"/>
  <c r="AJ8" i="15"/>
  <c r="C47" i="15"/>
  <c r="AA24" i="15"/>
  <c r="AE24" i="15" s="1"/>
  <c r="AA7" i="15"/>
  <c r="AE7" i="15" s="1"/>
  <c r="AA8" i="15"/>
  <c r="AE8" i="15" s="1"/>
  <c r="AA10" i="15"/>
  <c r="AE10" i="15" s="1"/>
  <c r="AA9" i="15"/>
  <c r="AE9" i="15" s="1"/>
  <c r="AA11" i="15"/>
  <c r="AE11" i="15" s="1"/>
  <c r="AA12" i="15"/>
  <c r="AE12" i="15" s="1"/>
  <c r="AA13" i="15"/>
  <c r="AE13" i="15" s="1"/>
  <c r="AA14" i="15"/>
  <c r="AE14" i="15" s="1"/>
  <c r="J80" i="15"/>
  <c r="AF40" i="15"/>
  <c r="M80" i="15" s="1"/>
  <c r="AN39" i="15"/>
  <c r="AO39" i="15" s="1"/>
  <c r="AU39" i="15" s="1"/>
  <c r="L79" i="15" s="1"/>
  <c r="F71" i="15"/>
  <c r="AD31" i="15"/>
  <c r="I71" i="15" s="1"/>
  <c r="AL30" i="15"/>
  <c r="F69" i="15"/>
  <c r="AD29" i="15"/>
  <c r="I69" i="15" s="1"/>
  <c r="AL28" i="15"/>
  <c r="AD27" i="15"/>
  <c r="I67" i="15" s="1"/>
  <c r="F67" i="15"/>
  <c r="AL26" i="15"/>
  <c r="F65" i="15"/>
  <c r="AD25" i="15"/>
  <c r="I65" i="15" s="1"/>
  <c r="AR42" i="15"/>
  <c r="G82" i="15" s="1"/>
  <c r="AD42" i="15"/>
  <c r="I82" i="15" s="1"/>
  <c r="AS42" i="15"/>
  <c r="H82" i="15" s="1"/>
  <c r="F82" i="15"/>
  <c r="AL41" i="15"/>
  <c r="AM41" i="15" s="1"/>
  <c r="AA21" i="15"/>
  <c r="AE21" i="15" s="1"/>
  <c r="AA15" i="15"/>
  <c r="AE15" i="15" s="1"/>
  <c r="AK32" i="15"/>
  <c r="AD34" i="15"/>
  <c r="I74" i="15" s="1"/>
  <c r="F74" i="15"/>
  <c r="AL33" i="15"/>
  <c r="F76" i="15"/>
  <c r="AD36" i="15"/>
  <c r="I76" i="15" s="1"/>
  <c r="AL35" i="15"/>
  <c r="F75" i="15"/>
  <c r="AD35" i="15"/>
  <c r="I75" i="15" s="1"/>
  <c r="AL34" i="15"/>
  <c r="AM34" i="15" s="1"/>
  <c r="AR34" i="15" s="1"/>
  <c r="G74" i="15" s="1"/>
  <c r="F81" i="15"/>
  <c r="AS41" i="15"/>
  <c r="H81" i="15" s="1"/>
  <c r="AD41" i="15"/>
  <c r="I81" i="15" s="1"/>
  <c r="AR41" i="15"/>
  <c r="G81" i="15" s="1"/>
  <c r="AL40" i="15"/>
  <c r="Y17" i="15"/>
  <c r="AC17" i="15" s="1"/>
  <c r="C61" i="15"/>
  <c r="AJ20" i="15"/>
  <c r="AK20" i="15" s="1"/>
  <c r="AP20" i="15" s="1"/>
  <c r="D60" i="15" s="1"/>
  <c r="C58" i="15"/>
  <c r="AJ17" i="15"/>
  <c r="C59" i="15"/>
  <c r="AJ18" i="15"/>
  <c r="AK18" i="15" s="1"/>
  <c r="AQ18" i="15" s="1"/>
  <c r="E58" i="15" s="1"/>
  <c r="AA23" i="15"/>
  <c r="AE23" i="15" s="1"/>
  <c r="AA16" i="15"/>
  <c r="AE16" i="15" s="1"/>
  <c r="AA19" i="15"/>
  <c r="AE19" i="15" s="1"/>
  <c r="AA18" i="15"/>
  <c r="AE18" i="15" s="1"/>
  <c r="AA20" i="15"/>
  <c r="AE20" i="15" s="1"/>
  <c r="AK37" i="15"/>
  <c r="AK39" i="15"/>
  <c r="J73" i="15"/>
  <c r="AF33" i="15"/>
  <c r="M73" i="15" s="1"/>
  <c r="AN32" i="15"/>
  <c r="J71" i="15"/>
  <c r="AF31" i="15"/>
  <c r="M71" i="15" s="1"/>
  <c r="AN30" i="15"/>
  <c r="AF30" i="15"/>
  <c r="M70" i="15" s="1"/>
  <c r="J70" i="15"/>
  <c r="AN29" i="15"/>
  <c r="J69" i="15"/>
  <c r="AF29" i="15"/>
  <c r="M69" i="15" s="1"/>
  <c r="AN28" i="15"/>
  <c r="J66" i="15"/>
  <c r="AF26" i="15"/>
  <c r="M66" i="15" s="1"/>
  <c r="AN25" i="15"/>
  <c r="AT42" i="15"/>
  <c r="K82" i="15" s="1"/>
  <c r="AF42" i="15"/>
  <c r="M82" i="15" s="1"/>
  <c r="J82" i="15"/>
  <c r="AU42" i="15"/>
  <c r="L82" i="15" s="1"/>
  <c r="AN41" i="15"/>
  <c r="AO41" i="15" s="1"/>
  <c r="AK29" i="15"/>
  <c r="AK31" i="15"/>
  <c r="J79" i="15"/>
  <c r="AF39" i="15"/>
  <c r="M79" i="15" s="1"/>
  <c r="AN38" i="15"/>
  <c r="AO38" i="15" s="1"/>
  <c r="AU38" i="15" s="1"/>
  <c r="L78" i="15" s="1"/>
  <c r="Y20" i="15"/>
  <c r="AC20" i="15" s="1"/>
  <c r="AM39" i="15"/>
  <c r="AS39" i="15" s="1"/>
  <c r="H79" i="15" s="1"/>
  <c r="AO40" i="15"/>
  <c r="AU40" i="15" s="1"/>
  <c r="L80" i="15" s="1"/>
  <c r="AP29" i="15" l="1"/>
  <c r="D69" i="15" s="1"/>
  <c r="AQ29" i="15"/>
  <c r="E69" i="15" s="1"/>
  <c r="AO25" i="15"/>
  <c r="AO29" i="15"/>
  <c r="AO32" i="15"/>
  <c r="AP37" i="15"/>
  <c r="D77" i="15" s="1"/>
  <c r="AQ37" i="15"/>
  <c r="E77" i="15" s="1"/>
  <c r="J58" i="15"/>
  <c r="AF18" i="15"/>
  <c r="M58" i="15" s="1"/>
  <c r="AN17" i="15"/>
  <c r="J56" i="15"/>
  <c r="AF16" i="15"/>
  <c r="M56" i="15" s="1"/>
  <c r="AN15" i="15"/>
  <c r="AK17" i="15"/>
  <c r="AP18" i="15"/>
  <c r="D58" i="15" s="1"/>
  <c r="F57" i="15"/>
  <c r="AD17" i="15"/>
  <c r="I57" i="15" s="1"/>
  <c r="AL16" i="15"/>
  <c r="AM33" i="15"/>
  <c r="AS34" i="15"/>
  <c r="H74" i="15" s="1"/>
  <c r="J55" i="15"/>
  <c r="AF15" i="15"/>
  <c r="M55" i="15" s="1"/>
  <c r="AN14" i="15"/>
  <c r="AM28" i="15"/>
  <c r="J53" i="15"/>
  <c r="AF13" i="15"/>
  <c r="M53" i="15" s="1"/>
  <c r="AN12" i="15"/>
  <c r="J51" i="15"/>
  <c r="AF11" i="15"/>
  <c r="M51" i="15" s="1"/>
  <c r="AN10" i="15"/>
  <c r="J50" i="15"/>
  <c r="AF10" i="15"/>
  <c r="M50" i="15" s="1"/>
  <c r="AN9" i="15"/>
  <c r="J47" i="15"/>
  <c r="AF7" i="15"/>
  <c r="M47" i="15" s="1"/>
  <c r="AM37" i="15"/>
  <c r="F56" i="15"/>
  <c r="AD16" i="15"/>
  <c r="I56" i="15" s="1"/>
  <c r="AL15" i="15"/>
  <c r="AO26" i="15"/>
  <c r="AO31" i="15"/>
  <c r="AO37" i="15"/>
  <c r="AT38" i="15"/>
  <c r="K78" i="15" s="1"/>
  <c r="AQ22" i="15"/>
  <c r="E62" i="15" s="1"/>
  <c r="AP22" i="15"/>
  <c r="D62" i="15" s="1"/>
  <c r="F58" i="15"/>
  <c r="AD18" i="15"/>
  <c r="I58" i="15" s="1"/>
  <c r="AL17" i="15"/>
  <c r="F61" i="15"/>
  <c r="AD21" i="15"/>
  <c r="I61" i="15" s="1"/>
  <c r="AL20" i="15"/>
  <c r="AK19" i="15"/>
  <c r="AP36" i="15"/>
  <c r="D76" i="15" s="1"/>
  <c r="AQ36" i="15"/>
  <c r="E76" i="15" s="1"/>
  <c r="AO35" i="15"/>
  <c r="AM38" i="15"/>
  <c r="AM36" i="15"/>
  <c r="AM25" i="15"/>
  <c r="AM31" i="15"/>
  <c r="AO36" i="15"/>
  <c r="F53" i="15"/>
  <c r="AD13" i="15"/>
  <c r="I53" i="15" s="1"/>
  <c r="AL12" i="15"/>
  <c r="F51" i="15"/>
  <c r="AD11" i="15"/>
  <c r="I51" i="15" s="1"/>
  <c r="AL10" i="15"/>
  <c r="F49" i="15"/>
  <c r="AD9" i="15"/>
  <c r="I49" i="15" s="1"/>
  <c r="AL8" i="15"/>
  <c r="F47" i="15"/>
  <c r="AD7" i="15"/>
  <c r="I47" i="15" s="1"/>
  <c r="AK7" i="15"/>
  <c r="AK9" i="15"/>
  <c r="AK11" i="15"/>
  <c r="AK14" i="15"/>
  <c r="AK15" i="15"/>
  <c r="F60" i="15"/>
  <c r="AD20" i="15"/>
  <c r="I60" i="15" s="1"/>
  <c r="AL19" i="15"/>
  <c r="AT39" i="15"/>
  <c r="K79" i="15" s="1"/>
  <c r="AP31" i="15"/>
  <c r="D71" i="15" s="1"/>
  <c r="AQ31" i="15"/>
  <c r="E71" i="15" s="1"/>
  <c r="AT41" i="15"/>
  <c r="K81" i="15" s="1"/>
  <c r="AU41" i="15"/>
  <c r="L81" i="15" s="1"/>
  <c r="AO28" i="15"/>
  <c r="AO30" i="15"/>
  <c r="AP39" i="15"/>
  <c r="D79" i="15" s="1"/>
  <c r="AQ39" i="15"/>
  <c r="E79" i="15" s="1"/>
  <c r="J60" i="15"/>
  <c r="AF20" i="15"/>
  <c r="M60" i="15" s="1"/>
  <c r="AN19" i="15"/>
  <c r="J59" i="15"/>
  <c r="AF19" i="15"/>
  <c r="M59" i="15" s="1"/>
  <c r="AN18" i="15"/>
  <c r="AT23" i="15"/>
  <c r="K63" i="15" s="1"/>
  <c r="J63" i="15"/>
  <c r="AU23" i="15"/>
  <c r="L63" i="15" s="1"/>
  <c r="AF23" i="15"/>
  <c r="M63" i="15" s="1"/>
  <c r="AN22" i="15"/>
  <c r="AO22" i="15" s="1"/>
  <c r="AM40" i="15"/>
  <c r="AM35" i="15"/>
  <c r="AQ32" i="15"/>
  <c r="E72" i="15" s="1"/>
  <c r="AP32" i="15"/>
  <c r="D72" i="15" s="1"/>
  <c r="J61" i="15"/>
  <c r="AF21" i="15"/>
  <c r="M61" i="15" s="1"/>
  <c r="AN20" i="15"/>
  <c r="AM26" i="15"/>
  <c r="AM30" i="15"/>
  <c r="AT40" i="15"/>
  <c r="K80" i="15" s="1"/>
  <c r="J54" i="15"/>
  <c r="AF14" i="15"/>
  <c r="M54" i="15" s="1"/>
  <c r="AN13" i="15"/>
  <c r="J52" i="15"/>
  <c r="AF12" i="15"/>
  <c r="M52" i="15" s="1"/>
  <c r="AN11" i="15"/>
  <c r="AO11" i="15" s="1"/>
  <c r="AT11" i="15" s="1"/>
  <c r="K51" i="15" s="1"/>
  <c r="J49" i="15"/>
  <c r="AF9" i="15"/>
  <c r="M49" i="15" s="1"/>
  <c r="AN8" i="15"/>
  <c r="J48" i="15"/>
  <c r="AF8" i="15"/>
  <c r="M48" i="15" s="1"/>
  <c r="AN7" i="15"/>
  <c r="AO7" i="15" s="1"/>
  <c r="AT7" i="15" s="1"/>
  <c r="K47" i="15" s="1"/>
  <c r="J64" i="15"/>
  <c r="AT24" i="15"/>
  <c r="K64" i="15" s="1"/>
  <c r="AU24" i="15"/>
  <c r="L64" i="15" s="1"/>
  <c r="AF24" i="15"/>
  <c r="M64" i="15" s="1"/>
  <c r="AN23" i="15"/>
  <c r="AO23" i="15" s="1"/>
  <c r="AK8" i="15"/>
  <c r="AK10" i="15"/>
  <c r="AK13" i="15"/>
  <c r="AK12" i="15"/>
  <c r="AK16" i="15"/>
  <c r="AQ33" i="15"/>
  <c r="E73" i="15" s="1"/>
  <c r="AP33" i="15"/>
  <c r="D73" i="15" s="1"/>
  <c r="AP40" i="15"/>
  <c r="D80" i="15" s="1"/>
  <c r="AQ40" i="15"/>
  <c r="E80" i="15" s="1"/>
  <c r="F62" i="15"/>
  <c r="AD22" i="15"/>
  <c r="I62" i="15" s="1"/>
  <c r="AL21" i="15"/>
  <c r="AK21" i="15"/>
  <c r="AP26" i="15"/>
  <c r="D66" i="15" s="1"/>
  <c r="AQ26" i="15"/>
  <c r="E66" i="15" s="1"/>
  <c r="AO27" i="15"/>
  <c r="AO33" i="15"/>
  <c r="AP34" i="15"/>
  <c r="D74" i="15" s="1"/>
  <c r="AQ34" i="15"/>
  <c r="E74" i="15" s="1"/>
  <c r="F59" i="15"/>
  <c r="AD19" i="15"/>
  <c r="I59" i="15" s="1"/>
  <c r="AL18" i="15"/>
  <c r="F63" i="15"/>
  <c r="AS23" i="15"/>
  <c r="H63" i="15" s="1"/>
  <c r="AD23" i="15"/>
  <c r="I63" i="15" s="1"/>
  <c r="AL22" i="15"/>
  <c r="AM22" i="15" s="1"/>
  <c r="AS22" i="15" s="1"/>
  <c r="H62" i="15" s="1"/>
  <c r="AQ20" i="15"/>
  <c r="E60" i="15" s="1"/>
  <c r="F55" i="15"/>
  <c r="AD15" i="15"/>
  <c r="I55" i="15" s="1"/>
  <c r="AL14" i="15"/>
  <c r="AM14" i="15" s="1"/>
  <c r="AS14" i="15" s="1"/>
  <c r="H54" i="15" s="1"/>
  <c r="AQ35" i="15"/>
  <c r="E75" i="15" s="1"/>
  <c r="AP35" i="15"/>
  <c r="D75" i="15" s="1"/>
  <c r="AR39" i="15"/>
  <c r="G79" i="15" s="1"/>
  <c r="AM32" i="15"/>
  <c r="AO34" i="15"/>
  <c r="AM27" i="15"/>
  <c r="AM29" i="15"/>
  <c r="F54" i="15"/>
  <c r="AR14" i="15"/>
  <c r="G54" i="15" s="1"/>
  <c r="AD14" i="15"/>
  <c r="I54" i="15" s="1"/>
  <c r="AL13" i="15"/>
  <c r="F52" i="15"/>
  <c r="AD12" i="15"/>
  <c r="I52" i="15" s="1"/>
  <c r="AL11" i="15"/>
  <c r="AM11" i="15" s="1"/>
  <c r="AR11" i="15" s="1"/>
  <c r="G51" i="15" s="1"/>
  <c r="F50" i="15"/>
  <c r="AD10" i="15"/>
  <c r="I50" i="15" s="1"/>
  <c r="AL9" i="15"/>
  <c r="F48" i="15"/>
  <c r="AD8" i="15"/>
  <c r="I48" i="15" s="1"/>
  <c r="AL7" i="15"/>
  <c r="AM7" i="15" s="1"/>
  <c r="AS7" i="15" s="1"/>
  <c r="H47" i="15" s="1"/>
  <c r="F64" i="15"/>
  <c r="AR24" i="15"/>
  <c r="G64" i="15" s="1"/>
  <c r="AS24" i="15"/>
  <c r="H64" i="15" s="1"/>
  <c r="AD24" i="15"/>
  <c r="I64" i="15" s="1"/>
  <c r="AL23" i="15"/>
  <c r="AM23" i="15" s="1"/>
  <c r="AR23" i="15" s="1"/>
  <c r="G63" i="15" s="1"/>
  <c r="AS29" i="15" l="1"/>
  <c r="H69" i="15" s="1"/>
  <c r="AR29" i="15"/>
  <c r="G69" i="15" s="1"/>
  <c r="AU34" i="15"/>
  <c r="L74" i="15" s="1"/>
  <c r="AT34" i="15"/>
  <c r="K74" i="15" s="1"/>
  <c r="AS32" i="15"/>
  <c r="H72" i="15" s="1"/>
  <c r="AR32" i="15"/>
  <c r="G72" i="15" s="1"/>
  <c r="AU33" i="15"/>
  <c r="L73" i="15" s="1"/>
  <c r="AT33" i="15"/>
  <c r="K73" i="15" s="1"/>
  <c r="AQ21" i="15"/>
  <c r="E61" i="15" s="1"/>
  <c r="AP21" i="15"/>
  <c r="D61" i="15" s="1"/>
  <c r="AR22" i="15"/>
  <c r="G62" i="15" s="1"/>
  <c r="AQ16" i="15"/>
  <c r="E56" i="15" s="1"/>
  <c r="AP16" i="15"/>
  <c r="D56" i="15" s="1"/>
  <c r="AP13" i="15"/>
  <c r="D53" i="15" s="1"/>
  <c r="AQ13" i="15"/>
  <c r="E53" i="15" s="1"/>
  <c r="AQ8" i="15"/>
  <c r="E48" i="15" s="1"/>
  <c r="AP8" i="15"/>
  <c r="D48" i="15" s="1"/>
  <c r="AS26" i="15"/>
  <c r="H66" i="15" s="1"/>
  <c r="AR26" i="15"/>
  <c r="G66" i="15" s="1"/>
  <c r="AS35" i="15"/>
  <c r="H75" i="15" s="1"/>
  <c r="AR35" i="15"/>
  <c r="G75" i="15" s="1"/>
  <c r="AU22" i="15"/>
  <c r="L62" i="15" s="1"/>
  <c r="AT22" i="15"/>
  <c r="K62" i="15" s="1"/>
  <c r="AO19" i="15"/>
  <c r="AU28" i="15"/>
  <c r="L68" i="15" s="1"/>
  <c r="AT28" i="15"/>
  <c r="K68" i="15" s="1"/>
  <c r="AM19" i="15"/>
  <c r="AP14" i="15"/>
  <c r="D54" i="15" s="1"/>
  <c r="AQ14" i="15"/>
  <c r="E54" i="15" s="1"/>
  <c r="AP9" i="15"/>
  <c r="D49" i="15" s="1"/>
  <c r="AQ9" i="15"/>
  <c r="E49" i="15" s="1"/>
  <c r="AR7" i="15"/>
  <c r="G47" i="15" s="1"/>
  <c r="AM8" i="15"/>
  <c r="AM12" i="15"/>
  <c r="AS31" i="15"/>
  <c r="H71" i="15" s="1"/>
  <c r="AR31" i="15"/>
  <c r="G71" i="15" s="1"/>
  <c r="AO16" i="15"/>
  <c r="AS38" i="15"/>
  <c r="H78" i="15" s="1"/>
  <c r="AR38" i="15"/>
  <c r="G78" i="15" s="1"/>
  <c r="AQ19" i="15"/>
  <c r="E59" i="15" s="1"/>
  <c r="AP19" i="15"/>
  <c r="D59" i="15" s="1"/>
  <c r="AM17" i="15"/>
  <c r="AU37" i="15"/>
  <c r="L77" i="15" s="1"/>
  <c r="AT37" i="15"/>
  <c r="K77" i="15" s="1"/>
  <c r="AU26" i="15"/>
  <c r="L66" i="15" s="1"/>
  <c r="AT26" i="15"/>
  <c r="K66" i="15" s="1"/>
  <c r="AS37" i="15"/>
  <c r="H77" i="15" s="1"/>
  <c r="AR37" i="15"/>
  <c r="G77" i="15" s="1"/>
  <c r="AU7" i="15"/>
  <c r="L47" i="15" s="1"/>
  <c r="AO10" i="15"/>
  <c r="AS28" i="15"/>
  <c r="H68" i="15" s="1"/>
  <c r="AR28" i="15"/>
  <c r="G68" i="15" s="1"/>
  <c r="AM16" i="15"/>
  <c r="AP17" i="15"/>
  <c r="D57" i="15" s="1"/>
  <c r="AQ17" i="15"/>
  <c r="E57" i="15" s="1"/>
  <c r="AO17" i="15"/>
  <c r="AU29" i="15"/>
  <c r="L69" i="15" s="1"/>
  <c r="AT29" i="15"/>
  <c r="K69" i="15" s="1"/>
  <c r="AM9" i="15"/>
  <c r="AM13" i="15"/>
  <c r="AS27" i="15"/>
  <c r="H67" i="15" s="1"/>
  <c r="AR27" i="15"/>
  <c r="G67" i="15" s="1"/>
  <c r="AO21" i="15"/>
  <c r="AM18" i="15"/>
  <c r="AU27" i="15"/>
  <c r="L67" i="15" s="1"/>
  <c r="AT27" i="15"/>
  <c r="K67" i="15" s="1"/>
  <c r="AM21" i="15"/>
  <c r="AP12" i="15"/>
  <c r="D52" i="15" s="1"/>
  <c r="AQ12" i="15"/>
  <c r="E52" i="15" s="1"/>
  <c r="AQ10" i="15"/>
  <c r="E50" i="15" s="1"/>
  <c r="AP10" i="15"/>
  <c r="D50" i="15" s="1"/>
  <c r="AO8" i="15"/>
  <c r="AO13" i="15"/>
  <c r="AS30" i="15"/>
  <c r="H70" i="15" s="1"/>
  <c r="AR30" i="15"/>
  <c r="G70" i="15" s="1"/>
  <c r="AO20" i="15"/>
  <c r="AS40" i="15"/>
  <c r="H80" i="15" s="1"/>
  <c r="AR40" i="15"/>
  <c r="G80" i="15" s="1"/>
  <c r="AO18" i="15"/>
  <c r="AT30" i="15"/>
  <c r="K70" i="15" s="1"/>
  <c r="AU30" i="15"/>
  <c r="L70" i="15" s="1"/>
  <c r="AQ15" i="15"/>
  <c r="E55" i="15" s="1"/>
  <c r="AP15" i="15"/>
  <c r="D55" i="15" s="1"/>
  <c r="AP11" i="15"/>
  <c r="D51" i="15" s="1"/>
  <c r="AQ11" i="15"/>
  <c r="E51" i="15" s="1"/>
  <c r="AP7" i="15"/>
  <c r="D47" i="15" s="1"/>
  <c r="AQ7" i="15"/>
  <c r="E47" i="15" s="1"/>
  <c r="AM10" i="15"/>
  <c r="AS11" i="15"/>
  <c r="H51" i="15" s="1"/>
  <c r="AU36" i="15"/>
  <c r="L76" i="15" s="1"/>
  <c r="AT36" i="15"/>
  <c r="K76" i="15" s="1"/>
  <c r="AS25" i="15"/>
  <c r="H65" i="15" s="1"/>
  <c r="AR25" i="15"/>
  <c r="G65" i="15" s="1"/>
  <c r="AS36" i="15"/>
  <c r="H76" i="15" s="1"/>
  <c r="AR36" i="15"/>
  <c r="G76" i="15" s="1"/>
  <c r="AU35" i="15"/>
  <c r="L75" i="15" s="1"/>
  <c r="AT35" i="15"/>
  <c r="K75" i="15" s="1"/>
  <c r="AM20" i="15"/>
  <c r="AU31" i="15"/>
  <c r="L71" i="15" s="1"/>
  <c r="AT31" i="15"/>
  <c r="K71" i="15" s="1"/>
  <c r="AM15" i="15"/>
  <c r="AO9" i="15"/>
  <c r="AU11" i="15"/>
  <c r="L51" i="15" s="1"/>
  <c r="AO12" i="15"/>
  <c r="AO14" i="15"/>
  <c r="AS33" i="15"/>
  <c r="H73" i="15" s="1"/>
  <c r="AR33" i="15"/>
  <c r="G73" i="15" s="1"/>
  <c r="AO15" i="15"/>
  <c r="AU32" i="15"/>
  <c r="L72" i="15" s="1"/>
  <c r="AT32" i="15"/>
  <c r="K72" i="15" s="1"/>
  <c r="AU25" i="15"/>
  <c r="L65" i="15" s="1"/>
  <c r="AT25" i="15"/>
  <c r="K65" i="15" s="1"/>
  <c r="AT15" i="15" l="1"/>
  <c r="K55" i="15" s="1"/>
  <c r="AU15" i="15"/>
  <c r="L55" i="15" s="1"/>
  <c r="AT12" i="15"/>
  <c r="K52" i="15" s="1"/>
  <c r="AU12" i="15"/>
  <c r="L52" i="15" s="1"/>
  <c r="AT9" i="15"/>
  <c r="K49" i="15" s="1"/>
  <c r="AU9" i="15"/>
  <c r="L49" i="15" s="1"/>
  <c r="AR20" i="15"/>
  <c r="G60" i="15" s="1"/>
  <c r="AS20" i="15"/>
  <c r="H60" i="15" s="1"/>
  <c r="AR10" i="15"/>
  <c r="G50" i="15" s="1"/>
  <c r="AS10" i="15"/>
  <c r="H50" i="15" s="1"/>
  <c r="AT20" i="15"/>
  <c r="K60" i="15" s="1"/>
  <c r="AU20" i="15"/>
  <c r="L60" i="15" s="1"/>
  <c r="AT8" i="15"/>
  <c r="K48" i="15" s="1"/>
  <c r="AU8" i="15"/>
  <c r="L48" i="15" s="1"/>
  <c r="AR18" i="15"/>
  <c r="G58" i="15" s="1"/>
  <c r="AS18" i="15"/>
  <c r="H58" i="15" s="1"/>
  <c r="AR13" i="15"/>
  <c r="G53" i="15" s="1"/>
  <c r="AS13" i="15"/>
  <c r="H53" i="15" s="1"/>
  <c r="AT17" i="15"/>
  <c r="K57" i="15" s="1"/>
  <c r="AU17" i="15"/>
  <c r="L57" i="15" s="1"/>
  <c r="AU10" i="15"/>
  <c r="L50" i="15" s="1"/>
  <c r="AT10" i="15"/>
  <c r="K50" i="15" s="1"/>
  <c r="AR17" i="15"/>
  <c r="G57" i="15" s="1"/>
  <c r="AS17" i="15"/>
  <c r="H57" i="15" s="1"/>
  <c r="AR12" i="15"/>
  <c r="G52" i="15" s="1"/>
  <c r="AS12" i="15"/>
  <c r="H52" i="15" s="1"/>
  <c r="AU19" i="15"/>
  <c r="L59" i="15" s="1"/>
  <c r="AT19" i="15"/>
  <c r="K59" i="15" s="1"/>
  <c r="AU14" i="15"/>
  <c r="L54" i="15" s="1"/>
  <c r="AT14" i="15"/>
  <c r="K54" i="15" s="1"/>
  <c r="AR15" i="15"/>
  <c r="G55" i="15" s="1"/>
  <c r="AS15" i="15"/>
  <c r="H55" i="15" s="1"/>
  <c r="AT18" i="15"/>
  <c r="K58" i="15" s="1"/>
  <c r="AU18" i="15"/>
  <c r="L58" i="15" s="1"/>
  <c r="AU13" i="15"/>
  <c r="L53" i="15" s="1"/>
  <c r="AT13" i="15"/>
  <c r="K53" i="15" s="1"/>
  <c r="AS21" i="15"/>
  <c r="H61" i="15" s="1"/>
  <c r="AR21" i="15"/>
  <c r="G61" i="15" s="1"/>
  <c r="AU21" i="15"/>
  <c r="L61" i="15" s="1"/>
  <c r="AT21" i="15"/>
  <c r="K61" i="15" s="1"/>
  <c r="AR9" i="15"/>
  <c r="G49" i="15" s="1"/>
  <c r="AS9" i="15"/>
  <c r="H49" i="15" s="1"/>
  <c r="AS16" i="15"/>
  <c r="H56" i="15" s="1"/>
  <c r="AR16" i="15"/>
  <c r="G56" i="15" s="1"/>
  <c r="AU16" i="15"/>
  <c r="L56" i="15" s="1"/>
  <c r="AT16" i="15"/>
  <c r="K56" i="15" s="1"/>
  <c r="AR8" i="15"/>
  <c r="G48" i="15" s="1"/>
  <c r="AS8" i="15"/>
  <c r="H48" i="15" s="1"/>
  <c r="AR19" i="15"/>
  <c r="G59" i="15" s="1"/>
  <c r="AS19" i="15"/>
  <c r="H59" i="15" s="1"/>
  <c r="AH42" i="14" l="1"/>
  <c r="S42" i="14"/>
  <c r="AI42" i="14" s="1"/>
  <c r="Q42" i="14"/>
  <c r="P42" i="14"/>
  <c r="R42" i="14" s="1"/>
  <c r="S41" i="14"/>
  <c r="AI41" i="14" s="1"/>
  <c r="Q41" i="14"/>
  <c r="P41" i="14"/>
  <c r="O41" i="14"/>
  <c r="S40" i="14"/>
  <c r="AI40" i="14" s="1"/>
  <c r="Q40" i="14"/>
  <c r="P40" i="14"/>
  <c r="R40" i="14" s="1"/>
  <c r="T40" i="14" s="1"/>
  <c r="AH40" i="14" s="1"/>
  <c r="O40" i="14"/>
  <c r="S39" i="14"/>
  <c r="AI39" i="14" s="1"/>
  <c r="Q39" i="14"/>
  <c r="P39" i="14"/>
  <c r="O39" i="14"/>
  <c r="S38" i="14"/>
  <c r="AI38" i="14" s="1"/>
  <c r="Q38" i="14"/>
  <c r="P38" i="14"/>
  <c r="R38" i="14" s="1"/>
  <c r="T38" i="14" s="1"/>
  <c r="AH38" i="14" s="1"/>
  <c r="O38" i="14"/>
  <c r="S37" i="14"/>
  <c r="AI37" i="14" s="1"/>
  <c r="Q37" i="14"/>
  <c r="P37" i="14"/>
  <c r="O37" i="14"/>
  <c r="S36" i="14"/>
  <c r="AI36" i="14" s="1"/>
  <c r="Q36" i="14"/>
  <c r="P36" i="14"/>
  <c r="R36" i="14" s="1"/>
  <c r="T36" i="14" s="1"/>
  <c r="AH36" i="14" s="1"/>
  <c r="O36" i="14"/>
  <c r="S35" i="14"/>
  <c r="AI35" i="14" s="1"/>
  <c r="Q35" i="14"/>
  <c r="P35" i="14"/>
  <c r="O35" i="14"/>
  <c r="S34" i="14"/>
  <c r="AI34" i="14" s="1"/>
  <c r="Q34" i="14"/>
  <c r="P34" i="14"/>
  <c r="R34" i="14" s="1"/>
  <c r="T34" i="14" s="1"/>
  <c r="AH34" i="14" s="1"/>
  <c r="O34" i="14"/>
  <c r="S33" i="14"/>
  <c r="AI33" i="14" s="1"/>
  <c r="Q33" i="14"/>
  <c r="P33" i="14"/>
  <c r="O33" i="14"/>
  <c r="S32" i="14"/>
  <c r="AI32" i="14" s="1"/>
  <c r="Q32" i="14"/>
  <c r="P32" i="14"/>
  <c r="R32" i="14" s="1"/>
  <c r="T32" i="14" s="1"/>
  <c r="AH32" i="14" s="1"/>
  <c r="O32" i="14"/>
  <c r="S31" i="14"/>
  <c r="AI31" i="14" s="1"/>
  <c r="Q31" i="14"/>
  <c r="P31" i="14"/>
  <c r="O31" i="14"/>
  <c r="AH30" i="14"/>
  <c r="S30" i="14"/>
  <c r="AI30" i="14" s="1"/>
  <c r="Q30" i="14"/>
  <c r="P30" i="14"/>
  <c r="R30" i="14" s="1"/>
  <c r="T30" i="14" s="1"/>
  <c r="O30" i="14"/>
  <c r="S29" i="14"/>
  <c r="AI29" i="14" s="1"/>
  <c r="Q29" i="14"/>
  <c r="P29" i="14"/>
  <c r="O29" i="14"/>
  <c r="AH28" i="14"/>
  <c r="S28" i="14"/>
  <c r="AI28" i="14" s="1"/>
  <c r="Q28" i="14"/>
  <c r="P28" i="14"/>
  <c r="R28" i="14" s="1"/>
  <c r="T28" i="14" s="1"/>
  <c r="O28" i="14"/>
  <c r="AH27" i="14"/>
  <c r="S27" i="14"/>
  <c r="AI27" i="14" s="1"/>
  <c r="Q27" i="14"/>
  <c r="P27" i="14"/>
  <c r="O27" i="14"/>
  <c r="AH26" i="14"/>
  <c r="S26" i="14"/>
  <c r="AI26" i="14" s="1"/>
  <c r="Q26" i="14"/>
  <c r="P26" i="14"/>
  <c r="R26" i="14" s="1"/>
  <c r="T26" i="14" s="1"/>
  <c r="O26" i="14"/>
  <c r="S25" i="14"/>
  <c r="AI25" i="14" s="1"/>
  <c r="Q25" i="14"/>
  <c r="P25" i="14"/>
  <c r="R25" i="14" s="1"/>
  <c r="T25" i="14" s="1"/>
  <c r="O25" i="14"/>
  <c r="AH24" i="14"/>
  <c r="S24" i="14"/>
  <c r="Q24" i="14"/>
  <c r="P24" i="14"/>
  <c r="R24" i="14" s="1"/>
  <c r="AK24" i="14" s="1"/>
  <c r="AI23" i="14"/>
  <c r="S23" i="14"/>
  <c r="Q23" i="14"/>
  <c r="P23" i="14"/>
  <c r="R23" i="14" s="1"/>
  <c r="T23" i="14" s="1"/>
  <c r="AH23" i="14" s="1"/>
  <c r="O23" i="14"/>
  <c r="AI22" i="14"/>
  <c r="S22" i="14"/>
  <c r="Q22" i="14"/>
  <c r="P22" i="14"/>
  <c r="R22" i="14" s="1"/>
  <c r="T22" i="14" s="1"/>
  <c r="AH22" i="14" s="1"/>
  <c r="O22" i="14"/>
  <c r="AI21" i="14"/>
  <c r="S21" i="14"/>
  <c r="Q21" i="14"/>
  <c r="P21" i="14"/>
  <c r="R21" i="14" s="1"/>
  <c r="T21" i="14" s="1"/>
  <c r="AH21" i="14" s="1"/>
  <c r="O21" i="14"/>
  <c r="AI20" i="14"/>
  <c r="S20" i="14"/>
  <c r="Q20" i="14"/>
  <c r="P20" i="14"/>
  <c r="R20" i="14" s="1"/>
  <c r="T20" i="14" s="1"/>
  <c r="AH20" i="14" s="1"/>
  <c r="O20" i="14"/>
  <c r="AI19" i="14"/>
  <c r="S19" i="14"/>
  <c r="Q19" i="14"/>
  <c r="P19" i="14"/>
  <c r="R19" i="14" s="1"/>
  <c r="T19" i="14" s="1"/>
  <c r="AH19" i="14" s="1"/>
  <c r="O19" i="14"/>
  <c r="AI18" i="14"/>
  <c r="S18" i="14"/>
  <c r="Q18" i="14"/>
  <c r="P18" i="14"/>
  <c r="R18" i="14" s="1"/>
  <c r="T18" i="14" s="1"/>
  <c r="AH18" i="14" s="1"/>
  <c r="O18" i="14"/>
  <c r="AI17" i="14"/>
  <c r="S17" i="14"/>
  <c r="Q17" i="14"/>
  <c r="P17" i="14"/>
  <c r="R17" i="14" s="1"/>
  <c r="T17" i="14" s="1"/>
  <c r="AH17" i="14" s="1"/>
  <c r="O17" i="14"/>
  <c r="AI16" i="14"/>
  <c r="S16" i="14"/>
  <c r="Q16" i="14"/>
  <c r="P16" i="14"/>
  <c r="R16" i="14" s="1"/>
  <c r="T16" i="14" s="1"/>
  <c r="AH16" i="14" s="1"/>
  <c r="O16" i="14"/>
  <c r="AI15" i="14"/>
  <c r="S15" i="14"/>
  <c r="Q15" i="14"/>
  <c r="P15" i="14"/>
  <c r="R15" i="14" s="1"/>
  <c r="T15" i="14" s="1"/>
  <c r="AH15" i="14" s="1"/>
  <c r="O15" i="14"/>
  <c r="AI14" i="14"/>
  <c r="S14" i="14"/>
  <c r="Q14" i="14"/>
  <c r="P14" i="14"/>
  <c r="R14" i="14" s="1"/>
  <c r="T14" i="14" s="1"/>
  <c r="AH14" i="14" s="1"/>
  <c r="O14" i="14"/>
  <c r="AI13" i="14"/>
  <c r="S13" i="14"/>
  <c r="Q13" i="14"/>
  <c r="P13" i="14"/>
  <c r="R13" i="14" s="1"/>
  <c r="T13" i="14" s="1"/>
  <c r="AH13" i="14" s="1"/>
  <c r="O13" i="14"/>
  <c r="AI12" i="14"/>
  <c r="S12" i="14"/>
  <c r="Q12" i="14"/>
  <c r="P12" i="14"/>
  <c r="R12" i="14" s="1"/>
  <c r="T12" i="14" s="1"/>
  <c r="AH12" i="14" s="1"/>
  <c r="O12" i="14"/>
  <c r="AI11" i="14"/>
  <c r="AH11" i="14"/>
  <c r="S11" i="14"/>
  <c r="Q11" i="14"/>
  <c r="P11" i="14"/>
  <c r="R11" i="14" s="1"/>
  <c r="T11" i="14" s="1"/>
  <c r="O11" i="14"/>
  <c r="AI10" i="14"/>
  <c r="AH10" i="14"/>
  <c r="S10" i="14"/>
  <c r="Q10" i="14"/>
  <c r="P10" i="14"/>
  <c r="R10" i="14" s="1"/>
  <c r="T10" i="14" s="1"/>
  <c r="O10" i="14"/>
  <c r="AI9" i="14"/>
  <c r="AH9" i="14"/>
  <c r="S9" i="14"/>
  <c r="Q9" i="14"/>
  <c r="P9" i="14"/>
  <c r="R9" i="14" s="1"/>
  <c r="T9" i="14" s="1"/>
  <c r="O9" i="14"/>
  <c r="AI8" i="14"/>
  <c r="S8" i="14"/>
  <c r="Q8" i="14"/>
  <c r="P8" i="14"/>
  <c r="R8" i="14" s="1"/>
  <c r="T8" i="14" s="1"/>
  <c r="AH8" i="14" s="1"/>
  <c r="O8" i="14"/>
  <c r="AI7" i="14"/>
  <c r="S7" i="14"/>
  <c r="Q7" i="14"/>
  <c r="P7" i="14"/>
  <c r="O7" i="14"/>
  <c r="AO42" i="14" l="1"/>
  <c r="AK42" i="14"/>
  <c r="AM42" i="14"/>
  <c r="R7" i="14"/>
  <c r="T7" i="14" s="1"/>
  <c r="V25" i="14"/>
  <c r="U26" i="14"/>
  <c r="AH25" i="14"/>
  <c r="AI24" i="14"/>
  <c r="AM24" i="14" s="1"/>
  <c r="R27" i="14"/>
  <c r="T27" i="14" s="1"/>
  <c r="R29" i="14"/>
  <c r="T29" i="14" s="1"/>
  <c r="AH29" i="14" s="1"/>
  <c r="R31" i="14"/>
  <c r="T31" i="14" s="1"/>
  <c r="AH31" i="14" s="1"/>
  <c r="R33" i="14"/>
  <c r="T33" i="14" s="1"/>
  <c r="AH33" i="14" s="1"/>
  <c r="R35" i="14"/>
  <c r="T35" i="14" s="1"/>
  <c r="AH35" i="14" s="1"/>
  <c r="R37" i="14"/>
  <c r="T37" i="14" s="1"/>
  <c r="AH37" i="14" s="1"/>
  <c r="R39" i="14"/>
  <c r="T39" i="14" s="1"/>
  <c r="AH39" i="14" s="1"/>
  <c r="R41" i="14"/>
  <c r="T41" i="14" s="1"/>
  <c r="AH41" i="14" s="1"/>
  <c r="V26" i="14" l="1"/>
  <c r="U27" i="14"/>
  <c r="U8" i="14"/>
  <c r="AH7" i="14"/>
  <c r="V7" i="14"/>
  <c r="AO24" i="14"/>
  <c r="Z25" i="14"/>
  <c r="X25" i="14"/>
  <c r="V27" i="14" l="1"/>
  <c r="U28" i="14"/>
  <c r="Z26" i="14"/>
  <c r="X26" i="14"/>
  <c r="X7" i="14"/>
  <c r="Z7" i="14"/>
  <c r="U9" i="14"/>
  <c r="V8" i="14"/>
  <c r="U10" i="14" l="1"/>
  <c r="V9" i="14"/>
  <c r="V28" i="14"/>
  <c r="U29" i="14"/>
  <c r="Z8" i="14"/>
  <c r="X8" i="14"/>
  <c r="Z27" i="14"/>
  <c r="X27" i="14"/>
  <c r="V29" i="14" l="1"/>
  <c r="U30" i="14"/>
  <c r="Z28" i="14"/>
  <c r="X28" i="14"/>
  <c r="X9" i="14"/>
  <c r="Z9" i="14"/>
  <c r="U11" i="14"/>
  <c r="V10" i="14"/>
  <c r="X10" i="14" l="1"/>
  <c r="Z10" i="14"/>
  <c r="V30" i="14"/>
  <c r="U31" i="14"/>
  <c r="U12" i="14"/>
  <c r="V11" i="14"/>
  <c r="Z29" i="14"/>
  <c r="X29" i="14"/>
  <c r="X11" i="14" l="1"/>
  <c r="Z11" i="14"/>
  <c r="V31" i="14"/>
  <c r="U32" i="14"/>
  <c r="Z30" i="14"/>
  <c r="X30" i="14"/>
  <c r="U13" i="14"/>
  <c r="V12" i="14"/>
  <c r="U14" i="14" l="1"/>
  <c r="V13" i="14"/>
  <c r="Z31" i="14"/>
  <c r="X31" i="14"/>
  <c r="X12" i="14"/>
  <c r="Z12" i="14"/>
  <c r="V32" i="14"/>
  <c r="U33" i="14"/>
  <c r="Z13" i="14" l="1"/>
  <c r="X13" i="14"/>
  <c r="V33" i="14"/>
  <c r="U34" i="14"/>
  <c r="Z32" i="14"/>
  <c r="X32" i="14"/>
  <c r="U15" i="14"/>
  <c r="V14" i="14"/>
  <c r="U16" i="14" l="1"/>
  <c r="V15" i="14"/>
  <c r="V34" i="14"/>
  <c r="U35" i="14"/>
  <c r="X14" i="14"/>
  <c r="Z14" i="14"/>
  <c r="Z33" i="14"/>
  <c r="X33" i="14"/>
  <c r="V35" i="14" l="1"/>
  <c r="U36" i="14"/>
  <c r="Z34" i="14"/>
  <c r="X34" i="14"/>
  <c r="Z15" i="14"/>
  <c r="X15" i="14"/>
  <c r="U17" i="14"/>
  <c r="V16" i="14"/>
  <c r="U18" i="14" l="1"/>
  <c r="V17" i="14"/>
  <c r="Z35" i="14"/>
  <c r="X35" i="14"/>
  <c r="Z16" i="14"/>
  <c r="X16" i="14"/>
  <c r="V36" i="14"/>
  <c r="U37" i="14"/>
  <c r="V37" i="14" l="1"/>
  <c r="U38" i="14"/>
  <c r="Z36" i="14"/>
  <c r="X36" i="14"/>
  <c r="Z17" i="14"/>
  <c r="X17" i="14"/>
  <c r="U19" i="14"/>
  <c r="V18" i="14"/>
  <c r="U20" i="14" l="1"/>
  <c r="V19" i="14"/>
  <c r="Z37" i="14"/>
  <c r="X37" i="14"/>
  <c r="Z18" i="14"/>
  <c r="X18" i="14"/>
  <c r="V38" i="14"/>
  <c r="U39" i="14"/>
  <c r="V39" i="14" l="1"/>
  <c r="U40" i="14"/>
  <c r="Z38" i="14"/>
  <c r="X38" i="14"/>
  <c r="Z19" i="14"/>
  <c r="X19" i="14"/>
  <c r="U21" i="14"/>
  <c r="V20" i="14"/>
  <c r="U22" i="14" l="1"/>
  <c r="V21" i="14"/>
  <c r="Z39" i="14"/>
  <c r="X39" i="14"/>
  <c r="Z20" i="14"/>
  <c r="X20" i="14"/>
  <c r="V40" i="14"/>
  <c r="U41" i="14"/>
  <c r="Z21" i="14" l="1"/>
  <c r="X21" i="14"/>
  <c r="V41" i="14"/>
  <c r="U42" i="14"/>
  <c r="V42" i="14" s="1"/>
  <c r="Z40" i="14"/>
  <c r="X40" i="14"/>
  <c r="W40" i="14"/>
  <c r="AB40" i="14" s="1"/>
  <c r="W36" i="14"/>
  <c r="AB36" i="14" s="1"/>
  <c r="U23" i="14"/>
  <c r="V22" i="14"/>
  <c r="U24" i="14" l="1"/>
  <c r="V24" i="14" s="1"/>
  <c r="V23" i="14"/>
  <c r="C76" i="14"/>
  <c r="AJ35" i="14"/>
  <c r="C80" i="14"/>
  <c r="AJ39" i="14"/>
  <c r="AN42" i="14"/>
  <c r="AL42" i="14"/>
  <c r="Z42" i="14"/>
  <c r="X42" i="14"/>
  <c r="W42" i="14"/>
  <c r="AB42" i="14" s="1"/>
  <c r="W25" i="14"/>
  <c r="AB25" i="14" s="1"/>
  <c r="W27" i="14"/>
  <c r="AB27" i="14" s="1"/>
  <c r="W26" i="14"/>
  <c r="AB26" i="14" s="1"/>
  <c r="W28" i="14"/>
  <c r="AB28" i="14" s="1"/>
  <c r="W30" i="14"/>
  <c r="AB30" i="14" s="1"/>
  <c r="W29" i="14"/>
  <c r="AB29" i="14" s="1"/>
  <c r="W33" i="14"/>
  <c r="AB33" i="14" s="1"/>
  <c r="W32" i="14"/>
  <c r="AB32" i="14" s="1"/>
  <c r="W31" i="14"/>
  <c r="AB31" i="14" s="1"/>
  <c r="W34" i="14"/>
  <c r="AB34" i="14" s="1"/>
  <c r="W35" i="14"/>
  <c r="AB35" i="14" s="1"/>
  <c r="W22" i="14"/>
  <c r="AB22" i="14" s="1"/>
  <c r="Z22" i="14"/>
  <c r="X22" i="14"/>
  <c r="W39" i="14"/>
  <c r="AB39" i="14" s="1"/>
  <c r="W37" i="14"/>
  <c r="AB37" i="14" s="1"/>
  <c r="Y36" i="14"/>
  <c r="AC36" i="14" s="1"/>
  <c r="Z41" i="14"/>
  <c r="X41" i="14"/>
  <c r="W41" i="14"/>
  <c r="AB41" i="14" s="1"/>
  <c r="W38" i="14"/>
  <c r="AB38" i="14" s="1"/>
  <c r="W19" i="14"/>
  <c r="AB19" i="14" s="1"/>
  <c r="Y39" i="14"/>
  <c r="AC39" i="14" s="1"/>
  <c r="F79" i="14" l="1"/>
  <c r="AD39" i="14"/>
  <c r="I79" i="14" s="1"/>
  <c r="AL38" i="14"/>
  <c r="C59" i="14"/>
  <c r="AJ18" i="14"/>
  <c r="C81" i="14"/>
  <c r="AP41" i="14"/>
  <c r="D81" i="14" s="1"/>
  <c r="AJ40" i="14"/>
  <c r="AA41" i="14"/>
  <c r="AE41" i="14" s="1"/>
  <c r="AA39" i="14"/>
  <c r="AE39" i="14" s="1"/>
  <c r="F76" i="14"/>
  <c r="AD36" i="14"/>
  <c r="I76" i="14" s="1"/>
  <c r="AL35" i="14"/>
  <c r="C77" i="14"/>
  <c r="AJ36" i="14"/>
  <c r="AA37" i="14"/>
  <c r="AE37" i="14" s="1"/>
  <c r="C62" i="14"/>
  <c r="AJ21" i="14"/>
  <c r="C75" i="14"/>
  <c r="AJ34" i="14"/>
  <c r="C71" i="14"/>
  <c r="AJ30" i="14"/>
  <c r="C73" i="14"/>
  <c r="AJ32" i="14"/>
  <c r="C70" i="14"/>
  <c r="AJ29" i="14"/>
  <c r="C66" i="14"/>
  <c r="AJ25" i="14"/>
  <c r="C65" i="14"/>
  <c r="Y42" i="14"/>
  <c r="AC42" i="14" s="1"/>
  <c r="Y25" i="14"/>
  <c r="AC25" i="14" s="1"/>
  <c r="Y26" i="14"/>
  <c r="AC26" i="14" s="1"/>
  <c r="Y27" i="14"/>
  <c r="AC27" i="14" s="1"/>
  <c r="Y28" i="14"/>
  <c r="AC28" i="14" s="1"/>
  <c r="Y30" i="14"/>
  <c r="AC30" i="14" s="1"/>
  <c r="Y29" i="14"/>
  <c r="AC29" i="14" s="1"/>
  <c r="Y32" i="14"/>
  <c r="AC32" i="14" s="1"/>
  <c r="Y31" i="14"/>
  <c r="AC31" i="14" s="1"/>
  <c r="Y33" i="14"/>
  <c r="AC33" i="14" s="1"/>
  <c r="AA34" i="14"/>
  <c r="AE34" i="14" s="1"/>
  <c r="AA38" i="14"/>
  <c r="AE38" i="14" s="1"/>
  <c r="AK39" i="14"/>
  <c r="AP39" i="14" s="1"/>
  <c r="D79" i="14" s="1"/>
  <c r="W23" i="14"/>
  <c r="AB23" i="14" s="1"/>
  <c r="Z23" i="14"/>
  <c r="X23" i="14"/>
  <c r="W21" i="14"/>
  <c r="AB21" i="14" s="1"/>
  <c r="W18" i="14"/>
  <c r="AB18" i="14" s="1"/>
  <c r="C78" i="14"/>
  <c r="AJ37" i="14"/>
  <c r="Y41" i="14"/>
  <c r="AC41" i="14" s="1"/>
  <c r="Y35" i="14"/>
  <c r="AC35" i="14" s="1"/>
  <c r="Y37" i="14"/>
  <c r="AC37" i="14" s="1"/>
  <c r="Y38" i="14"/>
  <c r="AC38" i="14" s="1"/>
  <c r="Y34" i="14"/>
  <c r="AC34" i="14" s="1"/>
  <c r="Y40" i="14"/>
  <c r="AC40" i="14" s="1"/>
  <c r="C79" i="14"/>
  <c r="AQ39" i="14"/>
  <c r="E79" i="14" s="1"/>
  <c r="AJ38" i="14"/>
  <c r="AK38" i="14" s="1"/>
  <c r="AP38" i="14" s="1"/>
  <c r="D78" i="14" s="1"/>
  <c r="AA35" i="14"/>
  <c r="AE35" i="14" s="1"/>
  <c r="W20" i="14"/>
  <c r="AB20" i="14" s="1"/>
  <c r="AA20" i="14"/>
  <c r="AE20" i="14" s="1"/>
  <c r="AA18" i="14"/>
  <c r="AE18" i="14" s="1"/>
  <c r="C74" i="14"/>
  <c r="AJ33" i="14"/>
  <c r="C72" i="14"/>
  <c r="AJ31" i="14"/>
  <c r="C69" i="14"/>
  <c r="AJ28" i="14"/>
  <c r="C68" i="14"/>
  <c r="AJ27" i="14"/>
  <c r="C67" i="14"/>
  <c r="AJ26" i="14"/>
  <c r="C82" i="14"/>
  <c r="AP42" i="14"/>
  <c r="D82" i="14" s="1"/>
  <c r="AQ42" i="14"/>
  <c r="E82" i="14" s="1"/>
  <c r="AJ41" i="14"/>
  <c r="AK41" i="14" s="1"/>
  <c r="AQ41" i="14" s="1"/>
  <c r="E81" i="14" s="1"/>
  <c r="AA42" i="14"/>
  <c r="AE42" i="14" s="1"/>
  <c r="AA25" i="14"/>
  <c r="AE25" i="14" s="1"/>
  <c r="AA26" i="14"/>
  <c r="AE26" i="14" s="1"/>
  <c r="AA27" i="14"/>
  <c r="AE27" i="14" s="1"/>
  <c r="AA28" i="14"/>
  <c r="AE28" i="14" s="1"/>
  <c r="AA29" i="14"/>
  <c r="AE29" i="14" s="1"/>
  <c r="AA30" i="14"/>
  <c r="AE30" i="14" s="1"/>
  <c r="AA33" i="14"/>
  <c r="AE33" i="14" s="1"/>
  <c r="AA31" i="14"/>
  <c r="AE31" i="14" s="1"/>
  <c r="AA32" i="14"/>
  <c r="AE32" i="14" s="1"/>
  <c r="AA36" i="14"/>
  <c r="AE36" i="14" s="1"/>
  <c r="AA40" i="14"/>
  <c r="AE40" i="14" s="1"/>
  <c r="AN24" i="14"/>
  <c r="AL24" i="14"/>
  <c r="W24" i="14"/>
  <c r="AB24" i="14" s="1"/>
  <c r="Z24" i="14"/>
  <c r="X24" i="14"/>
  <c r="W7" i="14"/>
  <c r="AB7" i="14" s="1"/>
  <c r="W8" i="14"/>
  <c r="AB8" i="14" s="1"/>
  <c r="W9" i="14"/>
  <c r="AB9" i="14" s="1"/>
  <c r="W10" i="14"/>
  <c r="AB10" i="14" s="1"/>
  <c r="W12" i="14"/>
  <c r="AB12" i="14" s="1"/>
  <c r="W11" i="14"/>
  <c r="AB11" i="14" s="1"/>
  <c r="W13" i="14"/>
  <c r="AB13" i="14" s="1"/>
  <c r="W15" i="14"/>
  <c r="AB15" i="14" s="1"/>
  <c r="W16" i="14"/>
  <c r="AB16" i="14" s="1"/>
  <c r="W14" i="14"/>
  <c r="AB14" i="14" s="1"/>
  <c r="W17" i="14"/>
  <c r="AB17" i="14" s="1"/>
  <c r="C54" i="14" l="1"/>
  <c r="AJ13" i="14"/>
  <c r="C55" i="14"/>
  <c r="AJ14" i="14"/>
  <c r="C51" i="14"/>
  <c r="AJ10" i="14"/>
  <c r="C50" i="14"/>
  <c r="AJ9" i="14"/>
  <c r="C48" i="14"/>
  <c r="AJ7" i="14"/>
  <c r="Y24" i="14"/>
  <c r="AC24" i="14" s="1"/>
  <c r="Y7" i="14"/>
  <c r="AC7" i="14" s="1"/>
  <c r="Y8" i="14"/>
  <c r="AC8" i="14" s="1"/>
  <c r="Y9" i="14"/>
  <c r="AC9" i="14" s="1"/>
  <c r="Y10" i="14"/>
  <c r="AC10" i="14" s="1"/>
  <c r="Y12" i="14"/>
  <c r="AC12" i="14" s="1"/>
  <c r="Y14" i="14"/>
  <c r="AC14" i="14" s="1"/>
  <c r="Y11" i="14"/>
  <c r="AC11" i="14" s="1"/>
  <c r="Y13" i="14"/>
  <c r="AC13" i="14" s="1"/>
  <c r="Y15" i="14"/>
  <c r="AC15" i="14" s="1"/>
  <c r="AP24" i="14"/>
  <c r="D64" i="14" s="1"/>
  <c r="C64" i="14"/>
  <c r="AQ24" i="14"/>
  <c r="E64" i="14" s="1"/>
  <c r="AJ23" i="14"/>
  <c r="AK23" i="14" s="1"/>
  <c r="AQ23" i="14" s="1"/>
  <c r="E63" i="14" s="1"/>
  <c r="J76" i="14"/>
  <c r="AF36" i="14"/>
  <c r="M76" i="14" s="1"/>
  <c r="AN35" i="14"/>
  <c r="J71" i="14"/>
  <c r="AF31" i="14"/>
  <c r="M71" i="14" s="1"/>
  <c r="AN30" i="14"/>
  <c r="AF30" i="14"/>
  <c r="M70" i="14" s="1"/>
  <c r="J70" i="14"/>
  <c r="AN29" i="14"/>
  <c r="J68" i="14"/>
  <c r="AF28" i="14"/>
  <c r="M68" i="14" s="1"/>
  <c r="AN27" i="14"/>
  <c r="J66" i="14"/>
  <c r="AF26" i="14"/>
  <c r="M66" i="14" s="1"/>
  <c r="AN25" i="14"/>
  <c r="AT42" i="14"/>
  <c r="K82" i="14" s="1"/>
  <c r="AF42" i="14"/>
  <c r="M82" i="14" s="1"/>
  <c r="J82" i="14"/>
  <c r="AU42" i="14"/>
  <c r="L82" i="14" s="1"/>
  <c r="AN41" i="14"/>
  <c r="AO41" i="14" s="1"/>
  <c r="AU41" i="14" s="1"/>
  <c r="L81" i="14" s="1"/>
  <c r="J58" i="14"/>
  <c r="AF18" i="14"/>
  <c r="M58" i="14" s="1"/>
  <c r="AN17" i="14"/>
  <c r="J60" i="14"/>
  <c r="AF20" i="14"/>
  <c r="M60" i="14" s="1"/>
  <c r="AN19" i="14"/>
  <c r="C60" i="14"/>
  <c r="AJ19" i="14"/>
  <c r="F80" i="14"/>
  <c r="AD40" i="14"/>
  <c r="I80" i="14" s="1"/>
  <c r="AL39" i="14"/>
  <c r="F78" i="14"/>
  <c r="AD38" i="14"/>
  <c r="I78" i="14" s="1"/>
  <c r="AL37" i="14"/>
  <c r="F75" i="14"/>
  <c r="AD35" i="14"/>
  <c r="I75" i="14" s="1"/>
  <c r="AL34" i="14"/>
  <c r="AK37" i="14"/>
  <c r="AQ38" i="14"/>
  <c r="E78" i="14" s="1"/>
  <c r="Y17" i="14"/>
  <c r="AC17" i="14" s="1"/>
  <c r="C58" i="14"/>
  <c r="AJ17" i="14"/>
  <c r="Y23" i="14"/>
  <c r="AC23" i="14" s="1"/>
  <c r="Y19" i="14"/>
  <c r="AC19" i="14" s="1"/>
  <c r="C63" i="14"/>
  <c r="AP23" i="14"/>
  <c r="D63" i="14" s="1"/>
  <c r="AJ22" i="14"/>
  <c r="AK22" i="14" s="1"/>
  <c r="J74" i="14"/>
  <c r="AF34" i="14"/>
  <c r="M74" i="14" s="1"/>
  <c r="AN33" i="14"/>
  <c r="F71" i="14"/>
  <c r="AD31" i="14"/>
  <c r="I71" i="14" s="1"/>
  <c r="AL30" i="14"/>
  <c r="F69" i="14"/>
  <c r="AD29" i="14"/>
  <c r="I69" i="14" s="1"/>
  <c r="AL28" i="14"/>
  <c r="F68" i="14"/>
  <c r="AD28" i="14"/>
  <c r="I68" i="14" s="1"/>
  <c r="AL27" i="14"/>
  <c r="F66" i="14"/>
  <c r="AD26" i="14"/>
  <c r="I66" i="14" s="1"/>
  <c r="AL25" i="14"/>
  <c r="AR42" i="14"/>
  <c r="G82" i="14" s="1"/>
  <c r="AD42" i="14"/>
  <c r="I82" i="14" s="1"/>
  <c r="AS42" i="14"/>
  <c r="H82" i="14" s="1"/>
  <c r="F82" i="14"/>
  <c r="AL41" i="14"/>
  <c r="AM41" i="14" s="1"/>
  <c r="AK25" i="14"/>
  <c r="AK29" i="14"/>
  <c r="AK32" i="14"/>
  <c r="AK30" i="14"/>
  <c r="AK34" i="14"/>
  <c r="Y16" i="14"/>
  <c r="AC16" i="14" s="1"/>
  <c r="Y22" i="14"/>
  <c r="AC22" i="14" s="1"/>
  <c r="AK36" i="14"/>
  <c r="J81" i="14"/>
  <c r="AT41" i="14"/>
  <c r="K81" i="14" s="1"/>
  <c r="AF41" i="14"/>
  <c r="M81" i="14" s="1"/>
  <c r="AN40" i="14"/>
  <c r="AO40" i="14" s="1"/>
  <c r="C57" i="14"/>
  <c r="AJ16" i="14"/>
  <c r="C56" i="14"/>
  <c r="AJ15" i="14"/>
  <c r="C53" i="14"/>
  <c r="AJ12" i="14"/>
  <c r="C52" i="14"/>
  <c r="AJ11" i="14"/>
  <c r="C49" i="14"/>
  <c r="AJ8" i="14"/>
  <c r="C47" i="14"/>
  <c r="AA24" i="14"/>
  <c r="AE24" i="14" s="1"/>
  <c r="AA8" i="14"/>
  <c r="AE8" i="14" s="1"/>
  <c r="AA7" i="14"/>
  <c r="AE7" i="14" s="1"/>
  <c r="AA9" i="14"/>
  <c r="AE9" i="14" s="1"/>
  <c r="AA10" i="14"/>
  <c r="AE10" i="14" s="1"/>
  <c r="AA12" i="14"/>
  <c r="AE12" i="14" s="1"/>
  <c r="AA11" i="14"/>
  <c r="AE11" i="14" s="1"/>
  <c r="AA13" i="14"/>
  <c r="AE13" i="14" s="1"/>
  <c r="AA14" i="14"/>
  <c r="AE14" i="14" s="1"/>
  <c r="AA16" i="14"/>
  <c r="AE16" i="14" s="1"/>
  <c r="AA15" i="14"/>
  <c r="AE15" i="14" s="1"/>
  <c r="J80" i="14"/>
  <c r="AU40" i="14"/>
  <c r="L80" i="14" s="1"/>
  <c r="AF40" i="14"/>
  <c r="M80" i="14" s="1"/>
  <c r="AT40" i="14"/>
  <c r="K80" i="14" s="1"/>
  <c r="AN39" i="14"/>
  <c r="J72" i="14"/>
  <c r="AF32" i="14"/>
  <c r="M72" i="14" s="1"/>
  <c r="AN31" i="14"/>
  <c r="J73" i="14"/>
  <c r="AF33" i="14"/>
  <c r="M73" i="14" s="1"/>
  <c r="AN32" i="14"/>
  <c r="J69" i="14"/>
  <c r="AF29" i="14"/>
  <c r="M69" i="14" s="1"/>
  <c r="AN28" i="14"/>
  <c r="J67" i="14"/>
  <c r="AF27" i="14"/>
  <c r="M67" i="14" s="1"/>
  <c r="AN26" i="14"/>
  <c r="J65" i="14"/>
  <c r="AF25" i="14"/>
  <c r="M65" i="14" s="1"/>
  <c r="AK26" i="14"/>
  <c r="AK27" i="14"/>
  <c r="AK28" i="14"/>
  <c r="AK31" i="14"/>
  <c r="AK33" i="14"/>
  <c r="Y21" i="14"/>
  <c r="AC21" i="14" s="1"/>
  <c r="AA17" i="14"/>
  <c r="AE17" i="14" s="1"/>
  <c r="AA22" i="14"/>
  <c r="AE22" i="14" s="1"/>
  <c r="J75" i="14"/>
  <c r="AF35" i="14"/>
  <c r="M75" i="14" s="1"/>
  <c r="AN34" i="14"/>
  <c r="AD34" i="14"/>
  <c r="I74" i="14" s="1"/>
  <c r="F74" i="14"/>
  <c r="AL33" i="14"/>
  <c r="F77" i="14"/>
  <c r="AD37" i="14"/>
  <c r="I77" i="14" s="1"/>
  <c r="AL36" i="14"/>
  <c r="AM36" i="14" s="1"/>
  <c r="F81" i="14"/>
  <c r="AS41" i="14"/>
  <c r="H81" i="14" s="1"/>
  <c r="AD41" i="14"/>
  <c r="I81" i="14" s="1"/>
  <c r="AR41" i="14"/>
  <c r="G81" i="14" s="1"/>
  <c r="AL40" i="14"/>
  <c r="Y20" i="14"/>
  <c r="AC20" i="14" s="1"/>
  <c r="C61" i="14"/>
  <c r="AJ20" i="14"/>
  <c r="AK20" i="14" s="1"/>
  <c r="AP20" i="14" s="1"/>
  <c r="D60" i="14" s="1"/>
  <c r="AA23" i="14"/>
  <c r="AE23" i="14" s="1"/>
  <c r="AA21" i="14"/>
  <c r="AE21" i="14" s="1"/>
  <c r="AA19" i="14"/>
  <c r="AE19" i="14" s="1"/>
  <c r="AK35" i="14"/>
  <c r="AF38" i="14"/>
  <c r="M78" i="14" s="1"/>
  <c r="J78" i="14"/>
  <c r="AN37" i="14"/>
  <c r="F73" i="14"/>
  <c r="AD33" i="14"/>
  <c r="I73" i="14" s="1"/>
  <c r="AL32" i="14"/>
  <c r="AM32" i="14" s="1"/>
  <c r="F72" i="14"/>
  <c r="AS32" i="14"/>
  <c r="H72" i="14" s="1"/>
  <c r="AD32" i="14"/>
  <c r="I72" i="14" s="1"/>
  <c r="AR32" i="14"/>
  <c r="G72" i="14" s="1"/>
  <c r="AL31" i="14"/>
  <c r="F70" i="14"/>
  <c r="AD30" i="14"/>
  <c r="I70" i="14" s="1"/>
  <c r="AL29" i="14"/>
  <c r="AM29" i="14" s="1"/>
  <c r="AS29" i="14" s="1"/>
  <c r="H69" i="14" s="1"/>
  <c r="AD27" i="14"/>
  <c r="I67" i="14" s="1"/>
  <c r="F67" i="14"/>
  <c r="AL26" i="14"/>
  <c r="F65" i="14"/>
  <c r="AD25" i="14"/>
  <c r="I65" i="14" s="1"/>
  <c r="AK21" i="14"/>
  <c r="AQ21" i="14" s="1"/>
  <c r="E61" i="14" s="1"/>
  <c r="Y18" i="14"/>
  <c r="AC18" i="14" s="1"/>
  <c r="J77" i="14"/>
  <c r="AF37" i="14"/>
  <c r="M77" i="14" s="1"/>
  <c r="AN36" i="14"/>
  <c r="AO36" i="14" s="1"/>
  <c r="AU36" i="14" s="1"/>
  <c r="L76" i="14" s="1"/>
  <c r="J79" i="14"/>
  <c r="AF39" i="14"/>
  <c r="M79" i="14" s="1"/>
  <c r="AN38" i="14"/>
  <c r="AK40" i="14"/>
  <c r="AM38" i="14"/>
  <c r="AS38" i="14" s="1"/>
  <c r="H78" i="14" s="1"/>
  <c r="AP40" i="14" l="1"/>
  <c r="D80" i="14" s="1"/>
  <c r="AQ40" i="14"/>
  <c r="E80" i="14" s="1"/>
  <c r="AQ35" i="14"/>
  <c r="E75" i="14" s="1"/>
  <c r="AP35" i="14"/>
  <c r="D75" i="14" s="1"/>
  <c r="J61" i="14"/>
  <c r="AF21" i="14"/>
  <c r="M61" i="14" s="1"/>
  <c r="AN20" i="14"/>
  <c r="AP21" i="14"/>
  <c r="D61" i="14" s="1"/>
  <c r="F60" i="14"/>
  <c r="AD20" i="14"/>
  <c r="I60" i="14" s="1"/>
  <c r="AL19" i="14"/>
  <c r="AS36" i="14"/>
  <c r="H76" i="14" s="1"/>
  <c r="AR36" i="14"/>
  <c r="G76" i="14" s="1"/>
  <c r="AO34" i="14"/>
  <c r="J57" i="14"/>
  <c r="AF17" i="14"/>
  <c r="M57" i="14" s="1"/>
  <c r="AN16" i="14"/>
  <c r="AP33" i="14"/>
  <c r="D73" i="14" s="1"/>
  <c r="AQ33" i="14"/>
  <c r="E73" i="14" s="1"/>
  <c r="AQ28" i="14"/>
  <c r="E68" i="14" s="1"/>
  <c r="AP28" i="14"/>
  <c r="D68" i="14" s="1"/>
  <c r="AP26" i="14"/>
  <c r="D66" i="14" s="1"/>
  <c r="AQ26" i="14"/>
  <c r="E66" i="14" s="1"/>
  <c r="AO28" i="14"/>
  <c r="AO31" i="14"/>
  <c r="J55" i="14"/>
  <c r="AF15" i="14"/>
  <c r="M55" i="14" s="1"/>
  <c r="AN14" i="14"/>
  <c r="J54" i="14"/>
  <c r="AF14" i="14"/>
  <c r="M54" i="14" s="1"/>
  <c r="AN13" i="14"/>
  <c r="J51" i="14"/>
  <c r="AF11" i="14"/>
  <c r="M51" i="14" s="1"/>
  <c r="AN10" i="14"/>
  <c r="J50" i="14"/>
  <c r="AF10" i="14"/>
  <c r="M50" i="14" s="1"/>
  <c r="AN9" i="14"/>
  <c r="J47" i="14"/>
  <c r="AF7" i="14"/>
  <c r="M47" i="14" s="1"/>
  <c r="J64" i="14"/>
  <c r="AT24" i="14"/>
  <c r="K64" i="14" s="1"/>
  <c r="AU24" i="14"/>
  <c r="L64" i="14" s="1"/>
  <c r="AF24" i="14"/>
  <c r="M64" i="14" s="1"/>
  <c r="AN23" i="14"/>
  <c r="AO23" i="14" s="1"/>
  <c r="AT23" i="14" s="1"/>
  <c r="K63" i="14" s="1"/>
  <c r="AK8" i="14"/>
  <c r="AK11" i="14"/>
  <c r="AK12" i="14"/>
  <c r="AK15" i="14"/>
  <c r="AK16" i="14"/>
  <c r="AP36" i="14"/>
  <c r="D76" i="14" s="1"/>
  <c r="AQ36" i="14"/>
  <c r="E76" i="14" s="1"/>
  <c r="F56" i="14"/>
  <c r="AD16" i="14"/>
  <c r="I56" i="14" s="1"/>
  <c r="AL15" i="14"/>
  <c r="AP30" i="14"/>
  <c r="D70" i="14" s="1"/>
  <c r="AQ30" i="14"/>
  <c r="E70" i="14" s="1"/>
  <c r="AQ29" i="14"/>
  <c r="E69" i="14" s="1"/>
  <c r="AP29" i="14"/>
  <c r="D69" i="14" s="1"/>
  <c r="AM27" i="14"/>
  <c r="AR29" i="14"/>
  <c r="G69" i="14" s="1"/>
  <c r="AM30" i="14"/>
  <c r="AP22" i="14"/>
  <c r="D62" i="14" s="1"/>
  <c r="AQ22" i="14"/>
  <c r="E62" i="14" s="1"/>
  <c r="F59" i="14"/>
  <c r="AD19" i="14"/>
  <c r="I59" i="14" s="1"/>
  <c r="AL18" i="14"/>
  <c r="AK17" i="14"/>
  <c r="F57" i="14"/>
  <c r="AD17" i="14"/>
  <c r="I57" i="14" s="1"/>
  <c r="AL16" i="14"/>
  <c r="AP37" i="14"/>
  <c r="D77" i="14" s="1"/>
  <c r="AQ37" i="14"/>
  <c r="E77" i="14" s="1"/>
  <c r="AM37" i="14"/>
  <c r="AK19" i="14"/>
  <c r="AO27" i="14"/>
  <c r="AO30" i="14"/>
  <c r="AT36" i="14"/>
  <c r="K76" i="14" s="1"/>
  <c r="F55" i="14"/>
  <c r="AD15" i="14"/>
  <c r="I55" i="14" s="1"/>
  <c r="AL14" i="14"/>
  <c r="F51" i="14"/>
  <c r="AD11" i="14"/>
  <c r="I51" i="14" s="1"/>
  <c r="AL10" i="14"/>
  <c r="F52" i="14"/>
  <c r="AD12" i="14"/>
  <c r="I52" i="14" s="1"/>
  <c r="AL11" i="14"/>
  <c r="F49" i="14"/>
  <c r="AD9" i="14"/>
  <c r="I49" i="14" s="1"/>
  <c r="AL8" i="14"/>
  <c r="F47" i="14"/>
  <c r="AD7" i="14"/>
  <c r="I47" i="14" s="1"/>
  <c r="AK7" i="14"/>
  <c r="AK9" i="14"/>
  <c r="AK10" i="14"/>
  <c r="AK14" i="14"/>
  <c r="AK13" i="14"/>
  <c r="AK18" i="14"/>
  <c r="AO38" i="14"/>
  <c r="F58" i="14"/>
  <c r="AD18" i="14"/>
  <c r="I58" i="14" s="1"/>
  <c r="AL17" i="14"/>
  <c r="AM26" i="14"/>
  <c r="AM31" i="14"/>
  <c r="AO37" i="14"/>
  <c r="J59" i="14"/>
  <c r="AF19" i="14"/>
  <c r="M59" i="14" s="1"/>
  <c r="AN18" i="14"/>
  <c r="J63" i="14"/>
  <c r="AF23" i="14"/>
  <c r="M63" i="14" s="1"/>
  <c r="AN22" i="14"/>
  <c r="AM40" i="14"/>
  <c r="AM33" i="14"/>
  <c r="J62" i="14"/>
  <c r="AF22" i="14"/>
  <c r="M62" i="14" s="1"/>
  <c r="AN21" i="14"/>
  <c r="AO21" i="14" s="1"/>
  <c r="AU21" i="14" s="1"/>
  <c r="L61" i="14" s="1"/>
  <c r="F61" i="14"/>
  <c r="AD21" i="14"/>
  <c r="I61" i="14" s="1"/>
  <c r="AL20" i="14"/>
  <c r="AP31" i="14"/>
  <c r="D71" i="14" s="1"/>
  <c r="AQ31" i="14"/>
  <c r="E71" i="14" s="1"/>
  <c r="AQ27" i="14"/>
  <c r="E67" i="14" s="1"/>
  <c r="AP27" i="14"/>
  <c r="D67" i="14" s="1"/>
  <c r="AO26" i="14"/>
  <c r="AO32" i="14"/>
  <c r="AO39" i="14"/>
  <c r="J56" i="14"/>
  <c r="AF16" i="14"/>
  <c r="M56" i="14" s="1"/>
  <c r="AN15" i="14"/>
  <c r="J53" i="14"/>
  <c r="AF13" i="14"/>
  <c r="M53" i="14" s="1"/>
  <c r="AN12" i="14"/>
  <c r="AO12" i="14" s="1"/>
  <c r="J52" i="14"/>
  <c r="AT12" i="14"/>
  <c r="K52" i="14" s="1"/>
  <c r="AF12" i="14"/>
  <c r="M52" i="14" s="1"/>
  <c r="AU12" i="14"/>
  <c r="L52" i="14" s="1"/>
  <c r="AN11" i="14"/>
  <c r="J49" i="14"/>
  <c r="AF9" i="14"/>
  <c r="M49" i="14" s="1"/>
  <c r="AN8" i="14"/>
  <c r="AO8" i="14" s="1"/>
  <c r="AU8" i="14" s="1"/>
  <c r="L48" i="14" s="1"/>
  <c r="J48" i="14"/>
  <c r="AT8" i="14"/>
  <c r="K48" i="14" s="1"/>
  <c r="AF8" i="14"/>
  <c r="M48" i="14" s="1"/>
  <c r="AN7" i="14"/>
  <c r="AM35" i="14"/>
  <c r="F62" i="14"/>
  <c r="AD22" i="14"/>
  <c r="I62" i="14" s="1"/>
  <c r="AL21" i="14"/>
  <c r="AQ34" i="14"/>
  <c r="E74" i="14" s="1"/>
  <c r="AP34" i="14"/>
  <c r="D74" i="14" s="1"/>
  <c r="AQ32" i="14"/>
  <c r="E72" i="14" s="1"/>
  <c r="AP32" i="14"/>
  <c r="D72" i="14" s="1"/>
  <c r="AP25" i="14"/>
  <c r="D65" i="14" s="1"/>
  <c r="AQ25" i="14"/>
  <c r="E65" i="14" s="1"/>
  <c r="AM25" i="14"/>
  <c r="AM28" i="14"/>
  <c r="AO33" i="14"/>
  <c r="F63" i="14"/>
  <c r="AD23" i="14"/>
  <c r="I63" i="14" s="1"/>
  <c r="AL22" i="14"/>
  <c r="AM34" i="14"/>
  <c r="AR38" i="14"/>
  <c r="G78" i="14" s="1"/>
  <c r="AM39" i="14"/>
  <c r="AQ20" i="14"/>
  <c r="E60" i="14" s="1"/>
  <c r="AO17" i="14"/>
  <c r="AU17" i="14" s="1"/>
  <c r="L57" i="14" s="1"/>
  <c r="AO25" i="14"/>
  <c r="AO29" i="14"/>
  <c r="AO35" i="14"/>
  <c r="F53" i="14"/>
  <c r="AD13" i="14"/>
  <c r="I53" i="14" s="1"/>
  <c r="AL12" i="14"/>
  <c r="F54" i="14"/>
  <c r="AD14" i="14"/>
  <c r="I54" i="14" s="1"/>
  <c r="AL13" i="14"/>
  <c r="F50" i="14"/>
  <c r="AD10" i="14"/>
  <c r="I50" i="14" s="1"/>
  <c r="AL9" i="14"/>
  <c r="F48" i="14"/>
  <c r="AD8" i="14"/>
  <c r="I48" i="14" s="1"/>
  <c r="AL7" i="14"/>
  <c r="F64" i="14"/>
  <c r="AR24" i="14"/>
  <c r="G64" i="14" s="1"/>
  <c r="AS24" i="14"/>
  <c r="H64" i="14" s="1"/>
  <c r="AD24" i="14"/>
  <c r="I64" i="14" s="1"/>
  <c r="AL23" i="14"/>
  <c r="AM23" i="14" s="1"/>
  <c r="AS23" i="14" s="1"/>
  <c r="H63" i="14" s="1"/>
  <c r="AM9" i="14" l="1"/>
  <c r="AM12" i="14"/>
  <c r="AU29" i="14"/>
  <c r="L69" i="14" s="1"/>
  <c r="AT29" i="14"/>
  <c r="K69" i="14" s="1"/>
  <c r="AS39" i="14"/>
  <c r="H79" i="14" s="1"/>
  <c r="AR39" i="14"/>
  <c r="G79" i="14" s="1"/>
  <c r="AS34" i="14"/>
  <c r="H74" i="14" s="1"/>
  <c r="AR34" i="14"/>
  <c r="G74" i="14" s="1"/>
  <c r="AR23" i="14"/>
  <c r="G63" i="14" s="1"/>
  <c r="AU33" i="14"/>
  <c r="L73" i="14" s="1"/>
  <c r="AT33" i="14"/>
  <c r="K73" i="14" s="1"/>
  <c r="AS25" i="14"/>
  <c r="H65" i="14" s="1"/>
  <c r="AR25" i="14"/>
  <c r="G65" i="14" s="1"/>
  <c r="AS35" i="14"/>
  <c r="H75" i="14" s="1"/>
  <c r="AR35" i="14"/>
  <c r="G75" i="14" s="1"/>
  <c r="AU39" i="14"/>
  <c r="L79" i="14" s="1"/>
  <c r="AT39" i="14"/>
  <c r="K79" i="14" s="1"/>
  <c r="AU26" i="14"/>
  <c r="L66" i="14" s="1"/>
  <c r="AT26" i="14"/>
  <c r="K66" i="14" s="1"/>
  <c r="AS40" i="14"/>
  <c r="H80" i="14" s="1"/>
  <c r="AR40" i="14"/>
  <c r="G80" i="14" s="1"/>
  <c r="AO18" i="14"/>
  <c r="AS31" i="14"/>
  <c r="H71" i="14" s="1"/>
  <c r="AR31" i="14"/>
  <c r="G71" i="14" s="1"/>
  <c r="AM17" i="14"/>
  <c r="AQ18" i="14"/>
  <c r="E58" i="14" s="1"/>
  <c r="AP18" i="14"/>
  <c r="D58" i="14" s="1"/>
  <c r="AQ14" i="14"/>
  <c r="E54" i="14" s="1"/>
  <c r="AP14" i="14"/>
  <c r="D54" i="14" s="1"/>
  <c r="AQ9" i="14"/>
  <c r="E49" i="14" s="1"/>
  <c r="AP9" i="14"/>
  <c r="D49" i="14" s="1"/>
  <c r="AM8" i="14"/>
  <c r="AM10" i="14"/>
  <c r="AU27" i="14"/>
  <c r="L67" i="14" s="1"/>
  <c r="AT27" i="14"/>
  <c r="K67" i="14" s="1"/>
  <c r="AP19" i="14"/>
  <c r="D59" i="14" s="1"/>
  <c r="AQ19" i="14"/>
  <c r="E59" i="14" s="1"/>
  <c r="AM16" i="14"/>
  <c r="AM18" i="14"/>
  <c r="AM15" i="14"/>
  <c r="AQ15" i="14"/>
  <c r="E55" i="14" s="1"/>
  <c r="AP15" i="14"/>
  <c r="D55" i="14" s="1"/>
  <c r="AQ11" i="14"/>
  <c r="E51" i="14" s="1"/>
  <c r="AP11" i="14"/>
  <c r="D51" i="14" s="1"/>
  <c r="AO10" i="14"/>
  <c r="AO14" i="14"/>
  <c r="AU28" i="14"/>
  <c r="L68" i="14" s="1"/>
  <c r="AT28" i="14"/>
  <c r="K68" i="14" s="1"/>
  <c r="AT17" i="14"/>
  <c r="K57" i="14" s="1"/>
  <c r="AU34" i="14"/>
  <c r="L74" i="14" s="1"/>
  <c r="AT34" i="14"/>
  <c r="K74" i="14" s="1"/>
  <c r="AT21" i="14"/>
  <c r="K61" i="14" s="1"/>
  <c r="AM7" i="14"/>
  <c r="AM13" i="14"/>
  <c r="AU35" i="14"/>
  <c r="L75" i="14" s="1"/>
  <c r="AT35" i="14"/>
  <c r="K75" i="14" s="1"/>
  <c r="AU25" i="14"/>
  <c r="L65" i="14" s="1"/>
  <c r="AT25" i="14"/>
  <c r="K65" i="14" s="1"/>
  <c r="AM22" i="14"/>
  <c r="AS28" i="14"/>
  <c r="H68" i="14" s="1"/>
  <c r="AR28" i="14"/>
  <c r="G68" i="14" s="1"/>
  <c r="AM21" i="14"/>
  <c r="AO7" i="14"/>
  <c r="AO11" i="14"/>
  <c r="AO15" i="14"/>
  <c r="AU32" i="14"/>
  <c r="L72" i="14" s="1"/>
  <c r="AT32" i="14"/>
  <c r="K72" i="14" s="1"/>
  <c r="AM20" i="14"/>
  <c r="AS33" i="14"/>
  <c r="H73" i="14" s="1"/>
  <c r="AR33" i="14"/>
  <c r="G73" i="14" s="1"/>
  <c r="AO22" i="14"/>
  <c r="AU23" i="14"/>
  <c r="L63" i="14" s="1"/>
  <c r="AU37" i="14"/>
  <c r="L77" i="14" s="1"/>
  <c r="AT37" i="14"/>
  <c r="K77" i="14" s="1"/>
  <c r="AS26" i="14"/>
  <c r="H66" i="14" s="1"/>
  <c r="AR26" i="14"/>
  <c r="G66" i="14" s="1"/>
  <c r="AU38" i="14"/>
  <c r="L78" i="14" s="1"/>
  <c r="AT38" i="14"/>
  <c r="K78" i="14" s="1"/>
  <c r="AQ13" i="14"/>
  <c r="E53" i="14" s="1"/>
  <c r="AP13" i="14"/>
  <c r="D53" i="14" s="1"/>
  <c r="AQ10" i="14"/>
  <c r="E50" i="14" s="1"/>
  <c r="AP10" i="14"/>
  <c r="D50" i="14" s="1"/>
  <c r="AQ7" i="14"/>
  <c r="E47" i="14" s="1"/>
  <c r="AP7" i="14"/>
  <c r="D47" i="14" s="1"/>
  <c r="AM11" i="14"/>
  <c r="AM14" i="14"/>
  <c r="AU30" i="14"/>
  <c r="L70" i="14" s="1"/>
  <c r="AT30" i="14"/>
  <c r="K70" i="14" s="1"/>
  <c r="AO19" i="14"/>
  <c r="AS37" i="14"/>
  <c r="H77" i="14" s="1"/>
  <c r="AR37" i="14"/>
  <c r="G77" i="14" s="1"/>
  <c r="AQ17" i="14"/>
  <c r="E57" i="14" s="1"/>
  <c r="AP17" i="14"/>
  <c r="D57" i="14" s="1"/>
  <c r="AS30" i="14"/>
  <c r="H70" i="14" s="1"/>
  <c r="AR30" i="14"/>
  <c r="G70" i="14" s="1"/>
  <c r="AS27" i="14"/>
  <c r="H67" i="14" s="1"/>
  <c r="AR27" i="14"/>
  <c r="G67" i="14" s="1"/>
  <c r="AQ16" i="14"/>
  <c r="E56" i="14" s="1"/>
  <c r="AP16" i="14"/>
  <c r="D56" i="14" s="1"/>
  <c r="AP12" i="14"/>
  <c r="D52" i="14" s="1"/>
  <c r="AQ12" i="14"/>
  <c r="E52" i="14" s="1"/>
  <c r="AQ8" i="14"/>
  <c r="E48" i="14" s="1"/>
  <c r="AP8" i="14"/>
  <c r="D48" i="14" s="1"/>
  <c r="AO9" i="14"/>
  <c r="AO13" i="14"/>
  <c r="AU31" i="14"/>
  <c r="L71" i="14" s="1"/>
  <c r="AT31" i="14"/>
  <c r="K71" i="14" s="1"/>
  <c r="AO16" i="14"/>
  <c r="AM19" i="14"/>
  <c r="AO20" i="14"/>
  <c r="AT20" i="14" l="1"/>
  <c r="K60" i="14" s="1"/>
  <c r="AU20" i="14"/>
  <c r="L60" i="14" s="1"/>
  <c r="AU16" i="14"/>
  <c r="L56" i="14" s="1"/>
  <c r="AT16" i="14"/>
  <c r="K56" i="14" s="1"/>
  <c r="AT9" i="14"/>
  <c r="K49" i="14" s="1"/>
  <c r="AU9" i="14"/>
  <c r="L49" i="14" s="1"/>
  <c r="AS14" i="14"/>
  <c r="H54" i="14" s="1"/>
  <c r="AR14" i="14"/>
  <c r="G54" i="14" s="1"/>
  <c r="AS20" i="14"/>
  <c r="H60" i="14" s="1"/>
  <c r="AR20" i="14"/>
  <c r="G60" i="14" s="1"/>
  <c r="AT11" i="14"/>
  <c r="K51" i="14" s="1"/>
  <c r="AU11" i="14"/>
  <c r="L51" i="14" s="1"/>
  <c r="AS21" i="14"/>
  <c r="H61" i="14" s="1"/>
  <c r="AR21" i="14"/>
  <c r="G61" i="14" s="1"/>
  <c r="AR13" i="14"/>
  <c r="G53" i="14" s="1"/>
  <c r="AS13" i="14"/>
  <c r="H53" i="14" s="1"/>
  <c r="AU14" i="14"/>
  <c r="L54" i="14" s="1"/>
  <c r="AT14" i="14"/>
  <c r="K54" i="14" s="1"/>
  <c r="AS15" i="14"/>
  <c r="H55" i="14" s="1"/>
  <c r="AR15" i="14"/>
  <c r="G55" i="14" s="1"/>
  <c r="AR16" i="14"/>
  <c r="G56" i="14" s="1"/>
  <c r="AS16" i="14"/>
  <c r="H56" i="14" s="1"/>
  <c r="AR8" i="14"/>
  <c r="G48" i="14" s="1"/>
  <c r="AS8" i="14"/>
  <c r="H48" i="14" s="1"/>
  <c r="AU18" i="14"/>
  <c r="L58" i="14" s="1"/>
  <c r="AT18" i="14"/>
  <c r="K58" i="14" s="1"/>
  <c r="AS12" i="14"/>
  <c r="H52" i="14" s="1"/>
  <c r="AR12" i="14"/>
  <c r="G52" i="14" s="1"/>
  <c r="AR19" i="14"/>
  <c r="G59" i="14" s="1"/>
  <c r="AS19" i="14"/>
  <c r="H59" i="14" s="1"/>
  <c r="AT13" i="14"/>
  <c r="K53" i="14" s="1"/>
  <c r="AU13" i="14"/>
  <c r="L53" i="14" s="1"/>
  <c r="AT19" i="14"/>
  <c r="K59" i="14" s="1"/>
  <c r="AU19" i="14"/>
  <c r="L59" i="14" s="1"/>
  <c r="AR11" i="14"/>
  <c r="G51" i="14" s="1"/>
  <c r="AS11" i="14"/>
  <c r="H51" i="14" s="1"/>
  <c r="AT22" i="14"/>
  <c r="K62" i="14" s="1"/>
  <c r="AU22" i="14"/>
  <c r="L62" i="14" s="1"/>
  <c r="AT15" i="14"/>
  <c r="K55" i="14" s="1"/>
  <c r="AU15" i="14"/>
  <c r="L55" i="14" s="1"/>
  <c r="AU7" i="14"/>
  <c r="L47" i="14" s="1"/>
  <c r="AT7" i="14"/>
  <c r="K47" i="14" s="1"/>
  <c r="AS22" i="14"/>
  <c r="H62" i="14" s="1"/>
  <c r="AR22" i="14"/>
  <c r="G62" i="14" s="1"/>
  <c r="AS7" i="14"/>
  <c r="H47" i="14" s="1"/>
  <c r="AR7" i="14"/>
  <c r="G47" i="14" s="1"/>
  <c r="AU10" i="14"/>
  <c r="L50" i="14" s="1"/>
  <c r="AT10" i="14"/>
  <c r="K50" i="14" s="1"/>
  <c r="AR18" i="14"/>
  <c r="G58" i="14" s="1"/>
  <c r="AS18" i="14"/>
  <c r="H58" i="14" s="1"/>
  <c r="AR10" i="14"/>
  <c r="G50" i="14" s="1"/>
  <c r="AS10" i="14"/>
  <c r="H50" i="14" s="1"/>
  <c r="AR17" i="14"/>
  <c r="G57" i="14" s="1"/>
  <c r="AS17" i="14"/>
  <c r="H57" i="14" s="1"/>
  <c r="AR9" i="14"/>
  <c r="G49" i="14" s="1"/>
  <c r="AS9" i="14"/>
  <c r="H49" i="14" s="1"/>
  <c r="AH42" i="13" l="1"/>
  <c r="S42" i="13"/>
  <c r="AI42" i="13" s="1"/>
  <c r="Q42" i="13"/>
  <c r="P42" i="13"/>
  <c r="R42" i="13" s="1"/>
  <c r="S41" i="13"/>
  <c r="AI41" i="13" s="1"/>
  <c r="Q41" i="13"/>
  <c r="P41" i="13"/>
  <c r="O41" i="13"/>
  <c r="S40" i="13"/>
  <c r="AI40" i="13" s="1"/>
  <c r="Q40" i="13"/>
  <c r="P40" i="13"/>
  <c r="R40" i="13" s="1"/>
  <c r="T40" i="13" s="1"/>
  <c r="AH40" i="13" s="1"/>
  <c r="O40" i="13"/>
  <c r="S39" i="13"/>
  <c r="AI39" i="13" s="1"/>
  <c r="Q39" i="13"/>
  <c r="P39" i="13"/>
  <c r="O39" i="13"/>
  <c r="S38" i="13"/>
  <c r="AI38" i="13" s="1"/>
  <c r="Q38" i="13"/>
  <c r="P38" i="13"/>
  <c r="R38" i="13" s="1"/>
  <c r="T38" i="13" s="1"/>
  <c r="AH38" i="13" s="1"/>
  <c r="O38" i="13"/>
  <c r="S37" i="13"/>
  <c r="AI37" i="13" s="1"/>
  <c r="Q37" i="13"/>
  <c r="P37" i="13"/>
  <c r="O37" i="13"/>
  <c r="AH36" i="13"/>
  <c r="S36" i="13"/>
  <c r="AI36" i="13" s="1"/>
  <c r="Q36" i="13"/>
  <c r="P36" i="13"/>
  <c r="R36" i="13" s="1"/>
  <c r="T36" i="13" s="1"/>
  <c r="O36" i="13"/>
  <c r="S35" i="13"/>
  <c r="AI35" i="13" s="1"/>
  <c r="Q35" i="13"/>
  <c r="P35" i="13"/>
  <c r="O35" i="13"/>
  <c r="S34" i="13"/>
  <c r="AI34" i="13" s="1"/>
  <c r="Q34" i="13"/>
  <c r="P34" i="13"/>
  <c r="R34" i="13" s="1"/>
  <c r="T34" i="13" s="1"/>
  <c r="AH34" i="13" s="1"/>
  <c r="O34" i="13"/>
  <c r="AH33" i="13"/>
  <c r="S33" i="13"/>
  <c r="AI33" i="13" s="1"/>
  <c r="Q33" i="13"/>
  <c r="P33" i="13"/>
  <c r="O33" i="13"/>
  <c r="AH32" i="13"/>
  <c r="S32" i="13"/>
  <c r="AI32" i="13" s="1"/>
  <c r="Q32" i="13"/>
  <c r="P32" i="13"/>
  <c r="R32" i="13" s="1"/>
  <c r="T32" i="13" s="1"/>
  <c r="O32" i="13"/>
  <c r="AH31" i="13"/>
  <c r="S31" i="13"/>
  <c r="AI31" i="13" s="1"/>
  <c r="Q31" i="13"/>
  <c r="P31" i="13"/>
  <c r="O31" i="13"/>
  <c r="AH30" i="13"/>
  <c r="S30" i="13"/>
  <c r="AI30" i="13" s="1"/>
  <c r="Q30" i="13"/>
  <c r="P30" i="13"/>
  <c r="R30" i="13" s="1"/>
  <c r="T30" i="13" s="1"/>
  <c r="O30" i="13"/>
  <c r="AH29" i="13"/>
  <c r="S29" i="13"/>
  <c r="AI29" i="13" s="1"/>
  <c r="Q29" i="13"/>
  <c r="P29" i="13"/>
  <c r="O29" i="13"/>
  <c r="AH28" i="13"/>
  <c r="S28" i="13"/>
  <c r="AI28" i="13" s="1"/>
  <c r="Q28" i="13"/>
  <c r="P28" i="13"/>
  <c r="R28" i="13" s="1"/>
  <c r="T28" i="13" s="1"/>
  <c r="O28" i="13"/>
  <c r="AH27" i="13"/>
  <c r="S27" i="13"/>
  <c r="AI27" i="13" s="1"/>
  <c r="Q27" i="13"/>
  <c r="P27" i="13"/>
  <c r="O27" i="13"/>
  <c r="AH26" i="13"/>
  <c r="S26" i="13"/>
  <c r="AI26" i="13" s="1"/>
  <c r="Q26" i="13"/>
  <c r="P26" i="13"/>
  <c r="R26" i="13" s="1"/>
  <c r="T26" i="13" s="1"/>
  <c r="O26" i="13"/>
  <c r="AH25" i="13"/>
  <c r="S25" i="13"/>
  <c r="AI25" i="13" s="1"/>
  <c r="Q25" i="13"/>
  <c r="P25" i="13"/>
  <c r="R25" i="13" s="1"/>
  <c r="T25" i="13" s="1"/>
  <c r="O25" i="13"/>
  <c r="AH24" i="13"/>
  <c r="S24" i="13"/>
  <c r="Q24" i="13"/>
  <c r="P24" i="13"/>
  <c r="R24" i="13" s="1"/>
  <c r="AK24" i="13" s="1"/>
  <c r="AI23" i="13"/>
  <c r="S23" i="13"/>
  <c r="Q23" i="13"/>
  <c r="P23" i="13"/>
  <c r="R23" i="13" s="1"/>
  <c r="T23" i="13" s="1"/>
  <c r="AH23" i="13" s="1"/>
  <c r="O23" i="13"/>
  <c r="AI22" i="13"/>
  <c r="S22" i="13"/>
  <c r="Q22" i="13"/>
  <c r="P22" i="13"/>
  <c r="R22" i="13" s="1"/>
  <c r="T22" i="13" s="1"/>
  <c r="AH22" i="13" s="1"/>
  <c r="O22" i="13"/>
  <c r="AI21" i="13"/>
  <c r="S21" i="13"/>
  <c r="Q21" i="13"/>
  <c r="P21" i="13"/>
  <c r="R21" i="13" s="1"/>
  <c r="T21" i="13" s="1"/>
  <c r="AH21" i="13" s="1"/>
  <c r="O21" i="13"/>
  <c r="AI20" i="13"/>
  <c r="S20" i="13"/>
  <c r="Q20" i="13"/>
  <c r="P20" i="13"/>
  <c r="R20" i="13" s="1"/>
  <c r="T20" i="13" s="1"/>
  <c r="AH20" i="13" s="1"/>
  <c r="O20" i="13"/>
  <c r="AI19" i="13"/>
  <c r="S19" i="13"/>
  <c r="Q19" i="13"/>
  <c r="P19" i="13"/>
  <c r="R19" i="13" s="1"/>
  <c r="T19" i="13" s="1"/>
  <c r="AH19" i="13" s="1"/>
  <c r="O19" i="13"/>
  <c r="AI18" i="13"/>
  <c r="S18" i="13"/>
  <c r="Q18" i="13"/>
  <c r="P18" i="13"/>
  <c r="R18" i="13" s="1"/>
  <c r="T18" i="13" s="1"/>
  <c r="AH18" i="13" s="1"/>
  <c r="O18" i="13"/>
  <c r="AI17" i="13"/>
  <c r="S17" i="13"/>
  <c r="Q17" i="13"/>
  <c r="P17" i="13"/>
  <c r="R17" i="13" s="1"/>
  <c r="T17" i="13" s="1"/>
  <c r="AH17" i="13" s="1"/>
  <c r="O17" i="13"/>
  <c r="AI16" i="13"/>
  <c r="S16" i="13"/>
  <c r="Q16" i="13"/>
  <c r="P16" i="13"/>
  <c r="R16" i="13" s="1"/>
  <c r="T16" i="13" s="1"/>
  <c r="AH16" i="13" s="1"/>
  <c r="O16" i="13"/>
  <c r="AI15" i="13"/>
  <c r="S15" i="13"/>
  <c r="Q15" i="13"/>
  <c r="P15" i="13"/>
  <c r="R15" i="13" s="1"/>
  <c r="T15" i="13" s="1"/>
  <c r="AH15" i="13" s="1"/>
  <c r="O15" i="13"/>
  <c r="AI14" i="13"/>
  <c r="S14" i="13"/>
  <c r="Q14" i="13"/>
  <c r="P14" i="13"/>
  <c r="R14" i="13" s="1"/>
  <c r="T14" i="13" s="1"/>
  <c r="AH14" i="13" s="1"/>
  <c r="O14" i="13"/>
  <c r="AI13" i="13"/>
  <c r="S13" i="13"/>
  <c r="Q13" i="13"/>
  <c r="P13" i="13"/>
  <c r="R13" i="13" s="1"/>
  <c r="T13" i="13" s="1"/>
  <c r="AH13" i="13" s="1"/>
  <c r="O13" i="13"/>
  <c r="AI12" i="13"/>
  <c r="AH12" i="13"/>
  <c r="S12" i="13"/>
  <c r="Q12" i="13"/>
  <c r="P12" i="13"/>
  <c r="R12" i="13" s="1"/>
  <c r="T12" i="13" s="1"/>
  <c r="O12" i="13"/>
  <c r="AI11" i="13"/>
  <c r="S11" i="13"/>
  <c r="Q11" i="13"/>
  <c r="P11" i="13"/>
  <c r="R11" i="13" s="1"/>
  <c r="T11" i="13" s="1"/>
  <c r="AH11" i="13" s="1"/>
  <c r="O11" i="13"/>
  <c r="AI10" i="13"/>
  <c r="AH10" i="13"/>
  <c r="S10" i="13"/>
  <c r="Q10" i="13"/>
  <c r="P10" i="13"/>
  <c r="R10" i="13" s="1"/>
  <c r="T10" i="13" s="1"/>
  <c r="O10" i="13"/>
  <c r="AI9" i="13"/>
  <c r="AH9" i="13"/>
  <c r="S9" i="13"/>
  <c r="Q9" i="13"/>
  <c r="P9" i="13"/>
  <c r="R9" i="13" s="1"/>
  <c r="T9" i="13" s="1"/>
  <c r="O9" i="13"/>
  <c r="AI8" i="13"/>
  <c r="AH8" i="13"/>
  <c r="S8" i="13"/>
  <c r="Q8" i="13"/>
  <c r="P8" i="13"/>
  <c r="R8" i="13" s="1"/>
  <c r="T8" i="13" s="1"/>
  <c r="O8" i="13"/>
  <c r="AH7" i="13"/>
  <c r="S7" i="13"/>
  <c r="AI7" i="13" s="1"/>
  <c r="Q7" i="13"/>
  <c r="P7" i="13"/>
  <c r="O7" i="13"/>
  <c r="AO24" i="13" l="1"/>
  <c r="AO42" i="13"/>
  <c r="AK42" i="13"/>
  <c r="AM42" i="13"/>
  <c r="R7" i="13"/>
  <c r="T7" i="13" s="1"/>
  <c r="V25" i="13"/>
  <c r="U26" i="13"/>
  <c r="AI24" i="13"/>
  <c r="AM24" i="13"/>
  <c r="R27" i="13"/>
  <c r="T27" i="13" s="1"/>
  <c r="R29" i="13"/>
  <c r="T29" i="13" s="1"/>
  <c r="R31" i="13"/>
  <c r="T31" i="13" s="1"/>
  <c r="R33" i="13"/>
  <c r="T33" i="13" s="1"/>
  <c r="R35" i="13"/>
  <c r="T35" i="13" s="1"/>
  <c r="AH35" i="13" s="1"/>
  <c r="R37" i="13"/>
  <c r="T37" i="13" s="1"/>
  <c r="AH37" i="13" s="1"/>
  <c r="R39" i="13"/>
  <c r="T39" i="13" s="1"/>
  <c r="AH39" i="13" s="1"/>
  <c r="R41" i="13"/>
  <c r="T41" i="13" s="1"/>
  <c r="AH41" i="13" s="1"/>
  <c r="V26" i="13" l="1"/>
  <c r="U27" i="13"/>
  <c r="U8" i="13"/>
  <c r="V7" i="13"/>
  <c r="Z25" i="13"/>
  <c r="X25" i="13"/>
  <c r="X7" i="13" l="1"/>
  <c r="Z7" i="13"/>
  <c r="V27" i="13"/>
  <c r="U28" i="13"/>
  <c r="Z26" i="13"/>
  <c r="X26" i="13"/>
  <c r="U9" i="13"/>
  <c r="V8" i="13"/>
  <c r="U10" i="13" l="1"/>
  <c r="V9" i="13"/>
  <c r="Z27" i="13"/>
  <c r="X27" i="13"/>
  <c r="X8" i="13"/>
  <c r="Z8" i="13"/>
  <c r="V28" i="13"/>
  <c r="U29" i="13"/>
  <c r="V29" i="13" l="1"/>
  <c r="U30" i="13"/>
  <c r="Z28" i="13"/>
  <c r="X28" i="13"/>
  <c r="X9" i="13"/>
  <c r="Z9" i="13"/>
  <c r="U11" i="13"/>
  <c r="V10" i="13"/>
  <c r="U12" i="13" l="1"/>
  <c r="V11" i="13"/>
  <c r="Z29" i="13"/>
  <c r="X29" i="13"/>
  <c r="X10" i="13"/>
  <c r="Z10" i="13"/>
  <c r="V30" i="13"/>
  <c r="U31" i="13"/>
  <c r="X11" i="13" l="1"/>
  <c r="Z11" i="13"/>
  <c r="V31" i="13"/>
  <c r="U32" i="13"/>
  <c r="Z30" i="13"/>
  <c r="X30" i="13"/>
  <c r="U13" i="13"/>
  <c r="V12" i="13"/>
  <c r="V32" i="13" l="1"/>
  <c r="U33" i="13"/>
  <c r="Z12" i="13"/>
  <c r="X12" i="13"/>
  <c r="U14" i="13"/>
  <c r="V13" i="13"/>
  <c r="Z31" i="13"/>
  <c r="X31" i="13"/>
  <c r="U15" i="13" l="1"/>
  <c r="V14" i="13"/>
  <c r="Z13" i="13"/>
  <c r="X13" i="13"/>
  <c r="V33" i="13"/>
  <c r="U34" i="13"/>
  <c r="Z32" i="13"/>
  <c r="X32" i="13"/>
  <c r="Z33" i="13" l="1"/>
  <c r="X33" i="13"/>
  <c r="U16" i="13"/>
  <c r="V15" i="13"/>
  <c r="V34" i="13"/>
  <c r="U35" i="13"/>
  <c r="Z14" i="13"/>
  <c r="X14" i="13"/>
  <c r="Z15" i="13" l="1"/>
  <c r="X15" i="13"/>
  <c r="V35" i="13"/>
  <c r="U36" i="13"/>
  <c r="Z34" i="13"/>
  <c r="X34" i="13"/>
  <c r="U17" i="13"/>
  <c r="V16" i="13"/>
  <c r="U18" i="13" l="1"/>
  <c r="V17" i="13"/>
  <c r="Z35" i="13"/>
  <c r="X35" i="13"/>
  <c r="Z16" i="13"/>
  <c r="X16" i="13"/>
  <c r="V36" i="13"/>
  <c r="U37" i="13"/>
  <c r="Z17" i="13" l="1"/>
  <c r="X17" i="13"/>
  <c r="V37" i="13"/>
  <c r="U38" i="13"/>
  <c r="Z36" i="13"/>
  <c r="X36" i="13"/>
  <c r="U19" i="13"/>
  <c r="V18" i="13"/>
  <c r="U20" i="13" l="1"/>
  <c r="V19" i="13"/>
  <c r="Z37" i="13"/>
  <c r="X37" i="13"/>
  <c r="Z18" i="13"/>
  <c r="X18" i="13"/>
  <c r="V38" i="13"/>
  <c r="U39" i="13"/>
  <c r="Z19" i="13" l="1"/>
  <c r="X19" i="13"/>
  <c r="V39" i="13"/>
  <c r="U40" i="13"/>
  <c r="Z38" i="13"/>
  <c r="X38" i="13"/>
  <c r="U21" i="13"/>
  <c r="V20" i="13"/>
  <c r="U22" i="13" l="1"/>
  <c r="V21" i="13"/>
  <c r="V40" i="13"/>
  <c r="U41" i="13"/>
  <c r="Z20" i="13"/>
  <c r="X20" i="13"/>
  <c r="Z39" i="13"/>
  <c r="X39" i="13"/>
  <c r="V41" i="13" l="1"/>
  <c r="U42" i="13"/>
  <c r="V42" i="13" s="1"/>
  <c r="Z40" i="13"/>
  <c r="X40" i="13"/>
  <c r="W33" i="13"/>
  <c r="AB33" i="13" s="1"/>
  <c r="W38" i="13"/>
  <c r="AB38" i="13" s="1"/>
  <c r="Z21" i="13"/>
  <c r="X21" i="13"/>
  <c r="U23" i="13"/>
  <c r="V22" i="13"/>
  <c r="Z22" i="13" l="1"/>
  <c r="X22" i="13"/>
  <c r="C78" i="13"/>
  <c r="AJ37" i="13"/>
  <c r="C73" i="13"/>
  <c r="AJ32" i="13"/>
  <c r="Z41" i="13"/>
  <c r="X41" i="13"/>
  <c r="W41" i="13"/>
  <c r="AB41" i="13" s="1"/>
  <c r="W39" i="13"/>
  <c r="AB39" i="13" s="1"/>
  <c r="W34" i="13"/>
  <c r="AB34" i="13" s="1"/>
  <c r="U24" i="13"/>
  <c r="V24" i="13" s="1"/>
  <c r="V23" i="13"/>
  <c r="W16" i="13"/>
  <c r="AB16" i="13" s="1"/>
  <c r="W35" i="13"/>
  <c r="AB35" i="13" s="1"/>
  <c r="W36" i="13"/>
  <c r="AB36" i="13" s="1"/>
  <c r="W37" i="13"/>
  <c r="AB37" i="13" s="1"/>
  <c r="W40" i="13"/>
  <c r="AB40" i="13" s="1"/>
  <c r="AN42" i="13"/>
  <c r="AL42" i="13"/>
  <c r="Z42" i="13"/>
  <c r="X42" i="13"/>
  <c r="W42" i="13"/>
  <c r="AB42" i="13" s="1"/>
  <c r="W26" i="13"/>
  <c r="AB26" i="13" s="1"/>
  <c r="W25" i="13"/>
  <c r="AB25" i="13" s="1"/>
  <c r="W28" i="13"/>
  <c r="AB28" i="13" s="1"/>
  <c r="W27" i="13"/>
  <c r="AB27" i="13" s="1"/>
  <c r="W29" i="13"/>
  <c r="AB29" i="13" s="1"/>
  <c r="W30" i="13"/>
  <c r="AB30" i="13" s="1"/>
  <c r="W32" i="13"/>
  <c r="AB32" i="13" s="1"/>
  <c r="W31" i="13"/>
  <c r="AB31" i="13" s="1"/>
  <c r="AA39" i="13"/>
  <c r="AE39" i="13" s="1"/>
  <c r="J79" i="13" l="1"/>
  <c r="AF39" i="13"/>
  <c r="M79" i="13" s="1"/>
  <c r="AN38" i="13"/>
  <c r="C71" i="13"/>
  <c r="AJ30" i="13"/>
  <c r="C70" i="13"/>
  <c r="AJ29" i="13"/>
  <c r="C67" i="13"/>
  <c r="AJ26" i="13"/>
  <c r="C65" i="13"/>
  <c r="C82" i="13"/>
  <c r="AP42" i="13"/>
  <c r="D82" i="13" s="1"/>
  <c r="AQ42" i="13"/>
  <c r="E82" i="13" s="1"/>
  <c r="AJ41" i="13"/>
  <c r="AK41" i="13" s="1"/>
  <c r="AP41" i="13" s="1"/>
  <c r="D81" i="13" s="1"/>
  <c r="AA42" i="13"/>
  <c r="AE42" i="13" s="1"/>
  <c r="AA25" i="13"/>
  <c r="AE25" i="13" s="1"/>
  <c r="AA26" i="13"/>
  <c r="AE26" i="13" s="1"/>
  <c r="AA27" i="13"/>
  <c r="AE27" i="13" s="1"/>
  <c r="AA28" i="13"/>
  <c r="AE28" i="13" s="1"/>
  <c r="AA29" i="13"/>
  <c r="AE29" i="13" s="1"/>
  <c r="AA31" i="13"/>
  <c r="AE31" i="13" s="1"/>
  <c r="AA30" i="13"/>
  <c r="AE30" i="13" s="1"/>
  <c r="AA32" i="13"/>
  <c r="AE32" i="13" s="1"/>
  <c r="AA34" i="13"/>
  <c r="AE34" i="13" s="1"/>
  <c r="AA33" i="13"/>
  <c r="AE33" i="13" s="1"/>
  <c r="C80" i="13"/>
  <c r="AJ39" i="13"/>
  <c r="C76" i="13"/>
  <c r="AJ35" i="13"/>
  <c r="C75" i="13"/>
  <c r="AJ34" i="13"/>
  <c r="C56" i="13"/>
  <c r="AJ15" i="13"/>
  <c r="AN24" i="13"/>
  <c r="AL24" i="13"/>
  <c r="W24" i="13"/>
  <c r="AB24" i="13" s="1"/>
  <c r="Z24" i="13"/>
  <c r="X24" i="13"/>
  <c r="W7" i="13"/>
  <c r="AB7" i="13" s="1"/>
  <c r="W8" i="13"/>
  <c r="AB8" i="13" s="1"/>
  <c r="W9" i="13"/>
  <c r="AB9" i="13" s="1"/>
  <c r="W10" i="13"/>
  <c r="AB10" i="13" s="1"/>
  <c r="W12" i="13"/>
  <c r="AB12" i="13" s="1"/>
  <c r="W11" i="13"/>
  <c r="AB11" i="13" s="1"/>
  <c r="W13" i="13"/>
  <c r="AB13" i="13" s="1"/>
  <c r="W15" i="13"/>
  <c r="AB15" i="13" s="1"/>
  <c r="W14" i="13"/>
  <c r="AB14" i="13" s="1"/>
  <c r="C79" i="13"/>
  <c r="AJ38" i="13"/>
  <c r="Y41" i="13"/>
  <c r="AC41" i="13" s="1"/>
  <c r="Y39" i="13"/>
  <c r="AC39" i="13" s="1"/>
  <c r="Y36" i="13"/>
  <c r="AC36" i="13" s="1"/>
  <c r="Y38" i="13"/>
  <c r="AC38" i="13" s="1"/>
  <c r="Y40" i="13"/>
  <c r="AC40" i="13" s="1"/>
  <c r="W18" i="13"/>
  <c r="AB18" i="13" s="1"/>
  <c r="W20" i="13"/>
  <c r="AB20" i="13" s="1"/>
  <c r="AA20" i="13"/>
  <c r="AE20" i="13" s="1"/>
  <c r="C72" i="13"/>
  <c r="AJ31" i="13"/>
  <c r="C69" i="13"/>
  <c r="AJ28" i="13"/>
  <c r="C68" i="13"/>
  <c r="AJ27" i="13"/>
  <c r="C66" i="13"/>
  <c r="AJ25" i="13"/>
  <c r="Y42" i="13"/>
  <c r="AC42" i="13" s="1"/>
  <c r="Y25" i="13"/>
  <c r="AC25" i="13" s="1"/>
  <c r="Y26" i="13"/>
  <c r="AC26" i="13" s="1"/>
  <c r="Y27" i="13"/>
  <c r="AC27" i="13" s="1"/>
  <c r="Y28" i="13"/>
  <c r="AC28" i="13" s="1"/>
  <c r="Y29" i="13"/>
  <c r="AC29" i="13" s="1"/>
  <c r="Y30" i="13"/>
  <c r="AC30" i="13" s="1"/>
  <c r="Y31" i="13"/>
  <c r="AC31" i="13" s="1"/>
  <c r="Y32" i="13"/>
  <c r="AC32" i="13" s="1"/>
  <c r="Y33" i="13"/>
  <c r="AC33" i="13" s="1"/>
  <c r="Y34" i="13"/>
  <c r="AC34" i="13" s="1"/>
  <c r="AA40" i="13"/>
  <c r="AE40" i="13" s="1"/>
  <c r="C77" i="13"/>
  <c r="AJ36" i="13"/>
  <c r="AA16" i="13"/>
  <c r="AE16" i="13" s="1"/>
  <c r="W17" i="13"/>
  <c r="AB17" i="13" s="1"/>
  <c r="Y35" i="13"/>
  <c r="AC35" i="13" s="1"/>
  <c r="W23" i="13"/>
  <c r="AB23" i="13" s="1"/>
  <c r="Z23" i="13"/>
  <c r="X23" i="13"/>
  <c r="C74" i="13"/>
  <c r="AJ33" i="13"/>
  <c r="C81" i="13"/>
  <c r="AQ41" i="13"/>
  <c r="E81" i="13" s="1"/>
  <c r="AJ40" i="13"/>
  <c r="AK40" i="13" s="1"/>
  <c r="AQ40" i="13" s="1"/>
  <c r="E80" i="13" s="1"/>
  <c r="AA41" i="13"/>
  <c r="AE41" i="13" s="1"/>
  <c r="AA36" i="13"/>
  <c r="AE36" i="13" s="1"/>
  <c r="AA37" i="13"/>
  <c r="AE37" i="13" s="1"/>
  <c r="AA35" i="13"/>
  <c r="AE35" i="13" s="1"/>
  <c r="AA38" i="13"/>
  <c r="AE38" i="13" s="1"/>
  <c r="Y37" i="13"/>
  <c r="AC37" i="13" s="1"/>
  <c r="AK37" i="13"/>
  <c r="AQ37" i="13" s="1"/>
  <c r="E77" i="13" s="1"/>
  <c r="W21" i="13"/>
  <c r="AB21" i="13" s="1"/>
  <c r="W19" i="13"/>
  <c r="AB19" i="13" s="1"/>
  <c r="Y19" i="13"/>
  <c r="AC19" i="13" s="1"/>
  <c r="W22" i="13"/>
  <c r="AB22" i="13" s="1"/>
  <c r="F59" i="13" l="1"/>
  <c r="AD19" i="13"/>
  <c r="I59" i="13" s="1"/>
  <c r="AL18" i="13"/>
  <c r="C59" i="13"/>
  <c r="AJ18" i="13"/>
  <c r="F77" i="13"/>
  <c r="AD37" i="13"/>
  <c r="I77" i="13" s="1"/>
  <c r="AL36" i="13"/>
  <c r="J75" i="13"/>
  <c r="AF35" i="13"/>
  <c r="M75" i="13" s="1"/>
  <c r="AN34" i="13"/>
  <c r="J76" i="13"/>
  <c r="AF36" i="13"/>
  <c r="M76" i="13" s="1"/>
  <c r="AN35" i="13"/>
  <c r="AK33" i="13"/>
  <c r="Y23" i="13"/>
  <c r="AC23" i="13" s="1"/>
  <c r="Y21" i="13"/>
  <c r="AC21" i="13" s="1"/>
  <c r="Y20" i="13"/>
  <c r="AC20" i="13" s="1"/>
  <c r="Y18" i="13"/>
  <c r="AC18" i="13" s="1"/>
  <c r="Y16" i="13"/>
  <c r="AC16" i="13" s="1"/>
  <c r="Y17" i="13"/>
  <c r="AC17" i="13" s="1"/>
  <c r="C63" i="13"/>
  <c r="AQ23" i="13"/>
  <c r="E63" i="13" s="1"/>
  <c r="AJ22" i="13"/>
  <c r="C57" i="13"/>
  <c r="AJ16" i="13"/>
  <c r="J56" i="13"/>
  <c r="AF16" i="13"/>
  <c r="M56" i="13" s="1"/>
  <c r="AN15" i="13"/>
  <c r="AP37" i="13"/>
  <c r="D77" i="13" s="1"/>
  <c r="AD34" i="13"/>
  <c r="I74" i="13" s="1"/>
  <c r="F74" i="13"/>
  <c r="AL33" i="13"/>
  <c r="F72" i="13"/>
  <c r="AD32" i="13"/>
  <c r="I72" i="13" s="1"/>
  <c r="AL31" i="13"/>
  <c r="F70" i="13"/>
  <c r="AD30" i="13"/>
  <c r="I70" i="13" s="1"/>
  <c r="AL29" i="13"/>
  <c r="F68" i="13"/>
  <c r="AD28" i="13"/>
  <c r="I68" i="13" s="1"/>
  <c r="AL27" i="13"/>
  <c r="F66" i="13"/>
  <c r="AD26" i="13"/>
  <c r="I66" i="13" s="1"/>
  <c r="AL25" i="13"/>
  <c r="AR42" i="13"/>
  <c r="G82" i="13" s="1"/>
  <c r="AD42" i="13"/>
  <c r="I82" i="13" s="1"/>
  <c r="AS42" i="13"/>
  <c r="H82" i="13" s="1"/>
  <c r="F82" i="13"/>
  <c r="AL41" i="13"/>
  <c r="AM41" i="13" s="1"/>
  <c r="J60" i="13"/>
  <c r="AF20" i="13"/>
  <c r="M60" i="13" s="1"/>
  <c r="AN19" i="13"/>
  <c r="C60" i="13"/>
  <c r="AJ19" i="13"/>
  <c r="F80" i="13"/>
  <c r="AS40" i="13"/>
  <c r="H80" i="13" s="1"/>
  <c r="AD40" i="13"/>
  <c r="I80" i="13" s="1"/>
  <c r="AR40" i="13"/>
  <c r="G80" i="13" s="1"/>
  <c r="AL39" i="13"/>
  <c r="F76" i="13"/>
  <c r="AD36" i="13"/>
  <c r="I76" i="13" s="1"/>
  <c r="AL35" i="13"/>
  <c r="F81" i="13"/>
  <c r="AS41" i="13"/>
  <c r="H81" i="13" s="1"/>
  <c r="AD41" i="13"/>
  <c r="I81" i="13" s="1"/>
  <c r="AR41" i="13"/>
  <c r="G81" i="13" s="1"/>
  <c r="AL40" i="13"/>
  <c r="AM40" i="13" s="1"/>
  <c r="C55" i="13"/>
  <c r="AJ14" i="13"/>
  <c r="C51" i="13"/>
  <c r="AJ10" i="13"/>
  <c r="C50" i="13"/>
  <c r="AJ9" i="13"/>
  <c r="C48" i="13"/>
  <c r="AJ7" i="13"/>
  <c r="Y24" i="13"/>
  <c r="AC24" i="13" s="1"/>
  <c r="Y7" i="13"/>
  <c r="AC7" i="13" s="1"/>
  <c r="Y8" i="13"/>
  <c r="AC8" i="13" s="1"/>
  <c r="Y9" i="13"/>
  <c r="AC9" i="13" s="1"/>
  <c r="Y10" i="13"/>
  <c r="AC10" i="13" s="1"/>
  <c r="Y11" i="13"/>
  <c r="AC11" i="13" s="1"/>
  <c r="Y12" i="13"/>
  <c r="AC12" i="13" s="1"/>
  <c r="Y14" i="13"/>
  <c r="AC14" i="13" s="1"/>
  <c r="Y13" i="13"/>
  <c r="AC13" i="13" s="1"/>
  <c r="Y15" i="13"/>
  <c r="AC15" i="13" s="1"/>
  <c r="AP24" i="13"/>
  <c r="D64" i="13" s="1"/>
  <c r="C64" i="13"/>
  <c r="AQ24" i="13"/>
  <c r="E64" i="13" s="1"/>
  <c r="AJ23" i="13"/>
  <c r="AK23" i="13" s="1"/>
  <c r="AP23" i="13" s="1"/>
  <c r="D63" i="13" s="1"/>
  <c r="AP40" i="13"/>
  <c r="D80" i="13" s="1"/>
  <c r="J74" i="13"/>
  <c r="AF34" i="13"/>
  <c r="M74" i="13" s="1"/>
  <c r="AN33" i="13"/>
  <c r="AF30" i="13"/>
  <c r="M70" i="13" s="1"/>
  <c r="J70" i="13"/>
  <c r="AN29" i="13"/>
  <c r="J69" i="13"/>
  <c r="AF29" i="13"/>
  <c r="M69" i="13" s="1"/>
  <c r="AN28" i="13"/>
  <c r="J67" i="13"/>
  <c r="AF27" i="13"/>
  <c r="M67" i="13" s="1"/>
  <c r="AN26" i="13"/>
  <c r="J65" i="13"/>
  <c r="AF25" i="13"/>
  <c r="M65" i="13" s="1"/>
  <c r="C62" i="13"/>
  <c r="AJ21" i="13"/>
  <c r="AK21" i="13" s="1"/>
  <c r="AP21" i="13" s="1"/>
  <c r="D61" i="13" s="1"/>
  <c r="Y22" i="13"/>
  <c r="AC22" i="13" s="1"/>
  <c r="C61" i="13"/>
  <c r="AQ21" i="13"/>
  <c r="E61" i="13" s="1"/>
  <c r="AJ20" i="13"/>
  <c r="AK32" i="13"/>
  <c r="AF38" i="13"/>
  <c r="M78" i="13" s="1"/>
  <c r="J78" i="13"/>
  <c r="AN37" i="13"/>
  <c r="J77" i="13"/>
  <c r="AF37" i="13"/>
  <c r="M77" i="13" s="1"/>
  <c r="AN36" i="13"/>
  <c r="J81" i="13"/>
  <c r="AF41" i="13"/>
  <c r="M81" i="13" s="1"/>
  <c r="AN40" i="13"/>
  <c r="AA23" i="13"/>
  <c r="AE23" i="13" s="1"/>
  <c r="AA21" i="13"/>
  <c r="AE21" i="13" s="1"/>
  <c r="AA17" i="13"/>
  <c r="AE17" i="13" s="1"/>
  <c r="F75" i="13"/>
  <c r="AD35" i="13"/>
  <c r="I75" i="13" s="1"/>
  <c r="AL34" i="13"/>
  <c r="AA18" i="13"/>
  <c r="AE18" i="13" s="1"/>
  <c r="AK36" i="13"/>
  <c r="J80" i="13"/>
  <c r="AF40" i="13"/>
  <c r="M80" i="13" s="1"/>
  <c r="AN39" i="13"/>
  <c r="F73" i="13"/>
  <c r="AD33" i="13"/>
  <c r="I73" i="13" s="1"/>
  <c r="AL32" i="13"/>
  <c r="F71" i="13"/>
  <c r="AD31" i="13"/>
  <c r="I71" i="13" s="1"/>
  <c r="AL30" i="13"/>
  <c r="F69" i="13"/>
  <c r="AD29" i="13"/>
  <c r="I69" i="13" s="1"/>
  <c r="AL28" i="13"/>
  <c r="AD27" i="13"/>
  <c r="I67" i="13" s="1"/>
  <c r="F67" i="13"/>
  <c r="AL26" i="13"/>
  <c r="F65" i="13"/>
  <c r="AD25" i="13"/>
  <c r="I65" i="13" s="1"/>
  <c r="AK25" i="13"/>
  <c r="AK27" i="13"/>
  <c r="AK28" i="13"/>
  <c r="AK31" i="13"/>
  <c r="AA19" i="13"/>
  <c r="AE19" i="13" s="1"/>
  <c r="AA22" i="13"/>
  <c r="AE22" i="13" s="1"/>
  <c r="C58" i="13"/>
  <c r="AJ17" i="13"/>
  <c r="AK17" i="13" s="1"/>
  <c r="AP17" i="13" s="1"/>
  <c r="D57" i="13" s="1"/>
  <c r="F78" i="13"/>
  <c r="AD38" i="13"/>
  <c r="I78" i="13" s="1"/>
  <c r="AL37" i="13"/>
  <c r="F79" i="13"/>
  <c r="AD39" i="13"/>
  <c r="I79" i="13" s="1"/>
  <c r="AL38" i="13"/>
  <c r="AM38" i="13" s="1"/>
  <c r="AS38" i="13" s="1"/>
  <c r="H78" i="13" s="1"/>
  <c r="AK38" i="13"/>
  <c r="C54" i="13"/>
  <c r="AJ13" i="13"/>
  <c r="C53" i="13"/>
  <c r="AJ12" i="13"/>
  <c r="C52" i="13"/>
  <c r="AJ11" i="13"/>
  <c r="C49" i="13"/>
  <c r="AJ8" i="13"/>
  <c r="C47" i="13"/>
  <c r="AA24" i="13"/>
  <c r="AE24" i="13" s="1"/>
  <c r="AA7" i="13"/>
  <c r="AE7" i="13" s="1"/>
  <c r="AA8" i="13"/>
  <c r="AE8" i="13" s="1"/>
  <c r="AA9" i="13"/>
  <c r="AE9" i="13" s="1"/>
  <c r="AA10" i="13"/>
  <c r="AE10" i="13" s="1"/>
  <c r="AA12" i="13"/>
  <c r="AE12" i="13" s="1"/>
  <c r="AA11" i="13"/>
  <c r="AE11" i="13" s="1"/>
  <c r="AA13" i="13"/>
  <c r="AE13" i="13" s="1"/>
  <c r="AA14" i="13"/>
  <c r="AE14" i="13" s="1"/>
  <c r="AA15" i="13"/>
  <c r="AE15" i="13" s="1"/>
  <c r="AK34" i="13"/>
  <c r="AK35" i="13"/>
  <c r="AK39" i="13"/>
  <c r="J73" i="13"/>
  <c r="AF33" i="13"/>
  <c r="M73" i="13" s="1"/>
  <c r="AN32" i="13"/>
  <c r="J72" i="13"/>
  <c r="AF32" i="13"/>
  <c r="M72" i="13" s="1"/>
  <c r="AN31" i="13"/>
  <c r="J71" i="13"/>
  <c r="AF31" i="13"/>
  <c r="M71" i="13" s="1"/>
  <c r="AN30" i="13"/>
  <c r="J68" i="13"/>
  <c r="AF28" i="13"/>
  <c r="M68" i="13" s="1"/>
  <c r="AN27" i="13"/>
  <c r="J66" i="13"/>
  <c r="AF26" i="13"/>
  <c r="M66" i="13" s="1"/>
  <c r="AN25" i="13"/>
  <c r="AT42" i="13"/>
  <c r="K82" i="13" s="1"/>
  <c r="AF42" i="13"/>
  <c r="M82" i="13" s="1"/>
  <c r="J82" i="13"/>
  <c r="AU42" i="13"/>
  <c r="L82" i="13" s="1"/>
  <c r="AN41" i="13"/>
  <c r="AO41" i="13" s="1"/>
  <c r="AT41" i="13" s="1"/>
  <c r="K81" i="13" s="1"/>
  <c r="AK26" i="13"/>
  <c r="AK29" i="13"/>
  <c r="AK30" i="13"/>
  <c r="AO38" i="13"/>
  <c r="AU38" i="13" s="1"/>
  <c r="L78" i="13" s="1"/>
  <c r="AQ29" i="13" l="1"/>
  <c r="E69" i="13" s="1"/>
  <c r="AP29" i="13"/>
  <c r="D69" i="13" s="1"/>
  <c r="AO27" i="13"/>
  <c r="AO31" i="13"/>
  <c r="AQ39" i="13"/>
  <c r="E79" i="13" s="1"/>
  <c r="AP39" i="13"/>
  <c r="D79" i="13" s="1"/>
  <c r="AP34" i="13"/>
  <c r="D74" i="13" s="1"/>
  <c r="AQ34" i="13"/>
  <c r="E74" i="13" s="1"/>
  <c r="J55" i="13"/>
  <c r="AF15" i="13"/>
  <c r="M55" i="13" s="1"/>
  <c r="AN14" i="13"/>
  <c r="J53" i="13"/>
  <c r="AF13" i="13"/>
  <c r="M53" i="13" s="1"/>
  <c r="AN12" i="13"/>
  <c r="J52" i="13"/>
  <c r="AF12" i="13"/>
  <c r="M52" i="13" s="1"/>
  <c r="AN11" i="13"/>
  <c r="J49" i="13"/>
  <c r="AF9" i="13"/>
  <c r="M49" i="13" s="1"/>
  <c r="AN8" i="13"/>
  <c r="J47" i="13"/>
  <c r="AF7" i="13"/>
  <c r="M47" i="13" s="1"/>
  <c r="AR38" i="13"/>
  <c r="G78" i="13" s="1"/>
  <c r="J62" i="13"/>
  <c r="AF22" i="13"/>
  <c r="M62" i="13" s="1"/>
  <c r="AN21" i="13"/>
  <c r="AQ31" i="13"/>
  <c r="E71" i="13" s="1"/>
  <c r="AP31" i="13"/>
  <c r="D71" i="13" s="1"/>
  <c r="AQ27" i="13"/>
  <c r="E67" i="13" s="1"/>
  <c r="AP27" i="13"/>
  <c r="D67" i="13" s="1"/>
  <c r="AM26" i="13"/>
  <c r="AM30" i="13"/>
  <c r="AO39" i="13"/>
  <c r="J58" i="13"/>
  <c r="AF18" i="13"/>
  <c r="M58" i="13" s="1"/>
  <c r="AN17" i="13"/>
  <c r="J57" i="13"/>
  <c r="AF17" i="13"/>
  <c r="M57" i="13" s="1"/>
  <c r="AN16" i="13"/>
  <c r="J63" i="13"/>
  <c r="AF23" i="13"/>
  <c r="M63" i="13" s="1"/>
  <c r="AN22" i="13"/>
  <c r="AU41" i="13"/>
  <c r="L81" i="13" s="1"/>
  <c r="AO36" i="13"/>
  <c r="AQ32" i="13"/>
  <c r="E72" i="13" s="1"/>
  <c r="AP32" i="13"/>
  <c r="D72" i="13" s="1"/>
  <c r="AO26" i="13"/>
  <c r="AO29" i="13"/>
  <c r="F53" i="13"/>
  <c r="AD13" i="13"/>
  <c r="I53" i="13" s="1"/>
  <c r="AL12" i="13"/>
  <c r="F52" i="13"/>
  <c r="AD12" i="13"/>
  <c r="I52" i="13" s="1"/>
  <c r="AL11" i="13"/>
  <c r="F50" i="13"/>
  <c r="AD10" i="13"/>
  <c r="I50" i="13" s="1"/>
  <c r="AL9" i="13"/>
  <c r="F48" i="13"/>
  <c r="AD8" i="13"/>
  <c r="I48" i="13" s="1"/>
  <c r="AL7" i="13"/>
  <c r="F64" i="13"/>
  <c r="AR24" i="13"/>
  <c r="G64" i="13" s="1"/>
  <c r="AS24" i="13"/>
  <c r="H64" i="13" s="1"/>
  <c r="AD24" i="13"/>
  <c r="I64" i="13" s="1"/>
  <c r="AL23" i="13"/>
  <c r="AM23" i="13" s="1"/>
  <c r="AM35" i="13"/>
  <c r="AK19" i="13"/>
  <c r="AM25" i="13"/>
  <c r="AM29" i="13"/>
  <c r="AM33" i="13"/>
  <c r="AQ17" i="13"/>
  <c r="E57" i="13" s="1"/>
  <c r="F56" i="13"/>
  <c r="AD16" i="13"/>
  <c r="I56" i="13" s="1"/>
  <c r="AL15" i="13"/>
  <c r="F60" i="13"/>
  <c r="AD20" i="13"/>
  <c r="I60" i="13" s="1"/>
  <c r="AL19" i="13"/>
  <c r="F63" i="13"/>
  <c r="AR23" i="13"/>
  <c r="G63" i="13" s="1"/>
  <c r="AS23" i="13"/>
  <c r="H63" i="13" s="1"/>
  <c r="AD23" i="13"/>
  <c r="I63" i="13" s="1"/>
  <c r="AL22" i="13"/>
  <c r="AM22" i="13" s="1"/>
  <c r="AR22" i="13" s="1"/>
  <c r="G62" i="13" s="1"/>
  <c r="AO35" i="13"/>
  <c r="AM36" i="13"/>
  <c r="AQ30" i="13"/>
  <c r="E70" i="13" s="1"/>
  <c r="AP30" i="13"/>
  <c r="D70" i="13" s="1"/>
  <c r="AQ26" i="13"/>
  <c r="E66" i="13" s="1"/>
  <c r="AP26" i="13"/>
  <c r="D66" i="13" s="1"/>
  <c r="AO25" i="13"/>
  <c r="AO30" i="13"/>
  <c r="AO32" i="13"/>
  <c r="AQ35" i="13"/>
  <c r="E75" i="13" s="1"/>
  <c r="AP35" i="13"/>
  <c r="D75" i="13" s="1"/>
  <c r="AK15" i="13"/>
  <c r="J54" i="13"/>
  <c r="AF14" i="13"/>
  <c r="M54" i="13" s="1"/>
  <c r="AN13" i="13"/>
  <c r="J51" i="13"/>
  <c r="AF11" i="13"/>
  <c r="M51" i="13" s="1"/>
  <c r="AN10" i="13"/>
  <c r="AO10" i="13" s="1"/>
  <c r="AU10" i="13" s="1"/>
  <c r="L50" i="13" s="1"/>
  <c r="J50" i="13"/>
  <c r="AT10" i="13"/>
  <c r="K50" i="13" s="1"/>
  <c r="AF10" i="13"/>
  <c r="M50" i="13" s="1"/>
  <c r="AN9" i="13"/>
  <c r="J48" i="13"/>
  <c r="AF8" i="13"/>
  <c r="M48" i="13" s="1"/>
  <c r="AN7" i="13"/>
  <c r="AO7" i="13" s="1"/>
  <c r="AT7" i="13" s="1"/>
  <c r="K47" i="13" s="1"/>
  <c r="J64" i="13"/>
  <c r="AT24" i="13"/>
  <c r="K64" i="13" s="1"/>
  <c r="AU24" i="13"/>
  <c r="L64" i="13" s="1"/>
  <c r="AF24" i="13"/>
  <c r="M64" i="13" s="1"/>
  <c r="AN23" i="13"/>
  <c r="AO23" i="13" s="1"/>
  <c r="AT23" i="13" s="1"/>
  <c r="K63" i="13" s="1"/>
  <c r="AK8" i="13"/>
  <c r="AK11" i="13"/>
  <c r="AK12" i="13"/>
  <c r="AK13" i="13"/>
  <c r="AQ38" i="13"/>
  <c r="E78" i="13" s="1"/>
  <c r="AP38" i="13"/>
  <c r="D78" i="13" s="1"/>
  <c r="AM37" i="13"/>
  <c r="J59" i="13"/>
  <c r="AF19" i="13"/>
  <c r="M59" i="13" s="1"/>
  <c r="AN18" i="13"/>
  <c r="AQ28" i="13"/>
  <c r="E68" i="13" s="1"/>
  <c r="AP28" i="13"/>
  <c r="D68" i="13" s="1"/>
  <c r="AQ25" i="13"/>
  <c r="E65" i="13" s="1"/>
  <c r="AP25" i="13"/>
  <c r="D65" i="13" s="1"/>
  <c r="AM28" i="13"/>
  <c r="AM32" i="13"/>
  <c r="AQ36" i="13"/>
  <c r="E76" i="13" s="1"/>
  <c r="AP36" i="13"/>
  <c r="D76" i="13" s="1"/>
  <c r="AM34" i="13"/>
  <c r="J61" i="13"/>
  <c r="AF21" i="13"/>
  <c r="M61" i="13" s="1"/>
  <c r="AN20" i="13"/>
  <c r="AO20" i="13" s="1"/>
  <c r="AO40" i="13"/>
  <c r="AO37" i="13"/>
  <c r="AT38" i="13"/>
  <c r="K78" i="13" s="1"/>
  <c r="AK20" i="13"/>
  <c r="F62" i="13"/>
  <c r="AS22" i="13"/>
  <c r="H62" i="13" s="1"/>
  <c r="AD22" i="13"/>
  <c r="I62" i="13" s="1"/>
  <c r="AL21" i="13"/>
  <c r="AM21" i="13" s="1"/>
  <c r="AR21" i="13" s="1"/>
  <c r="G61" i="13" s="1"/>
  <c r="AO28" i="13"/>
  <c r="AO33" i="13"/>
  <c r="F55" i="13"/>
  <c r="AD15" i="13"/>
  <c r="I55" i="13" s="1"/>
  <c r="AL14" i="13"/>
  <c r="F54" i="13"/>
  <c r="AD14" i="13"/>
  <c r="I54" i="13" s="1"/>
  <c r="AL13" i="13"/>
  <c r="F51" i="13"/>
  <c r="AD11" i="13"/>
  <c r="I51" i="13" s="1"/>
  <c r="AL10" i="13"/>
  <c r="F49" i="13"/>
  <c r="AD9" i="13"/>
  <c r="I49" i="13" s="1"/>
  <c r="AL8" i="13"/>
  <c r="F47" i="13"/>
  <c r="AD7" i="13"/>
  <c r="I47" i="13" s="1"/>
  <c r="AK7" i="13"/>
  <c r="AK9" i="13"/>
  <c r="AK10" i="13"/>
  <c r="AK14" i="13"/>
  <c r="AM39" i="13"/>
  <c r="AM27" i="13"/>
  <c r="AM31" i="13"/>
  <c r="AK16" i="13"/>
  <c r="AK22" i="13"/>
  <c r="F57" i="13"/>
  <c r="AD17" i="13"/>
  <c r="I57" i="13" s="1"/>
  <c r="AL16" i="13"/>
  <c r="F58" i="13"/>
  <c r="AD18" i="13"/>
  <c r="I58" i="13" s="1"/>
  <c r="AL17" i="13"/>
  <c r="F61" i="13"/>
  <c r="AS21" i="13"/>
  <c r="H61" i="13" s="1"/>
  <c r="AD21" i="13"/>
  <c r="I61" i="13" s="1"/>
  <c r="AL20" i="13"/>
  <c r="AM20" i="13" s="1"/>
  <c r="AS20" i="13" s="1"/>
  <c r="H60" i="13" s="1"/>
  <c r="AQ33" i="13"/>
  <c r="E73" i="13" s="1"/>
  <c r="AP33" i="13"/>
  <c r="D73" i="13" s="1"/>
  <c r="AO34" i="13"/>
  <c r="AK18" i="13"/>
  <c r="AQ18" i="13" l="1"/>
  <c r="E58" i="13" s="1"/>
  <c r="AP18" i="13"/>
  <c r="D58" i="13" s="1"/>
  <c r="AP16" i="13"/>
  <c r="D56" i="13" s="1"/>
  <c r="AQ16" i="13"/>
  <c r="E56" i="13" s="1"/>
  <c r="AP14" i="13"/>
  <c r="D54" i="13" s="1"/>
  <c r="AQ14" i="13"/>
  <c r="E54" i="13" s="1"/>
  <c r="AM8" i="13"/>
  <c r="AU40" i="13"/>
  <c r="L80" i="13" s="1"/>
  <c r="AT40" i="13"/>
  <c r="K80" i="13" s="1"/>
  <c r="AR34" i="13"/>
  <c r="G74" i="13" s="1"/>
  <c r="AS34" i="13"/>
  <c r="H74" i="13" s="1"/>
  <c r="AS28" i="13"/>
  <c r="H68" i="13" s="1"/>
  <c r="AR28" i="13"/>
  <c r="G68" i="13" s="1"/>
  <c r="AS37" i="13"/>
  <c r="H77" i="13" s="1"/>
  <c r="AR37" i="13"/>
  <c r="G77" i="13" s="1"/>
  <c r="AP12" i="13"/>
  <c r="D52" i="13" s="1"/>
  <c r="AQ12" i="13"/>
  <c r="E52" i="13" s="1"/>
  <c r="AP8" i="13"/>
  <c r="D48" i="13" s="1"/>
  <c r="AQ8" i="13"/>
  <c r="E48" i="13" s="1"/>
  <c r="AP15" i="13"/>
  <c r="D55" i="13" s="1"/>
  <c r="AQ15" i="13"/>
  <c r="E55" i="13" s="1"/>
  <c r="AT30" i="13"/>
  <c r="K70" i="13" s="1"/>
  <c r="AU30" i="13"/>
  <c r="L70" i="13" s="1"/>
  <c r="AS36" i="13"/>
  <c r="H76" i="13" s="1"/>
  <c r="AR36" i="13"/>
  <c r="G76" i="13" s="1"/>
  <c r="AR20" i="13"/>
  <c r="G60" i="13" s="1"/>
  <c r="AM15" i="13"/>
  <c r="AO15" i="13"/>
  <c r="AS29" i="13"/>
  <c r="H69" i="13" s="1"/>
  <c r="AR29" i="13"/>
  <c r="G69" i="13" s="1"/>
  <c r="AO19" i="13"/>
  <c r="AS35" i="13"/>
  <c r="H75" i="13" s="1"/>
  <c r="AR35" i="13"/>
  <c r="G75" i="13" s="1"/>
  <c r="AM7" i="13"/>
  <c r="AM11" i="13"/>
  <c r="AU29" i="13"/>
  <c r="L69" i="13" s="1"/>
  <c r="AT29" i="13"/>
  <c r="K69" i="13" s="1"/>
  <c r="AU36" i="13"/>
  <c r="L76" i="13" s="1"/>
  <c r="AT36" i="13"/>
  <c r="K76" i="13" s="1"/>
  <c r="AO22" i="13"/>
  <c r="AU23" i="13"/>
  <c r="L63" i="13" s="1"/>
  <c r="AO17" i="13"/>
  <c r="AS30" i="13"/>
  <c r="H70" i="13" s="1"/>
  <c r="AR30" i="13"/>
  <c r="G70" i="13" s="1"/>
  <c r="AO21" i="13"/>
  <c r="AO8" i="13"/>
  <c r="AO12" i="13"/>
  <c r="AU31" i="13"/>
  <c r="L71" i="13" s="1"/>
  <c r="AT31" i="13"/>
  <c r="K71" i="13" s="1"/>
  <c r="AM16" i="13"/>
  <c r="AS27" i="13"/>
  <c r="H67" i="13" s="1"/>
  <c r="AR27" i="13"/>
  <c r="G67" i="13" s="1"/>
  <c r="AP9" i="13"/>
  <c r="D49" i="13" s="1"/>
  <c r="AQ9" i="13"/>
  <c r="E49" i="13" s="1"/>
  <c r="AM13" i="13"/>
  <c r="AU33" i="13"/>
  <c r="L73" i="13" s="1"/>
  <c r="AT33" i="13"/>
  <c r="K73" i="13" s="1"/>
  <c r="AM18" i="13"/>
  <c r="AU34" i="13"/>
  <c r="L74" i="13" s="1"/>
  <c r="AT34" i="13"/>
  <c r="K74" i="13" s="1"/>
  <c r="AM17" i="13"/>
  <c r="AQ22" i="13"/>
  <c r="E62" i="13" s="1"/>
  <c r="AP22" i="13"/>
  <c r="D62" i="13" s="1"/>
  <c r="AS31" i="13"/>
  <c r="H71" i="13" s="1"/>
  <c r="AR31" i="13"/>
  <c r="G71" i="13" s="1"/>
  <c r="AS39" i="13"/>
  <c r="H79" i="13" s="1"/>
  <c r="AR39" i="13"/>
  <c r="G79" i="13" s="1"/>
  <c r="AP10" i="13"/>
  <c r="D50" i="13" s="1"/>
  <c r="AQ10" i="13"/>
  <c r="E50" i="13" s="1"/>
  <c r="AP7" i="13"/>
  <c r="D47" i="13" s="1"/>
  <c r="AQ7" i="13"/>
  <c r="E47" i="13" s="1"/>
  <c r="AM10" i="13"/>
  <c r="AM14" i="13"/>
  <c r="AU28" i="13"/>
  <c r="L68" i="13" s="1"/>
  <c r="AT28" i="13"/>
  <c r="K68" i="13" s="1"/>
  <c r="AP20" i="13"/>
  <c r="D60" i="13" s="1"/>
  <c r="AQ20" i="13"/>
  <c r="E60" i="13" s="1"/>
  <c r="AU37" i="13"/>
  <c r="L77" i="13" s="1"/>
  <c r="AT37" i="13"/>
  <c r="K77" i="13" s="1"/>
  <c r="AT20" i="13"/>
  <c r="K60" i="13" s="1"/>
  <c r="AU20" i="13"/>
  <c r="L60" i="13" s="1"/>
  <c r="AS32" i="13"/>
  <c r="H72" i="13" s="1"/>
  <c r="AR32" i="13"/>
  <c r="G72" i="13" s="1"/>
  <c r="AO18" i="13"/>
  <c r="AP13" i="13"/>
  <c r="D53" i="13" s="1"/>
  <c r="AQ13" i="13"/>
  <c r="E53" i="13" s="1"/>
  <c r="AP11" i="13"/>
  <c r="D51" i="13" s="1"/>
  <c r="AQ11" i="13"/>
  <c r="E51" i="13" s="1"/>
  <c r="AO9" i="13"/>
  <c r="AO13" i="13"/>
  <c r="AU32" i="13"/>
  <c r="L72" i="13" s="1"/>
  <c r="AT32" i="13"/>
  <c r="K72" i="13" s="1"/>
  <c r="AU25" i="13"/>
  <c r="L65" i="13" s="1"/>
  <c r="AT25" i="13"/>
  <c r="K65" i="13" s="1"/>
  <c r="AU35" i="13"/>
  <c r="L75" i="13" s="1"/>
  <c r="AT35" i="13"/>
  <c r="K75" i="13" s="1"/>
  <c r="AM19" i="13"/>
  <c r="AS33" i="13"/>
  <c r="H73" i="13" s="1"/>
  <c r="AR33" i="13"/>
  <c r="G73" i="13" s="1"/>
  <c r="AS25" i="13"/>
  <c r="H65" i="13" s="1"/>
  <c r="AR25" i="13"/>
  <c r="G65" i="13" s="1"/>
  <c r="AP19" i="13"/>
  <c r="D59" i="13" s="1"/>
  <c r="AQ19" i="13"/>
  <c r="E59" i="13" s="1"/>
  <c r="AM9" i="13"/>
  <c r="AM12" i="13"/>
  <c r="AU26" i="13"/>
  <c r="L66" i="13" s="1"/>
  <c r="AT26" i="13"/>
  <c r="K66" i="13" s="1"/>
  <c r="AO16" i="13"/>
  <c r="AU39" i="13"/>
  <c r="L79" i="13" s="1"/>
  <c r="AT39" i="13"/>
  <c r="K79" i="13" s="1"/>
  <c r="AS26" i="13"/>
  <c r="H66" i="13" s="1"/>
  <c r="AR26" i="13"/>
  <c r="G66" i="13" s="1"/>
  <c r="AU7" i="13"/>
  <c r="L47" i="13" s="1"/>
  <c r="AO11" i="13"/>
  <c r="AO14" i="13"/>
  <c r="AU27" i="13"/>
  <c r="L67" i="13" s="1"/>
  <c r="AT27" i="13"/>
  <c r="K67" i="13" s="1"/>
  <c r="AT11" i="13" l="1"/>
  <c r="K51" i="13" s="1"/>
  <c r="AU11" i="13"/>
  <c r="L51" i="13" s="1"/>
  <c r="AT16" i="13"/>
  <c r="K56" i="13" s="1"/>
  <c r="AU16" i="13"/>
  <c r="L56" i="13" s="1"/>
  <c r="AR9" i="13"/>
  <c r="G49" i="13" s="1"/>
  <c r="AS9" i="13"/>
  <c r="H49" i="13" s="1"/>
  <c r="AT13" i="13"/>
  <c r="K53" i="13" s="1"/>
  <c r="AU13" i="13"/>
  <c r="L53" i="13" s="1"/>
  <c r="AT18" i="13"/>
  <c r="K58" i="13" s="1"/>
  <c r="AU18" i="13"/>
  <c r="L58" i="13" s="1"/>
  <c r="AS10" i="13"/>
  <c r="H50" i="13" s="1"/>
  <c r="AR10" i="13"/>
  <c r="G50" i="13" s="1"/>
  <c r="AS18" i="13"/>
  <c r="H58" i="13" s="1"/>
  <c r="AR18" i="13"/>
  <c r="G58" i="13" s="1"/>
  <c r="AR16" i="13"/>
  <c r="G56" i="13" s="1"/>
  <c r="AS16" i="13"/>
  <c r="H56" i="13" s="1"/>
  <c r="AT8" i="13"/>
  <c r="K48" i="13" s="1"/>
  <c r="AU8" i="13"/>
  <c r="L48" i="13" s="1"/>
  <c r="AU17" i="13"/>
  <c r="L57" i="13" s="1"/>
  <c r="AT17" i="13"/>
  <c r="K57" i="13" s="1"/>
  <c r="AT22" i="13"/>
  <c r="K62" i="13" s="1"/>
  <c r="AU22" i="13"/>
  <c r="L62" i="13" s="1"/>
  <c r="AS7" i="13"/>
  <c r="H47" i="13" s="1"/>
  <c r="AR7" i="13"/>
  <c r="G47" i="13" s="1"/>
  <c r="AT15" i="13"/>
  <c r="K55" i="13" s="1"/>
  <c r="AU15" i="13"/>
  <c r="L55" i="13" s="1"/>
  <c r="AU14" i="13"/>
  <c r="L54" i="13" s="1"/>
  <c r="AT14" i="13"/>
  <c r="K54" i="13" s="1"/>
  <c r="AR12" i="13"/>
  <c r="G52" i="13" s="1"/>
  <c r="AS12" i="13"/>
  <c r="H52" i="13" s="1"/>
  <c r="AR19" i="13"/>
  <c r="G59" i="13" s="1"/>
  <c r="AS19" i="13"/>
  <c r="H59" i="13" s="1"/>
  <c r="AT9" i="13"/>
  <c r="K49" i="13" s="1"/>
  <c r="AU9" i="13"/>
  <c r="L49" i="13" s="1"/>
  <c r="AR14" i="13"/>
  <c r="G54" i="13" s="1"/>
  <c r="AS14" i="13"/>
  <c r="H54" i="13" s="1"/>
  <c r="AR17" i="13"/>
  <c r="G57" i="13" s="1"/>
  <c r="AS17" i="13"/>
  <c r="H57" i="13" s="1"/>
  <c r="AS13" i="13"/>
  <c r="H53" i="13" s="1"/>
  <c r="AR13" i="13"/>
  <c r="G53" i="13" s="1"/>
  <c r="AU12" i="13"/>
  <c r="L52" i="13" s="1"/>
  <c r="AT12" i="13"/>
  <c r="K52" i="13" s="1"/>
  <c r="AU21" i="13"/>
  <c r="L61" i="13" s="1"/>
  <c r="AT21" i="13"/>
  <c r="K61" i="13" s="1"/>
  <c r="AR11" i="13"/>
  <c r="G51" i="13" s="1"/>
  <c r="AS11" i="13"/>
  <c r="H51" i="13" s="1"/>
  <c r="AU19" i="13"/>
  <c r="L59" i="13" s="1"/>
  <c r="AT19" i="13"/>
  <c r="K59" i="13" s="1"/>
  <c r="AS15" i="13"/>
  <c r="H55" i="13" s="1"/>
  <c r="AR15" i="13"/>
  <c r="G55" i="13" s="1"/>
  <c r="AR8" i="13"/>
  <c r="G48" i="13" s="1"/>
  <c r="AS8" i="13"/>
  <c r="H48" i="13" s="1"/>
  <c r="AH42" i="12"/>
  <c r="S42" i="12"/>
  <c r="AI42" i="12" s="1"/>
  <c r="Q42" i="12"/>
  <c r="P42" i="12"/>
  <c r="R42" i="12" s="1"/>
  <c r="S41" i="12"/>
  <c r="AI41" i="12" s="1"/>
  <c r="Q41" i="12"/>
  <c r="P41" i="12"/>
  <c r="O41" i="12"/>
  <c r="S40" i="12"/>
  <c r="AI40" i="12" s="1"/>
  <c r="Q40" i="12"/>
  <c r="P40" i="12"/>
  <c r="R40" i="12" s="1"/>
  <c r="T40" i="12" s="1"/>
  <c r="AH40" i="12" s="1"/>
  <c r="O40" i="12"/>
  <c r="S39" i="12"/>
  <c r="AI39" i="12" s="1"/>
  <c r="Q39" i="12"/>
  <c r="P39" i="12"/>
  <c r="O39" i="12"/>
  <c r="S38" i="12"/>
  <c r="AI38" i="12" s="1"/>
  <c r="Q38" i="12"/>
  <c r="P38" i="12"/>
  <c r="R38" i="12" s="1"/>
  <c r="T38" i="12" s="1"/>
  <c r="AH38" i="12" s="1"/>
  <c r="O38" i="12"/>
  <c r="S37" i="12"/>
  <c r="AI37" i="12" s="1"/>
  <c r="Q37" i="12"/>
  <c r="P37" i="12"/>
  <c r="O37" i="12"/>
  <c r="S36" i="12"/>
  <c r="AI36" i="12" s="1"/>
  <c r="Q36" i="12"/>
  <c r="P36" i="12"/>
  <c r="R36" i="12" s="1"/>
  <c r="T36" i="12" s="1"/>
  <c r="AH36" i="12" s="1"/>
  <c r="O36" i="12"/>
  <c r="S35" i="12"/>
  <c r="AI35" i="12" s="1"/>
  <c r="Q35" i="12"/>
  <c r="P35" i="12"/>
  <c r="O35" i="12"/>
  <c r="S34" i="12"/>
  <c r="AI34" i="12" s="1"/>
  <c r="Q34" i="12"/>
  <c r="P34" i="12"/>
  <c r="R34" i="12" s="1"/>
  <c r="T34" i="12" s="1"/>
  <c r="AH34" i="12" s="1"/>
  <c r="O34" i="12"/>
  <c r="S33" i="12"/>
  <c r="AI33" i="12" s="1"/>
  <c r="Q33" i="12"/>
  <c r="P33" i="12"/>
  <c r="O33" i="12"/>
  <c r="S32" i="12"/>
  <c r="AI32" i="12" s="1"/>
  <c r="Q32" i="12"/>
  <c r="P32" i="12"/>
  <c r="R32" i="12" s="1"/>
  <c r="T32" i="12" s="1"/>
  <c r="AH32" i="12" s="1"/>
  <c r="O32" i="12"/>
  <c r="S31" i="12"/>
  <c r="AI31" i="12" s="1"/>
  <c r="Q31" i="12"/>
  <c r="P31" i="12"/>
  <c r="O31" i="12"/>
  <c r="S30" i="12"/>
  <c r="AI30" i="12" s="1"/>
  <c r="Q30" i="12"/>
  <c r="P30" i="12"/>
  <c r="R30" i="12" s="1"/>
  <c r="T30" i="12" s="1"/>
  <c r="AH30" i="12" s="1"/>
  <c r="O30" i="12"/>
  <c r="AH29" i="12"/>
  <c r="S29" i="12"/>
  <c r="AI29" i="12" s="1"/>
  <c r="Q29" i="12"/>
  <c r="P29" i="12"/>
  <c r="O29" i="12"/>
  <c r="AH28" i="12"/>
  <c r="S28" i="12"/>
  <c r="AI28" i="12" s="1"/>
  <c r="Q28" i="12"/>
  <c r="P28" i="12"/>
  <c r="R28" i="12" s="1"/>
  <c r="T28" i="12" s="1"/>
  <c r="O28" i="12"/>
  <c r="AH27" i="12"/>
  <c r="S27" i="12"/>
  <c r="AI27" i="12" s="1"/>
  <c r="Q27" i="12"/>
  <c r="P27" i="12"/>
  <c r="O27" i="12"/>
  <c r="AH26" i="12"/>
  <c r="S26" i="12"/>
  <c r="AI26" i="12" s="1"/>
  <c r="Q26" i="12"/>
  <c r="P26" i="12"/>
  <c r="R26" i="12" s="1"/>
  <c r="T26" i="12" s="1"/>
  <c r="O26" i="12"/>
  <c r="S25" i="12"/>
  <c r="AI25" i="12" s="1"/>
  <c r="Q25" i="12"/>
  <c r="P25" i="12"/>
  <c r="R25" i="12" s="1"/>
  <c r="T25" i="12" s="1"/>
  <c r="O25" i="12"/>
  <c r="AH24" i="12"/>
  <c r="S24" i="12"/>
  <c r="Q24" i="12"/>
  <c r="P24" i="12"/>
  <c r="R24" i="12" s="1"/>
  <c r="AK24" i="12" s="1"/>
  <c r="AI23" i="12"/>
  <c r="S23" i="12"/>
  <c r="Q23" i="12"/>
  <c r="P23" i="12"/>
  <c r="R23" i="12" s="1"/>
  <c r="T23" i="12" s="1"/>
  <c r="AH23" i="12" s="1"/>
  <c r="O23" i="12"/>
  <c r="AI22" i="12"/>
  <c r="S22" i="12"/>
  <c r="Q22" i="12"/>
  <c r="P22" i="12"/>
  <c r="R22" i="12" s="1"/>
  <c r="T22" i="12" s="1"/>
  <c r="AH22" i="12" s="1"/>
  <c r="O22" i="12"/>
  <c r="AI21" i="12"/>
  <c r="S21" i="12"/>
  <c r="Q21" i="12"/>
  <c r="P21" i="12"/>
  <c r="R21" i="12" s="1"/>
  <c r="T21" i="12" s="1"/>
  <c r="AH21" i="12" s="1"/>
  <c r="O21" i="12"/>
  <c r="AI20" i="12"/>
  <c r="S20" i="12"/>
  <c r="Q20" i="12"/>
  <c r="P20" i="12"/>
  <c r="R20" i="12" s="1"/>
  <c r="T20" i="12" s="1"/>
  <c r="AH20" i="12" s="1"/>
  <c r="O20" i="12"/>
  <c r="AI19" i="12"/>
  <c r="S19" i="12"/>
  <c r="Q19" i="12"/>
  <c r="P19" i="12"/>
  <c r="R19" i="12" s="1"/>
  <c r="T19" i="12" s="1"/>
  <c r="AH19" i="12" s="1"/>
  <c r="O19" i="12"/>
  <c r="AI18" i="12"/>
  <c r="S18" i="12"/>
  <c r="Q18" i="12"/>
  <c r="P18" i="12"/>
  <c r="R18" i="12" s="1"/>
  <c r="T18" i="12" s="1"/>
  <c r="AH18" i="12" s="1"/>
  <c r="O18" i="12"/>
  <c r="AI17" i="12"/>
  <c r="S17" i="12"/>
  <c r="Q17" i="12"/>
  <c r="P17" i="12"/>
  <c r="R17" i="12" s="1"/>
  <c r="T17" i="12" s="1"/>
  <c r="AH17" i="12" s="1"/>
  <c r="O17" i="12"/>
  <c r="AI16" i="12"/>
  <c r="S16" i="12"/>
  <c r="Q16" i="12"/>
  <c r="P16" i="12"/>
  <c r="R16" i="12" s="1"/>
  <c r="T16" i="12" s="1"/>
  <c r="AH16" i="12" s="1"/>
  <c r="O16" i="12"/>
  <c r="AI15" i="12"/>
  <c r="S15" i="12"/>
  <c r="Q15" i="12"/>
  <c r="P15" i="12"/>
  <c r="R15" i="12" s="1"/>
  <c r="T15" i="12" s="1"/>
  <c r="AH15" i="12" s="1"/>
  <c r="O15" i="12"/>
  <c r="AI14" i="12"/>
  <c r="S14" i="12"/>
  <c r="Q14" i="12"/>
  <c r="P14" i="12"/>
  <c r="R14" i="12" s="1"/>
  <c r="T14" i="12" s="1"/>
  <c r="AH14" i="12" s="1"/>
  <c r="O14" i="12"/>
  <c r="AI13" i="12"/>
  <c r="S13" i="12"/>
  <c r="Q13" i="12"/>
  <c r="P13" i="12"/>
  <c r="R13" i="12" s="1"/>
  <c r="T13" i="12" s="1"/>
  <c r="AH13" i="12" s="1"/>
  <c r="O13" i="12"/>
  <c r="AI12" i="12"/>
  <c r="S12" i="12"/>
  <c r="Q12" i="12"/>
  <c r="P12" i="12"/>
  <c r="R12" i="12" s="1"/>
  <c r="T12" i="12" s="1"/>
  <c r="AH12" i="12" s="1"/>
  <c r="O12" i="12"/>
  <c r="AI11" i="12"/>
  <c r="S11" i="12"/>
  <c r="Q11" i="12"/>
  <c r="P11" i="12"/>
  <c r="R11" i="12" s="1"/>
  <c r="T11" i="12" s="1"/>
  <c r="AH11" i="12" s="1"/>
  <c r="O11" i="12"/>
  <c r="AI10" i="12"/>
  <c r="AH10" i="12"/>
  <c r="S10" i="12"/>
  <c r="Q10" i="12"/>
  <c r="P10" i="12"/>
  <c r="R10" i="12" s="1"/>
  <c r="T10" i="12" s="1"/>
  <c r="O10" i="12"/>
  <c r="AI9" i="12"/>
  <c r="AH9" i="12"/>
  <c r="S9" i="12"/>
  <c r="Q9" i="12"/>
  <c r="P9" i="12"/>
  <c r="R9" i="12" s="1"/>
  <c r="T9" i="12" s="1"/>
  <c r="O9" i="12"/>
  <c r="AI8" i="12"/>
  <c r="AH8" i="12"/>
  <c r="S8" i="12"/>
  <c r="Q8" i="12"/>
  <c r="P8" i="12"/>
  <c r="R8" i="12" s="1"/>
  <c r="T8" i="12" s="1"/>
  <c r="O8" i="12"/>
  <c r="AH7" i="12"/>
  <c r="S7" i="12"/>
  <c r="AI7" i="12" s="1"/>
  <c r="Q7" i="12"/>
  <c r="P7" i="12"/>
  <c r="O7" i="12"/>
  <c r="AO42" i="12" l="1"/>
  <c r="AK42" i="12"/>
  <c r="AM42" i="12"/>
  <c r="R7" i="12"/>
  <c r="T7" i="12" s="1"/>
  <c r="V25" i="12"/>
  <c r="U26" i="12"/>
  <c r="AH25" i="12"/>
  <c r="AI24" i="12"/>
  <c r="AM24" i="12" s="1"/>
  <c r="R27" i="12"/>
  <c r="T27" i="12" s="1"/>
  <c r="R29" i="12"/>
  <c r="T29" i="12" s="1"/>
  <c r="R31" i="12"/>
  <c r="T31" i="12" s="1"/>
  <c r="AH31" i="12" s="1"/>
  <c r="R33" i="12"/>
  <c r="T33" i="12" s="1"/>
  <c r="AH33" i="12" s="1"/>
  <c r="R35" i="12"/>
  <c r="T35" i="12" s="1"/>
  <c r="AH35" i="12" s="1"/>
  <c r="R37" i="12"/>
  <c r="T37" i="12" s="1"/>
  <c r="AH37" i="12" s="1"/>
  <c r="R39" i="12"/>
  <c r="T39" i="12" s="1"/>
  <c r="AH39" i="12" s="1"/>
  <c r="R41" i="12"/>
  <c r="T41" i="12" s="1"/>
  <c r="AH41" i="12" s="1"/>
  <c r="V26" i="12" l="1"/>
  <c r="U27" i="12"/>
  <c r="U8" i="12"/>
  <c r="V7" i="12"/>
  <c r="AO24" i="12"/>
  <c r="Z25" i="12"/>
  <c r="X25" i="12"/>
  <c r="X7" i="12" l="1"/>
  <c r="Z7" i="12"/>
  <c r="V27" i="12"/>
  <c r="U28" i="12"/>
  <c r="Z26" i="12"/>
  <c r="X26" i="12"/>
  <c r="U9" i="12"/>
  <c r="V8" i="12"/>
  <c r="X8" i="12" l="1"/>
  <c r="Z8" i="12"/>
  <c r="Z27" i="12"/>
  <c r="X27" i="12"/>
  <c r="U10" i="12"/>
  <c r="V9" i="12"/>
  <c r="V28" i="12"/>
  <c r="U29" i="12"/>
  <c r="V29" i="12" l="1"/>
  <c r="U30" i="12"/>
  <c r="Z28" i="12"/>
  <c r="X28" i="12"/>
  <c r="X9" i="12"/>
  <c r="Z9" i="12"/>
  <c r="U11" i="12"/>
  <c r="V10" i="12"/>
  <c r="X10" i="12" l="1"/>
  <c r="Z10" i="12"/>
  <c r="Z29" i="12"/>
  <c r="X29" i="12"/>
  <c r="U12" i="12"/>
  <c r="V11" i="12"/>
  <c r="V30" i="12"/>
  <c r="U31" i="12"/>
  <c r="V31" i="12" l="1"/>
  <c r="U32" i="12"/>
  <c r="Z30" i="12"/>
  <c r="X30" i="12"/>
  <c r="X11" i="12"/>
  <c r="Z11" i="12"/>
  <c r="U13" i="12"/>
  <c r="V12" i="12"/>
  <c r="Z12" i="12" l="1"/>
  <c r="X12" i="12"/>
  <c r="Z31" i="12"/>
  <c r="X31" i="12"/>
  <c r="U14" i="12"/>
  <c r="V13" i="12"/>
  <c r="V32" i="12"/>
  <c r="U33" i="12"/>
  <c r="V33" i="12" l="1"/>
  <c r="U34" i="12"/>
  <c r="Z32" i="12"/>
  <c r="X32" i="12"/>
  <c r="X13" i="12"/>
  <c r="Z13" i="12"/>
  <c r="U15" i="12"/>
  <c r="V14" i="12"/>
  <c r="Z14" i="12" l="1"/>
  <c r="X14" i="12"/>
  <c r="Z33" i="12"/>
  <c r="X33" i="12"/>
  <c r="U16" i="12"/>
  <c r="V15" i="12"/>
  <c r="V34" i="12"/>
  <c r="U35" i="12"/>
  <c r="V35" i="12" l="1"/>
  <c r="U36" i="12"/>
  <c r="Z34" i="12"/>
  <c r="X34" i="12"/>
  <c r="Z15" i="12"/>
  <c r="X15" i="12"/>
  <c r="U17" i="12"/>
  <c r="V16" i="12"/>
  <c r="Z16" i="12" l="1"/>
  <c r="X16" i="12"/>
  <c r="Z35" i="12"/>
  <c r="X35" i="12"/>
  <c r="U18" i="12"/>
  <c r="V17" i="12"/>
  <c r="V36" i="12"/>
  <c r="U37" i="12"/>
  <c r="U19" i="12" l="1"/>
  <c r="V18" i="12"/>
  <c r="V37" i="12"/>
  <c r="U38" i="12"/>
  <c r="Z36" i="12"/>
  <c r="X36" i="12"/>
  <c r="Z17" i="12"/>
  <c r="X17" i="12"/>
  <c r="V38" i="12" l="1"/>
  <c r="U39" i="12"/>
  <c r="Z18" i="12"/>
  <c r="X18" i="12"/>
  <c r="Z37" i="12"/>
  <c r="X37" i="12"/>
  <c r="U20" i="12"/>
  <c r="V19" i="12"/>
  <c r="U21" i="12" l="1"/>
  <c r="V20" i="12"/>
  <c r="Z19" i="12"/>
  <c r="X19" i="12"/>
  <c r="V39" i="12"/>
  <c r="U40" i="12"/>
  <c r="Z38" i="12"/>
  <c r="X38" i="12"/>
  <c r="V40" i="12" l="1"/>
  <c r="U41" i="12"/>
  <c r="Z20" i="12"/>
  <c r="X20" i="12"/>
  <c r="Z39" i="12"/>
  <c r="X39" i="12"/>
  <c r="U22" i="12"/>
  <c r="V21" i="12"/>
  <c r="Z21" i="12" l="1"/>
  <c r="X21" i="12"/>
  <c r="U23" i="12"/>
  <c r="V22" i="12"/>
  <c r="V41" i="12"/>
  <c r="U42" i="12"/>
  <c r="V42" i="12" s="1"/>
  <c r="Z40" i="12"/>
  <c r="X40" i="12"/>
  <c r="W40" i="12"/>
  <c r="AB40" i="12" s="1"/>
  <c r="W38" i="12"/>
  <c r="AB38" i="12" s="1"/>
  <c r="C78" i="12" l="1"/>
  <c r="AJ37" i="12"/>
  <c r="C80" i="12"/>
  <c r="AJ39" i="12"/>
  <c r="AN42" i="12"/>
  <c r="AL42" i="12"/>
  <c r="Z42" i="12"/>
  <c r="X42" i="12"/>
  <c r="W42" i="12"/>
  <c r="AB42" i="12" s="1"/>
  <c r="W26" i="12"/>
  <c r="AB26" i="12" s="1"/>
  <c r="W27" i="12"/>
  <c r="AB27" i="12" s="1"/>
  <c r="W25" i="12"/>
  <c r="AB25" i="12" s="1"/>
  <c r="W28" i="12"/>
  <c r="AB28" i="12" s="1"/>
  <c r="W29" i="12"/>
  <c r="AB29" i="12" s="1"/>
  <c r="W30" i="12"/>
  <c r="AB30" i="12" s="1"/>
  <c r="W31" i="12"/>
  <c r="AB31" i="12" s="1"/>
  <c r="W32" i="12"/>
  <c r="AB32" i="12" s="1"/>
  <c r="Z22" i="12"/>
  <c r="X22" i="12"/>
  <c r="AA35" i="12"/>
  <c r="AE35" i="12" s="1"/>
  <c r="W33" i="12"/>
  <c r="AB33" i="12" s="1"/>
  <c r="W36" i="12"/>
  <c r="AB36" i="12" s="1"/>
  <c r="Z41" i="12"/>
  <c r="X41" i="12"/>
  <c r="W41" i="12"/>
  <c r="AB41" i="12" s="1"/>
  <c r="W37" i="12"/>
  <c r="AB37" i="12" s="1"/>
  <c r="W35" i="12"/>
  <c r="AB35" i="12" s="1"/>
  <c r="W39" i="12"/>
  <c r="AB39" i="12" s="1"/>
  <c r="W34" i="12"/>
  <c r="AB34" i="12" s="1"/>
  <c r="Y39" i="12"/>
  <c r="AC39" i="12" s="1"/>
  <c r="U24" i="12"/>
  <c r="V24" i="12" s="1"/>
  <c r="V23" i="12"/>
  <c r="AA39" i="12"/>
  <c r="AE39" i="12" s="1"/>
  <c r="W21" i="12"/>
  <c r="AB21" i="12" s="1"/>
  <c r="C61" i="12" l="1"/>
  <c r="AJ20" i="12"/>
  <c r="J79" i="12"/>
  <c r="AF39" i="12"/>
  <c r="M79" i="12" s="1"/>
  <c r="AN38" i="12"/>
  <c r="AN24" i="12"/>
  <c r="AL24" i="12"/>
  <c r="W24" i="12"/>
  <c r="AB24" i="12" s="1"/>
  <c r="Z24" i="12"/>
  <c r="X24" i="12"/>
  <c r="W7" i="12"/>
  <c r="AB7" i="12" s="1"/>
  <c r="W9" i="12"/>
  <c r="AB9" i="12" s="1"/>
  <c r="W8" i="12"/>
  <c r="AB8" i="12" s="1"/>
  <c r="W10" i="12"/>
  <c r="AB10" i="12" s="1"/>
  <c r="W11" i="12"/>
  <c r="AB11" i="12" s="1"/>
  <c r="W12" i="12"/>
  <c r="AB12" i="12" s="1"/>
  <c r="W14" i="12"/>
  <c r="AB14" i="12" s="1"/>
  <c r="W15" i="12"/>
  <c r="AB15" i="12" s="1"/>
  <c r="W13" i="12"/>
  <c r="AB13" i="12" s="1"/>
  <c r="W16" i="12"/>
  <c r="AB16" i="12" s="1"/>
  <c r="F79" i="12"/>
  <c r="AD39" i="12"/>
  <c r="I79" i="12" s="1"/>
  <c r="AL38" i="12"/>
  <c r="C79" i="12"/>
  <c r="AJ38" i="12"/>
  <c r="C77" i="12"/>
  <c r="AJ36" i="12"/>
  <c r="Y41" i="12"/>
  <c r="AC41" i="12" s="1"/>
  <c r="Y35" i="12"/>
  <c r="AC35" i="12" s="1"/>
  <c r="Y38" i="12"/>
  <c r="AC38" i="12" s="1"/>
  <c r="Y37" i="12"/>
  <c r="AC37" i="12" s="1"/>
  <c r="Y34" i="12"/>
  <c r="AC34" i="12" s="1"/>
  <c r="C76" i="12"/>
  <c r="AJ35" i="12"/>
  <c r="J75" i="12"/>
  <c r="AF35" i="12"/>
  <c r="M75" i="12" s="1"/>
  <c r="AN34" i="12"/>
  <c r="W17" i="12"/>
  <c r="AB17" i="12" s="1"/>
  <c r="W22" i="12"/>
  <c r="AB22" i="12" s="1"/>
  <c r="C72" i="12"/>
  <c r="AJ31" i="12"/>
  <c r="C70" i="12"/>
  <c r="AJ29" i="12"/>
  <c r="C68" i="12"/>
  <c r="AJ27" i="12"/>
  <c r="C67" i="12"/>
  <c r="AJ26" i="12"/>
  <c r="C82" i="12"/>
  <c r="AP42" i="12"/>
  <c r="D82" i="12" s="1"/>
  <c r="AQ42" i="12"/>
  <c r="E82" i="12" s="1"/>
  <c r="AJ41" i="12"/>
  <c r="AK41" i="12" s="1"/>
  <c r="AP41" i="12" s="1"/>
  <c r="D81" i="12" s="1"/>
  <c r="AA42" i="12"/>
  <c r="AE42" i="12" s="1"/>
  <c r="AA25" i="12"/>
  <c r="AE25" i="12" s="1"/>
  <c r="AA26" i="12"/>
  <c r="AE26" i="12" s="1"/>
  <c r="AA27" i="12"/>
  <c r="AE27" i="12" s="1"/>
  <c r="AA28" i="12"/>
  <c r="AE28" i="12" s="1"/>
  <c r="AA29" i="12"/>
  <c r="AE29" i="12" s="1"/>
  <c r="AA30" i="12"/>
  <c r="AE30" i="12" s="1"/>
  <c r="AA31" i="12"/>
  <c r="AE31" i="12" s="1"/>
  <c r="AA34" i="12"/>
  <c r="AE34" i="12" s="1"/>
  <c r="AA32" i="12"/>
  <c r="AE32" i="12" s="1"/>
  <c r="AA33" i="12"/>
  <c r="AE33" i="12" s="1"/>
  <c r="W23" i="12"/>
  <c r="AB23" i="12" s="1"/>
  <c r="Z23" i="12"/>
  <c r="X23" i="12"/>
  <c r="W20" i="12"/>
  <c r="AB20" i="12" s="1"/>
  <c r="W19" i="12"/>
  <c r="AB19" i="12" s="1"/>
  <c r="C74" i="12"/>
  <c r="AJ33" i="12"/>
  <c r="C75" i="12"/>
  <c r="AJ34" i="12"/>
  <c r="C81" i="12"/>
  <c r="AQ41" i="12"/>
  <c r="E81" i="12" s="1"/>
  <c r="AJ40" i="12"/>
  <c r="AK40" i="12" s="1"/>
  <c r="AA41" i="12"/>
  <c r="AE41" i="12" s="1"/>
  <c r="AA38" i="12"/>
  <c r="AE38" i="12" s="1"/>
  <c r="Y36" i="12"/>
  <c r="AC36" i="12" s="1"/>
  <c r="Y40" i="12"/>
  <c r="AC40" i="12" s="1"/>
  <c r="C73" i="12"/>
  <c r="AJ32" i="12"/>
  <c r="AK32" i="12" s="1"/>
  <c r="AP32" i="12" s="1"/>
  <c r="D72" i="12" s="1"/>
  <c r="W18" i="12"/>
  <c r="AB18" i="12" s="1"/>
  <c r="AA36" i="12"/>
  <c r="AE36" i="12" s="1"/>
  <c r="AA22" i="12"/>
  <c r="AE22" i="12" s="1"/>
  <c r="AA37" i="12"/>
  <c r="AE37" i="12" s="1"/>
  <c r="C71" i="12"/>
  <c r="AJ30" i="12"/>
  <c r="AK30" i="12" s="1"/>
  <c r="AP30" i="12" s="1"/>
  <c r="D70" i="12" s="1"/>
  <c r="C69" i="12"/>
  <c r="AJ28" i="12"/>
  <c r="AK28" i="12" s="1"/>
  <c r="AP28" i="12" s="1"/>
  <c r="D68" i="12" s="1"/>
  <c r="C65" i="12"/>
  <c r="C66" i="12"/>
  <c r="AJ25" i="12"/>
  <c r="Y42" i="12"/>
  <c r="AC42" i="12" s="1"/>
  <c r="Y26" i="12"/>
  <c r="AC26" i="12" s="1"/>
  <c r="Y28" i="12"/>
  <c r="AC28" i="12" s="1"/>
  <c r="Y25" i="12"/>
  <c r="AC25" i="12" s="1"/>
  <c r="Y27" i="12"/>
  <c r="AC27" i="12" s="1"/>
  <c r="Y29" i="12"/>
  <c r="AC29" i="12" s="1"/>
  <c r="Y31" i="12"/>
  <c r="AC31" i="12" s="1"/>
  <c r="Y30" i="12"/>
  <c r="AC30" i="12" s="1"/>
  <c r="Y33" i="12"/>
  <c r="AC33" i="12" s="1"/>
  <c r="Y32" i="12"/>
  <c r="AC32" i="12" s="1"/>
  <c r="AA40" i="12"/>
  <c r="AE40" i="12" s="1"/>
  <c r="J80" i="12" l="1"/>
  <c r="AF40" i="12"/>
  <c r="M80" i="12" s="1"/>
  <c r="AN39" i="12"/>
  <c r="F73" i="12"/>
  <c r="AD33" i="12"/>
  <c r="I73" i="12" s="1"/>
  <c r="AL32" i="12"/>
  <c r="F71" i="12"/>
  <c r="AD31" i="12"/>
  <c r="I71" i="12" s="1"/>
  <c r="AL30" i="12"/>
  <c r="AD27" i="12"/>
  <c r="I67" i="12" s="1"/>
  <c r="F67" i="12"/>
  <c r="AL26" i="12"/>
  <c r="F68" i="12"/>
  <c r="AD28" i="12"/>
  <c r="I68" i="12" s="1"/>
  <c r="AL27" i="12"/>
  <c r="AR42" i="12"/>
  <c r="G82" i="12" s="1"/>
  <c r="AD42" i="12"/>
  <c r="I82" i="12" s="1"/>
  <c r="AS42" i="12"/>
  <c r="H82" i="12" s="1"/>
  <c r="F82" i="12"/>
  <c r="AL41" i="12"/>
  <c r="AM41" i="12" s="1"/>
  <c r="AS41" i="12" s="1"/>
  <c r="H81" i="12" s="1"/>
  <c r="J77" i="12"/>
  <c r="AF37" i="12"/>
  <c r="M77" i="12" s="1"/>
  <c r="AN36" i="12"/>
  <c r="J76" i="12"/>
  <c r="AF36" i="12"/>
  <c r="M76" i="12" s="1"/>
  <c r="AN35" i="12"/>
  <c r="F80" i="12"/>
  <c r="AD40" i="12"/>
  <c r="I80" i="12" s="1"/>
  <c r="AL39" i="12"/>
  <c r="AU38" i="12"/>
  <c r="L78" i="12" s="1"/>
  <c r="AF38" i="12"/>
  <c r="M78" i="12" s="1"/>
  <c r="AT38" i="12"/>
  <c r="K78" i="12" s="1"/>
  <c r="J78" i="12"/>
  <c r="AN37" i="12"/>
  <c r="AO37" i="12" s="1"/>
  <c r="AU37" i="12" s="1"/>
  <c r="L77" i="12" s="1"/>
  <c r="AP40" i="12"/>
  <c r="D80" i="12" s="1"/>
  <c r="AQ40" i="12"/>
  <c r="E80" i="12" s="1"/>
  <c r="AK34" i="12"/>
  <c r="AK33" i="12"/>
  <c r="C59" i="12"/>
  <c r="AJ18" i="12"/>
  <c r="Y23" i="12"/>
  <c r="AC23" i="12" s="1"/>
  <c r="Y17" i="12"/>
  <c r="AC17" i="12" s="1"/>
  <c r="Y19" i="12"/>
  <c r="AC19" i="12" s="1"/>
  <c r="C63" i="12"/>
  <c r="AJ22" i="12"/>
  <c r="Y15" i="12"/>
  <c r="AC15" i="12" s="1"/>
  <c r="AK39" i="12"/>
  <c r="J72" i="12"/>
  <c r="AF32" i="12"/>
  <c r="M72" i="12" s="1"/>
  <c r="AN31" i="12"/>
  <c r="J71" i="12"/>
  <c r="AF31" i="12"/>
  <c r="M71" i="12" s="1"/>
  <c r="AN30" i="12"/>
  <c r="J69" i="12"/>
  <c r="AF29" i="12"/>
  <c r="M69" i="12" s="1"/>
  <c r="AN28" i="12"/>
  <c r="J67" i="12"/>
  <c r="AF27" i="12"/>
  <c r="M67" i="12" s="1"/>
  <c r="AN26" i="12"/>
  <c r="J65" i="12"/>
  <c r="AF25" i="12"/>
  <c r="M65" i="12" s="1"/>
  <c r="AK26" i="12"/>
  <c r="AK27" i="12"/>
  <c r="AQ28" i="12"/>
  <c r="E68" i="12" s="1"/>
  <c r="AK29" i="12"/>
  <c r="AQ30" i="12"/>
  <c r="E70" i="12" s="1"/>
  <c r="AK31" i="12"/>
  <c r="AQ32" i="12"/>
  <c r="E72" i="12" s="1"/>
  <c r="C62" i="12"/>
  <c r="AJ21" i="12"/>
  <c r="Y16" i="12"/>
  <c r="AC16" i="12" s="1"/>
  <c r="Y20" i="12"/>
  <c r="AC20" i="12" s="1"/>
  <c r="C57" i="12"/>
  <c r="AJ16" i="12"/>
  <c r="AK35" i="12"/>
  <c r="AD34" i="12"/>
  <c r="I74" i="12" s="1"/>
  <c r="F74" i="12"/>
  <c r="AL33" i="12"/>
  <c r="F78" i="12"/>
  <c r="AD38" i="12"/>
  <c r="I78" i="12" s="1"/>
  <c r="AL37" i="12"/>
  <c r="F81" i="12"/>
  <c r="AD41" i="12"/>
  <c r="I81" i="12" s="1"/>
  <c r="AL40" i="12"/>
  <c r="AM40" i="12" s="1"/>
  <c r="AS40" i="12" s="1"/>
  <c r="H80" i="12" s="1"/>
  <c r="C56" i="12"/>
  <c r="AJ15" i="12"/>
  <c r="C55" i="12"/>
  <c r="AJ14" i="12"/>
  <c r="C52" i="12"/>
  <c r="AJ11" i="12"/>
  <c r="C50" i="12"/>
  <c r="AJ9" i="12"/>
  <c r="C49" i="12"/>
  <c r="AJ8" i="12"/>
  <c r="Y24" i="12"/>
  <c r="AC24" i="12" s="1"/>
  <c r="Y7" i="12"/>
  <c r="AC7" i="12" s="1"/>
  <c r="Y8" i="12"/>
  <c r="AC8" i="12" s="1"/>
  <c r="Y9" i="12"/>
  <c r="AC9" i="12" s="1"/>
  <c r="Y10" i="12"/>
  <c r="AC10" i="12" s="1"/>
  <c r="Y11" i="12"/>
  <c r="AC11" i="12" s="1"/>
  <c r="Y12" i="12"/>
  <c r="AC12" i="12" s="1"/>
  <c r="Y13" i="12"/>
  <c r="AC13" i="12" s="1"/>
  <c r="AP24" i="12"/>
  <c r="D64" i="12" s="1"/>
  <c r="C64" i="12"/>
  <c r="AQ24" i="12"/>
  <c r="E64" i="12" s="1"/>
  <c r="AJ23" i="12"/>
  <c r="AK23" i="12" s="1"/>
  <c r="AP23" i="12" s="1"/>
  <c r="D63" i="12" s="1"/>
  <c r="F72" i="12"/>
  <c r="AD32" i="12"/>
  <c r="I72" i="12" s="1"/>
  <c r="AL31" i="12"/>
  <c r="F70" i="12"/>
  <c r="AD30" i="12"/>
  <c r="I70" i="12" s="1"/>
  <c r="AL29" i="12"/>
  <c r="F69" i="12"/>
  <c r="AD29" i="12"/>
  <c r="I69" i="12" s="1"/>
  <c r="AL28" i="12"/>
  <c r="F65" i="12"/>
  <c r="AD25" i="12"/>
  <c r="I65" i="12" s="1"/>
  <c r="F66" i="12"/>
  <c r="AD26" i="12"/>
  <c r="I66" i="12" s="1"/>
  <c r="AL25" i="12"/>
  <c r="AK25" i="12"/>
  <c r="J62" i="12"/>
  <c r="AF22" i="12"/>
  <c r="M62" i="12" s="1"/>
  <c r="AN21" i="12"/>
  <c r="C58" i="12"/>
  <c r="AJ17" i="12"/>
  <c r="F76" i="12"/>
  <c r="AD36" i="12"/>
  <c r="I76" i="12" s="1"/>
  <c r="AL35" i="12"/>
  <c r="J81" i="12"/>
  <c r="AU41" i="12"/>
  <c r="L81" i="12" s="1"/>
  <c r="AF41" i="12"/>
  <c r="M81" i="12" s="1"/>
  <c r="AN40" i="12"/>
  <c r="C60" i="12"/>
  <c r="AJ19" i="12"/>
  <c r="AA23" i="12"/>
  <c r="AE23" i="12" s="1"/>
  <c r="AA20" i="12"/>
  <c r="AE20" i="12" s="1"/>
  <c r="AA21" i="12"/>
  <c r="AE21" i="12" s="1"/>
  <c r="AA19" i="12"/>
  <c r="AE19" i="12" s="1"/>
  <c r="Y21" i="12"/>
  <c r="AC21" i="12" s="1"/>
  <c r="AK37" i="12"/>
  <c r="J73" i="12"/>
  <c r="AF33" i="12"/>
  <c r="M73" i="12" s="1"/>
  <c r="AN32" i="12"/>
  <c r="AO32" i="12" s="1"/>
  <c r="AU32" i="12" s="1"/>
  <c r="L72" i="12" s="1"/>
  <c r="J74" i="12"/>
  <c r="AF34" i="12"/>
  <c r="M74" i="12" s="1"/>
  <c r="AN33" i="12"/>
  <c r="AF30" i="12"/>
  <c r="M70" i="12" s="1"/>
  <c r="J70" i="12"/>
  <c r="AN29" i="12"/>
  <c r="AO29" i="12" s="1"/>
  <c r="AU29" i="12" s="1"/>
  <c r="L69" i="12" s="1"/>
  <c r="J68" i="12"/>
  <c r="AF28" i="12"/>
  <c r="M68" i="12" s="1"/>
  <c r="AN27" i="12"/>
  <c r="J66" i="12"/>
  <c r="AF26" i="12"/>
  <c r="M66" i="12" s="1"/>
  <c r="AN25" i="12"/>
  <c r="AO25" i="12" s="1"/>
  <c r="AU25" i="12" s="1"/>
  <c r="L65" i="12" s="1"/>
  <c r="AT42" i="12"/>
  <c r="K82" i="12" s="1"/>
  <c r="AF42" i="12"/>
  <c r="M82" i="12" s="1"/>
  <c r="J82" i="12"/>
  <c r="AU42" i="12"/>
  <c r="L82" i="12" s="1"/>
  <c r="AN41" i="12"/>
  <c r="AO41" i="12" s="1"/>
  <c r="AT41" i="12" s="1"/>
  <c r="K81" i="12" s="1"/>
  <c r="Y18" i="12"/>
  <c r="AC18" i="12" s="1"/>
  <c r="Y14" i="12"/>
  <c r="AC14" i="12" s="1"/>
  <c r="Y22" i="12"/>
  <c r="AC22" i="12" s="1"/>
  <c r="F77" i="12"/>
  <c r="AD37" i="12"/>
  <c r="I77" i="12" s="1"/>
  <c r="AL36" i="12"/>
  <c r="AM36" i="12" s="1"/>
  <c r="AS36" i="12" s="1"/>
  <c r="H76" i="12" s="1"/>
  <c r="F75" i="12"/>
  <c r="AD35" i="12"/>
  <c r="I75" i="12" s="1"/>
  <c r="AL34" i="12"/>
  <c r="AK36" i="12"/>
  <c r="AK38" i="12"/>
  <c r="AM38" i="12"/>
  <c r="AS38" i="12" s="1"/>
  <c r="H78" i="12" s="1"/>
  <c r="C53" i="12"/>
  <c r="AJ12" i="12"/>
  <c r="C54" i="12"/>
  <c r="AJ13" i="12"/>
  <c r="AK13" i="12" s="1"/>
  <c r="AQ13" i="12" s="1"/>
  <c r="E53" i="12" s="1"/>
  <c r="C51" i="12"/>
  <c r="AJ10" i="12"/>
  <c r="AK10" i="12" s="1"/>
  <c r="AQ10" i="12" s="1"/>
  <c r="E50" i="12" s="1"/>
  <c r="C48" i="12"/>
  <c r="AJ7" i="12"/>
  <c r="AK7" i="12" s="1"/>
  <c r="AQ7" i="12" s="1"/>
  <c r="E47" i="12" s="1"/>
  <c r="C47" i="12"/>
  <c r="AP7" i="12"/>
  <c r="D47" i="12" s="1"/>
  <c r="AA24" i="12"/>
  <c r="AE24" i="12" s="1"/>
  <c r="AA8" i="12"/>
  <c r="AE8" i="12" s="1"/>
  <c r="AA7" i="12"/>
  <c r="AE7" i="12" s="1"/>
  <c r="AA9" i="12"/>
  <c r="AE9" i="12" s="1"/>
  <c r="AA10" i="12"/>
  <c r="AE10" i="12" s="1"/>
  <c r="AA11" i="12"/>
  <c r="AE11" i="12" s="1"/>
  <c r="AA12" i="12"/>
  <c r="AE12" i="12" s="1"/>
  <c r="AA15" i="12"/>
  <c r="AE15" i="12" s="1"/>
  <c r="AA13" i="12"/>
  <c r="AE13" i="12" s="1"/>
  <c r="AA14" i="12"/>
  <c r="AE14" i="12" s="1"/>
  <c r="AA16" i="12"/>
  <c r="AE16" i="12" s="1"/>
  <c r="AA17" i="12"/>
  <c r="AE17" i="12" s="1"/>
  <c r="AA18" i="12"/>
  <c r="AE18" i="12" s="1"/>
  <c r="AO38" i="12"/>
  <c r="J58" i="12" l="1"/>
  <c r="AF18" i="12"/>
  <c r="M58" i="12" s="1"/>
  <c r="AN17" i="12"/>
  <c r="J56" i="12"/>
  <c r="AF16" i="12"/>
  <c r="M56" i="12" s="1"/>
  <c r="AN15" i="12"/>
  <c r="J53" i="12"/>
  <c r="AF13" i="12"/>
  <c r="M53" i="12" s="1"/>
  <c r="AN12" i="12"/>
  <c r="J52" i="12"/>
  <c r="AF12" i="12"/>
  <c r="M52" i="12" s="1"/>
  <c r="AN11" i="12"/>
  <c r="J50" i="12"/>
  <c r="AF10" i="12"/>
  <c r="M50" i="12" s="1"/>
  <c r="AN9" i="12"/>
  <c r="J47" i="12"/>
  <c r="AF7" i="12"/>
  <c r="M47" i="12" s="1"/>
  <c r="J64" i="12"/>
  <c r="AT24" i="12"/>
  <c r="K64" i="12" s="1"/>
  <c r="AU24" i="12"/>
  <c r="L64" i="12" s="1"/>
  <c r="AF24" i="12"/>
  <c r="M64" i="12" s="1"/>
  <c r="AN23" i="12"/>
  <c r="AO23" i="12" s="1"/>
  <c r="AT23" i="12" s="1"/>
  <c r="K63" i="12" s="1"/>
  <c r="AK12" i="12"/>
  <c r="AP13" i="12"/>
  <c r="D53" i="12" s="1"/>
  <c r="AP36" i="12"/>
  <c r="D76" i="12" s="1"/>
  <c r="AQ36" i="12"/>
  <c r="E76" i="12" s="1"/>
  <c r="F62" i="12"/>
  <c r="AD22" i="12"/>
  <c r="I62" i="12" s="1"/>
  <c r="AL21" i="12"/>
  <c r="F58" i="12"/>
  <c r="AD18" i="12"/>
  <c r="I58" i="12" s="1"/>
  <c r="AL17" i="12"/>
  <c r="F61" i="12"/>
  <c r="AD21" i="12"/>
  <c r="I61" i="12" s="1"/>
  <c r="AL20" i="12"/>
  <c r="J61" i="12"/>
  <c r="AF21" i="12"/>
  <c r="M61" i="12" s="1"/>
  <c r="AN20" i="12"/>
  <c r="AO20" i="12" s="1"/>
  <c r="AT20" i="12" s="1"/>
  <c r="K60" i="12" s="1"/>
  <c r="J63" i="12"/>
  <c r="AF23" i="12"/>
  <c r="M63" i="12" s="1"/>
  <c r="AN22" i="12"/>
  <c r="AM35" i="12"/>
  <c r="AP25" i="12"/>
  <c r="D65" i="12" s="1"/>
  <c r="AQ25" i="12"/>
  <c r="E65" i="12" s="1"/>
  <c r="AM28" i="12"/>
  <c r="AM31" i="12"/>
  <c r="F53" i="12"/>
  <c r="AD13" i="12"/>
  <c r="I53" i="12" s="1"/>
  <c r="AL12" i="12"/>
  <c r="F51" i="12"/>
  <c r="AD11" i="12"/>
  <c r="I51" i="12" s="1"/>
  <c r="AL10" i="12"/>
  <c r="F49" i="12"/>
  <c r="AD9" i="12"/>
  <c r="I49" i="12" s="1"/>
  <c r="AL8" i="12"/>
  <c r="F47" i="12"/>
  <c r="AD7" i="12"/>
  <c r="I47" i="12" s="1"/>
  <c r="AK8" i="12"/>
  <c r="AK9" i="12"/>
  <c r="AP10" i="12"/>
  <c r="D50" i="12" s="1"/>
  <c r="AK11" i="12"/>
  <c r="AK14" i="12"/>
  <c r="AK15" i="12"/>
  <c r="AR38" i="12"/>
  <c r="G78" i="12" s="1"/>
  <c r="AM33" i="12"/>
  <c r="AK16" i="12"/>
  <c r="F60" i="12"/>
  <c r="AD20" i="12"/>
  <c r="I60" i="12" s="1"/>
  <c r="AL19" i="12"/>
  <c r="AK21" i="12"/>
  <c r="AQ26" i="12"/>
  <c r="E66" i="12" s="1"/>
  <c r="AP26" i="12"/>
  <c r="D66" i="12" s="1"/>
  <c r="AO28" i="12"/>
  <c r="AO31" i="12"/>
  <c r="F55" i="12"/>
  <c r="AD15" i="12"/>
  <c r="I55" i="12" s="1"/>
  <c r="AL14" i="12"/>
  <c r="AQ23" i="12"/>
  <c r="E63" i="12" s="1"/>
  <c r="F57" i="12"/>
  <c r="AD17" i="12"/>
  <c r="I57" i="12" s="1"/>
  <c r="AL16" i="12"/>
  <c r="AK18" i="12"/>
  <c r="AP33" i="12"/>
  <c r="D73" i="12" s="1"/>
  <c r="AQ33" i="12"/>
  <c r="E73" i="12" s="1"/>
  <c r="AR40" i="12"/>
  <c r="G80" i="12" s="1"/>
  <c r="AO35" i="12"/>
  <c r="AT37" i="12"/>
  <c r="K77" i="12" s="1"/>
  <c r="AM26" i="12"/>
  <c r="AM32" i="12"/>
  <c r="J57" i="12"/>
  <c r="AF17" i="12"/>
  <c r="M57" i="12" s="1"/>
  <c r="AN16" i="12"/>
  <c r="J54" i="12"/>
  <c r="AF14" i="12"/>
  <c r="M54" i="12" s="1"/>
  <c r="AN13" i="12"/>
  <c r="J55" i="12"/>
  <c r="AF15" i="12"/>
  <c r="M55" i="12" s="1"/>
  <c r="AN14" i="12"/>
  <c r="J51" i="12"/>
  <c r="AF11" i="12"/>
  <c r="M51" i="12" s="1"/>
  <c r="AN10" i="12"/>
  <c r="J49" i="12"/>
  <c r="AF9" i="12"/>
  <c r="M49" i="12" s="1"/>
  <c r="AN8" i="12"/>
  <c r="J48" i="12"/>
  <c r="AF8" i="12"/>
  <c r="M48" i="12" s="1"/>
  <c r="AN7" i="12"/>
  <c r="AP38" i="12"/>
  <c r="D78" i="12" s="1"/>
  <c r="AQ38" i="12"/>
  <c r="E78" i="12" s="1"/>
  <c r="AM34" i="12"/>
  <c r="AO34" i="12"/>
  <c r="F54" i="12"/>
  <c r="AD14" i="12"/>
  <c r="I54" i="12" s="1"/>
  <c r="AL13" i="12"/>
  <c r="AO27" i="12"/>
  <c r="AO33" i="12"/>
  <c r="AQ37" i="12"/>
  <c r="E77" i="12" s="1"/>
  <c r="AP37" i="12"/>
  <c r="D77" i="12" s="1"/>
  <c r="J59" i="12"/>
  <c r="AF19" i="12"/>
  <c r="M59" i="12" s="1"/>
  <c r="AN18" i="12"/>
  <c r="J60" i="12"/>
  <c r="AU20" i="12"/>
  <c r="L60" i="12" s="1"/>
  <c r="AF20" i="12"/>
  <c r="M60" i="12" s="1"/>
  <c r="AN19" i="12"/>
  <c r="AO19" i="12" s="1"/>
  <c r="AU19" i="12" s="1"/>
  <c r="L59" i="12" s="1"/>
  <c r="AK19" i="12"/>
  <c r="AO40" i="12"/>
  <c r="AR36" i="12"/>
  <c r="G76" i="12" s="1"/>
  <c r="AK17" i="12"/>
  <c r="AM25" i="12"/>
  <c r="AM29" i="12"/>
  <c r="AK20" i="12"/>
  <c r="F52" i="12"/>
  <c r="AD12" i="12"/>
  <c r="I52" i="12" s="1"/>
  <c r="AL11" i="12"/>
  <c r="F50" i="12"/>
  <c r="AD10" i="12"/>
  <c r="I50" i="12" s="1"/>
  <c r="AL9" i="12"/>
  <c r="F48" i="12"/>
  <c r="AD8" i="12"/>
  <c r="I48" i="12" s="1"/>
  <c r="AL7" i="12"/>
  <c r="F64" i="12"/>
  <c r="AR24" i="12"/>
  <c r="G64" i="12" s="1"/>
  <c r="AS24" i="12"/>
  <c r="H64" i="12" s="1"/>
  <c r="AD24" i="12"/>
  <c r="I64" i="12" s="1"/>
  <c r="AL23" i="12"/>
  <c r="AM23" i="12" s="1"/>
  <c r="AS23" i="12" s="1"/>
  <c r="H63" i="12" s="1"/>
  <c r="AR41" i="12"/>
  <c r="G81" i="12" s="1"/>
  <c r="AM37" i="12"/>
  <c r="AQ35" i="12"/>
  <c r="E75" i="12" s="1"/>
  <c r="AP35" i="12"/>
  <c r="D75" i="12" s="1"/>
  <c r="F56" i="12"/>
  <c r="AD16" i="12"/>
  <c r="I56" i="12" s="1"/>
  <c r="AL15" i="12"/>
  <c r="AP31" i="12"/>
  <c r="D71" i="12" s="1"/>
  <c r="AQ31" i="12"/>
  <c r="E71" i="12" s="1"/>
  <c r="AP29" i="12"/>
  <c r="D69" i="12" s="1"/>
  <c r="AQ29" i="12"/>
  <c r="E69" i="12" s="1"/>
  <c r="AP27" i="12"/>
  <c r="D67" i="12" s="1"/>
  <c r="AQ27" i="12"/>
  <c r="E67" i="12" s="1"/>
  <c r="AT25" i="12"/>
  <c r="K65" i="12" s="1"/>
  <c r="AO26" i="12"/>
  <c r="AT29" i="12"/>
  <c r="K69" i="12" s="1"/>
  <c r="AO30" i="12"/>
  <c r="AT32" i="12"/>
  <c r="K72" i="12" s="1"/>
  <c r="AQ39" i="12"/>
  <c r="E79" i="12" s="1"/>
  <c r="AP39" i="12"/>
  <c r="D79" i="12" s="1"/>
  <c r="AK22" i="12"/>
  <c r="F59" i="12"/>
  <c r="AD19" i="12"/>
  <c r="I59" i="12" s="1"/>
  <c r="AL18" i="12"/>
  <c r="AM18" i="12" s="1"/>
  <c r="AR18" i="12" s="1"/>
  <c r="G58" i="12" s="1"/>
  <c r="F63" i="12"/>
  <c r="AR23" i="12"/>
  <c r="G63" i="12" s="1"/>
  <c r="AD23" i="12"/>
  <c r="I63" i="12" s="1"/>
  <c r="AL22" i="12"/>
  <c r="AP34" i="12"/>
  <c r="D74" i="12" s="1"/>
  <c r="AQ34" i="12"/>
  <c r="E74" i="12" s="1"/>
  <c r="AM39" i="12"/>
  <c r="AO36" i="12"/>
  <c r="AM27" i="12"/>
  <c r="AM30" i="12"/>
  <c r="AO39" i="12"/>
  <c r="AU39" i="12" l="1"/>
  <c r="L79" i="12" s="1"/>
  <c r="AT39" i="12"/>
  <c r="K79" i="12" s="1"/>
  <c r="AS27" i="12"/>
  <c r="H67" i="12" s="1"/>
  <c r="AR27" i="12"/>
  <c r="G67" i="12" s="1"/>
  <c r="AS39" i="12"/>
  <c r="H79" i="12" s="1"/>
  <c r="AR39" i="12"/>
  <c r="G79" i="12" s="1"/>
  <c r="AS37" i="12"/>
  <c r="H77" i="12" s="1"/>
  <c r="AR37" i="12"/>
  <c r="G77" i="12" s="1"/>
  <c r="AM9" i="12"/>
  <c r="AP20" i="12"/>
  <c r="D60" i="12" s="1"/>
  <c r="AQ20" i="12"/>
  <c r="E60" i="12" s="1"/>
  <c r="AS25" i="12"/>
  <c r="H65" i="12" s="1"/>
  <c r="AR25" i="12"/>
  <c r="G65" i="12" s="1"/>
  <c r="AQ17" i="12"/>
  <c r="E57" i="12" s="1"/>
  <c r="AP17" i="12"/>
  <c r="D57" i="12" s="1"/>
  <c r="AU40" i="12"/>
  <c r="L80" i="12" s="1"/>
  <c r="AT40" i="12"/>
  <c r="K80" i="12" s="1"/>
  <c r="AT19" i="12"/>
  <c r="K59" i="12" s="1"/>
  <c r="AU33" i="12"/>
  <c r="L73" i="12" s="1"/>
  <c r="AT33" i="12"/>
  <c r="K73" i="12" s="1"/>
  <c r="AM13" i="12"/>
  <c r="AR34" i="12"/>
  <c r="G74" i="12" s="1"/>
  <c r="AS34" i="12"/>
  <c r="H74" i="12" s="1"/>
  <c r="AO8" i="12"/>
  <c r="AO14" i="12"/>
  <c r="AO16" i="12"/>
  <c r="AS26" i="12"/>
  <c r="H66" i="12" s="1"/>
  <c r="AR26" i="12"/>
  <c r="G66" i="12" s="1"/>
  <c r="AU35" i="12"/>
  <c r="L75" i="12" s="1"/>
  <c r="AT35" i="12"/>
  <c r="K75" i="12" s="1"/>
  <c r="AP18" i="12"/>
  <c r="D58" i="12" s="1"/>
  <c r="AQ18" i="12"/>
  <c r="E58" i="12" s="1"/>
  <c r="AU31" i="12"/>
  <c r="L71" i="12" s="1"/>
  <c r="AT31" i="12"/>
  <c r="K71" i="12" s="1"/>
  <c r="AQ21" i="12"/>
  <c r="E61" i="12" s="1"/>
  <c r="AP21" i="12"/>
  <c r="D61" i="12" s="1"/>
  <c r="AQ16" i="12"/>
  <c r="E56" i="12" s="1"/>
  <c r="AP16" i="12"/>
  <c r="D56" i="12" s="1"/>
  <c r="AQ14" i="12"/>
  <c r="E54" i="12" s="1"/>
  <c r="AP14" i="12"/>
  <c r="D54" i="12" s="1"/>
  <c r="AQ8" i="12"/>
  <c r="E48" i="12" s="1"/>
  <c r="AP8" i="12"/>
  <c r="D48" i="12" s="1"/>
  <c r="AM10" i="12"/>
  <c r="AS31" i="12"/>
  <c r="H71" i="12" s="1"/>
  <c r="AR31" i="12"/>
  <c r="G71" i="12" s="1"/>
  <c r="AS35" i="12"/>
  <c r="H75" i="12" s="1"/>
  <c r="AR35" i="12"/>
  <c r="G75" i="12" s="1"/>
  <c r="AM17" i="12"/>
  <c r="AS18" i="12"/>
  <c r="H58" i="12" s="1"/>
  <c r="AO11" i="12"/>
  <c r="AO15" i="12"/>
  <c r="AS30" i="12"/>
  <c r="H70" i="12" s="1"/>
  <c r="AR30" i="12"/>
  <c r="G70" i="12" s="1"/>
  <c r="AU36" i="12"/>
  <c r="L76" i="12" s="1"/>
  <c r="AT36" i="12"/>
  <c r="K76" i="12" s="1"/>
  <c r="AM22" i="12"/>
  <c r="AQ22" i="12"/>
  <c r="E62" i="12" s="1"/>
  <c r="AP22" i="12"/>
  <c r="D62" i="12" s="1"/>
  <c r="AT30" i="12"/>
  <c r="K70" i="12" s="1"/>
  <c r="AU30" i="12"/>
  <c r="L70" i="12" s="1"/>
  <c r="AU26" i="12"/>
  <c r="L66" i="12" s="1"/>
  <c r="AT26" i="12"/>
  <c r="K66" i="12" s="1"/>
  <c r="AM15" i="12"/>
  <c r="AM7" i="12"/>
  <c r="AM11" i="12"/>
  <c r="AS29" i="12"/>
  <c r="H69" i="12" s="1"/>
  <c r="AR29" i="12"/>
  <c r="G69" i="12" s="1"/>
  <c r="AO21" i="12"/>
  <c r="AQ19" i="12"/>
  <c r="E59" i="12" s="1"/>
  <c r="AP19" i="12"/>
  <c r="D59" i="12" s="1"/>
  <c r="AO18" i="12"/>
  <c r="AU27" i="12"/>
  <c r="L67" i="12" s="1"/>
  <c r="AT27" i="12"/>
  <c r="K67" i="12" s="1"/>
  <c r="AU34" i="12"/>
  <c r="L74" i="12" s="1"/>
  <c r="AT34" i="12"/>
  <c r="K74" i="12" s="1"/>
  <c r="AO7" i="12"/>
  <c r="AO10" i="12"/>
  <c r="AO13" i="12"/>
  <c r="AS32" i="12"/>
  <c r="H72" i="12" s="1"/>
  <c r="AR32" i="12"/>
  <c r="G72" i="12" s="1"/>
  <c r="AM16" i="12"/>
  <c r="AM14" i="12"/>
  <c r="AU28" i="12"/>
  <c r="L68" i="12" s="1"/>
  <c r="AT28" i="12"/>
  <c r="K68" i="12" s="1"/>
  <c r="AM19" i="12"/>
  <c r="AS33" i="12"/>
  <c r="H73" i="12" s="1"/>
  <c r="AR33" i="12"/>
  <c r="G73" i="12" s="1"/>
  <c r="AQ15" i="12"/>
  <c r="E55" i="12" s="1"/>
  <c r="AP15" i="12"/>
  <c r="D55" i="12" s="1"/>
  <c r="AQ11" i="12"/>
  <c r="E51" i="12" s="1"/>
  <c r="AP11" i="12"/>
  <c r="D51" i="12" s="1"/>
  <c r="AQ9" i="12"/>
  <c r="E49" i="12" s="1"/>
  <c r="AP9" i="12"/>
  <c r="D49" i="12" s="1"/>
  <c r="AM8" i="12"/>
  <c r="AM12" i="12"/>
  <c r="AS28" i="12"/>
  <c r="H68" i="12" s="1"/>
  <c r="AR28" i="12"/>
  <c r="G68" i="12" s="1"/>
  <c r="AO22" i="12"/>
  <c r="AU23" i="12"/>
  <c r="L63" i="12" s="1"/>
  <c r="AM20" i="12"/>
  <c r="AM21" i="12"/>
  <c r="AP12" i="12"/>
  <c r="D52" i="12" s="1"/>
  <c r="AQ12" i="12"/>
  <c r="E52" i="12" s="1"/>
  <c r="AO9" i="12"/>
  <c r="AO12" i="12"/>
  <c r="AO17" i="12"/>
  <c r="AT17" i="12" l="1"/>
  <c r="K57" i="12" s="1"/>
  <c r="AU17" i="12"/>
  <c r="L57" i="12" s="1"/>
  <c r="AT9" i="12"/>
  <c r="K49" i="12" s="1"/>
  <c r="AU9" i="12"/>
  <c r="L49" i="12" s="1"/>
  <c r="AS20" i="12"/>
  <c r="H60" i="12" s="1"/>
  <c r="AR20" i="12"/>
  <c r="G60" i="12" s="1"/>
  <c r="AU22" i="12"/>
  <c r="L62" i="12" s="1"/>
  <c r="AT22" i="12"/>
  <c r="K62" i="12" s="1"/>
  <c r="AS8" i="12"/>
  <c r="H48" i="12" s="1"/>
  <c r="AR8" i="12"/>
  <c r="G48" i="12" s="1"/>
  <c r="AR14" i="12"/>
  <c r="G54" i="12" s="1"/>
  <c r="AS14" i="12"/>
  <c r="H54" i="12" s="1"/>
  <c r="AT13" i="12"/>
  <c r="K53" i="12" s="1"/>
  <c r="AU13" i="12"/>
  <c r="L53" i="12" s="1"/>
  <c r="AT7" i="12"/>
  <c r="K47" i="12" s="1"/>
  <c r="AU7" i="12"/>
  <c r="L47" i="12" s="1"/>
  <c r="AT21" i="12"/>
  <c r="K61" i="12" s="1"/>
  <c r="AU21" i="12"/>
  <c r="L61" i="12" s="1"/>
  <c r="AR7" i="12"/>
  <c r="G47" i="12" s="1"/>
  <c r="AS7" i="12"/>
  <c r="H47" i="12" s="1"/>
  <c r="AS22" i="12"/>
  <c r="H62" i="12" s="1"/>
  <c r="AR22" i="12"/>
  <c r="G62" i="12" s="1"/>
  <c r="AT11" i="12"/>
  <c r="K51" i="12" s="1"/>
  <c r="AU11" i="12"/>
  <c r="L51" i="12" s="1"/>
  <c r="AS17" i="12"/>
  <c r="H57" i="12" s="1"/>
  <c r="AR17" i="12"/>
  <c r="G57" i="12" s="1"/>
  <c r="AT16" i="12"/>
  <c r="K56" i="12" s="1"/>
  <c r="AU16" i="12"/>
  <c r="L56" i="12" s="1"/>
  <c r="AU8" i="12"/>
  <c r="L48" i="12" s="1"/>
  <c r="AT8" i="12"/>
  <c r="K48" i="12" s="1"/>
  <c r="AT12" i="12"/>
  <c r="K52" i="12" s="1"/>
  <c r="AU12" i="12"/>
  <c r="L52" i="12" s="1"/>
  <c r="AS21" i="12"/>
  <c r="H61" i="12" s="1"/>
  <c r="AR21" i="12"/>
  <c r="G61" i="12" s="1"/>
  <c r="AR12" i="12"/>
  <c r="G52" i="12" s="1"/>
  <c r="AS12" i="12"/>
  <c r="H52" i="12" s="1"/>
  <c r="AR19" i="12"/>
  <c r="G59" i="12" s="1"/>
  <c r="AS19" i="12"/>
  <c r="H59" i="12" s="1"/>
  <c r="AS16" i="12"/>
  <c r="H56" i="12" s="1"/>
  <c r="AR16" i="12"/>
  <c r="G56" i="12" s="1"/>
  <c r="AU10" i="12"/>
  <c r="L50" i="12" s="1"/>
  <c r="AT10" i="12"/>
  <c r="K50" i="12" s="1"/>
  <c r="AU18" i="12"/>
  <c r="L58" i="12" s="1"/>
  <c r="AT18" i="12"/>
  <c r="K58" i="12" s="1"/>
  <c r="AR11" i="12"/>
  <c r="G51" i="12" s="1"/>
  <c r="AS11" i="12"/>
  <c r="H51" i="12" s="1"/>
  <c r="AS15" i="12"/>
  <c r="H55" i="12" s="1"/>
  <c r="AR15" i="12"/>
  <c r="G55" i="12" s="1"/>
  <c r="AT15" i="12"/>
  <c r="K55" i="12" s="1"/>
  <c r="AU15" i="12"/>
  <c r="L55" i="12" s="1"/>
  <c r="AR10" i="12"/>
  <c r="G50" i="12" s="1"/>
  <c r="AS10" i="12"/>
  <c r="H50" i="12" s="1"/>
  <c r="AU14" i="12"/>
  <c r="L54" i="12" s="1"/>
  <c r="AT14" i="12"/>
  <c r="K54" i="12" s="1"/>
  <c r="AS13" i="12"/>
  <c r="H53" i="12" s="1"/>
  <c r="AR13" i="12"/>
  <c r="G53" i="12" s="1"/>
  <c r="AS9" i="12"/>
  <c r="H49" i="12" s="1"/>
  <c r="AR9" i="12"/>
  <c r="G49" i="12" s="1"/>
  <c r="AH42" i="11" l="1"/>
  <c r="S42" i="11"/>
  <c r="AI42" i="11" s="1"/>
  <c r="Q42" i="11"/>
  <c r="P42" i="11"/>
  <c r="R42" i="11" s="1"/>
  <c r="S41" i="11"/>
  <c r="AI41" i="11" s="1"/>
  <c r="Q41" i="11"/>
  <c r="P41" i="11"/>
  <c r="O41" i="11"/>
  <c r="S40" i="11"/>
  <c r="AI40" i="11" s="1"/>
  <c r="Q40" i="11"/>
  <c r="P40" i="11"/>
  <c r="R40" i="11" s="1"/>
  <c r="T40" i="11" s="1"/>
  <c r="AH40" i="11" s="1"/>
  <c r="O40" i="11"/>
  <c r="S39" i="11"/>
  <c r="AI39" i="11" s="1"/>
  <c r="Q39" i="11"/>
  <c r="P39" i="11"/>
  <c r="O39" i="11"/>
  <c r="S38" i="11"/>
  <c r="AI38" i="11" s="1"/>
  <c r="Q38" i="11"/>
  <c r="P38" i="11"/>
  <c r="R38" i="11" s="1"/>
  <c r="T38" i="11" s="1"/>
  <c r="AH38" i="11" s="1"/>
  <c r="O38" i="11"/>
  <c r="S37" i="11"/>
  <c r="AI37" i="11" s="1"/>
  <c r="Q37" i="11"/>
  <c r="P37" i="11"/>
  <c r="O37" i="11"/>
  <c r="S36" i="11"/>
  <c r="AI36" i="11" s="1"/>
  <c r="Q36" i="11"/>
  <c r="P36" i="11"/>
  <c r="R36" i="11" s="1"/>
  <c r="T36" i="11" s="1"/>
  <c r="AH36" i="11" s="1"/>
  <c r="O36" i="11"/>
  <c r="S35" i="11"/>
  <c r="AI35" i="11" s="1"/>
  <c r="Q35" i="11"/>
  <c r="P35" i="11"/>
  <c r="O35" i="11"/>
  <c r="S34" i="11"/>
  <c r="AI34" i="11" s="1"/>
  <c r="Q34" i="11"/>
  <c r="P34" i="11"/>
  <c r="R34" i="11" s="1"/>
  <c r="T34" i="11" s="1"/>
  <c r="AH34" i="11" s="1"/>
  <c r="O34" i="11"/>
  <c r="AH33" i="11"/>
  <c r="S33" i="11"/>
  <c r="AI33" i="11" s="1"/>
  <c r="Q33" i="11"/>
  <c r="P33" i="11"/>
  <c r="O33" i="11"/>
  <c r="AH32" i="11"/>
  <c r="S32" i="11"/>
  <c r="AI32" i="11" s="1"/>
  <c r="Q32" i="11"/>
  <c r="P32" i="11"/>
  <c r="R32" i="11" s="1"/>
  <c r="T32" i="11" s="1"/>
  <c r="O32" i="11"/>
  <c r="AH31" i="11"/>
  <c r="S31" i="11"/>
  <c r="AI31" i="11" s="1"/>
  <c r="Q31" i="11"/>
  <c r="P31" i="11"/>
  <c r="O31" i="11"/>
  <c r="AH30" i="11"/>
  <c r="S30" i="11"/>
  <c r="AI30" i="11" s="1"/>
  <c r="Q30" i="11"/>
  <c r="P30" i="11"/>
  <c r="R30" i="11" s="1"/>
  <c r="T30" i="11" s="1"/>
  <c r="O30" i="11"/>
  <c r="AH29" i="11"/>
  <c r="S29" i="11"/>
  <c r="AI29" i="11" s="1"/>
  <c r="Q29" i="11"/>
  <c r="P29" i="11"/>
  <c r="O29" i="11"/>
  <c r="AH28" i="11"/>
  <c r="S28" i="11"/>
  <c r="AI28" i="11" s="1"/>
  <c r="Q28" i="11"/>
  <c r="P28" i="11"/>
  <c r="R28" i="11" s="1"/>
  <c r="T28" i="11" s="1"/>
  <c r="O28" i="11"/>
  <c r="AH27" i="11"/>
  <c r="S27" i="11"/>
  <c r="AI27" i="11" s="1"/>
  <c r="Q27" i="11"/>
  <c r="P27" i="11"/>
  <c r="O27" i="11"/>
  <c r="AH26" i="11"/>
  <c r="S26" i="11"/>
  <c r="AI26" i="11" s="1"/>
  <c r="Q26" i="11"/>
  <c r="P26" i="11"/>
  <c r="R26" i="11" s="1"/>
  <c r="T26" i="11" s="1"/>
  <c r="O26" i="11"/>
  <c r="AH25" i="11"/>
  <c r="S25" i="11"/>
  <c r="AI25" i="11" s="1"/>
  <c r="Q25" i="11"/>
  <c r="P25" i="11"/>
  <c r="R25" i="11" s="1"/>
  <c r="T25" i="11" s="1"/>
  <c r="O25" i="11"/>
  <c r="AH24" i="11"/>
  <c r="S24" i="11"/>
  <c r="Q24" i="11"/>
  <c r="P24" i="11"/>
  <c r="R24" i="11" s="1"/>
  <c r="AK24" i="11" s="1"/>
  <c r="AI23" i="11"/>
  <c r="S23" i="11"/>
  <c r="Q23" i="11"/>
  <c r="P23" i="11"/>
  <c r="R23" i="11" s="1"/>
  <c r="T23" i="11" s="1"/>
  <c r="AH23" i="11" s="1"/>
  <c r="O23" i="11"/>
  <c r="AI22" i="11"/>
  <c r="S22" i="11"/>
  <c r="Q22" i="11"/>
  <c r="P22" i="11"/>
  <c r="R22" i="11" s="1"/>
  <c r="T22" i="11" s="1"/>
  <c r="AH22" i="11" s="1"/>
  <c r="O22" i="11"/>
  <c r="AI21" i="11"/>
  <c r="S21" i="11"/>
  <c r="Q21" i="11"/>
  <c r="P21" i="11"/>
  <c r="R21" i="11" s="1"/>
  <c r="T21" i="11" s="1"/>
  <c r="AH21" i="11" s="1"/>
  <c r="O21" i="11"/>
  <c r="AI20" i="11"/>
  <c r="S20" i="11"/>
  <c r="Q20" i="11"/>
  <c r="P20" i="11"/>
  <c r="R20" i="11" s="1"/>
  <c r="T20" i="11" s="1"/>
  <c r="AH20" i="11" s="1"/>
  <c r="O20" i="11"/>
  <c r="AI19" i="11"/>
  <c r="S19" i="11"/>
  <c r="Q19" i="11"/>
  <c r="P19" i="11"/>
  <c r="R19" i="11" s="1"/>
  <c r="T19" i="11" s="1"/>
  <c r="AH19" i="11" s="1"/>
  <c r="O19" i="11"/>
  <c r="AI18" i="11"/>
  <c r="S18" i="11"/>
  <c r="Q18" i="11"/>
  <c r="P18" i="11"/>
  <c r="R18" i="11" s="1"/>
  <c r="T18" i="11" s="1"/>
  <c r="AH18" i="11" s="1"/>
  <c r="O18" i="11"/>
  <c r="AI17" i="11"/>
  <c r="S17" i="11"/>
  <c r="Q17" i="11"/>
  <c r="P17" i="11"/>
  <c r="R17" i="11" s="1"/>
  <c r="T17" i="11" s="1"/>
  <c r="AH17" i="11" s="1"/>
  <c r="O17" i="11"/>
  <c r="AI16" i="11"/>
  <c r="S16" i="11"/>
  <c r="Q16" i="11"/>
  <c r="P16" i="11"/>
  <c r="R16" i="11" s="1"/>
  <c r="T16" i="11" s="1"/>
  <c r="AH16" i="11" s="1"/>
  <c r="O16" i="11"/>
  <c r="AI15" i="11"/>
  <c r="AH15" i="11"/>
  <c r="S15" i="11"/>
  <c r="Q15" i="11"/>
  <c r="P15" i="11"/>
  <c r="R15" i="11" s="1"/>
  <c r="T15" i="11" s="1"/>
  <c r="O15" i="11"/>
  <c r="AI14" i="11"/>
  <c r="S14" i="11"/>
  <c r="Q14" i="11"/>
  <c r="P14" i="11"/>
  <c r="R14" i="11" s="1"/>
  <c r="T14" i="11" s="1"/>
  <c r="AH14" i="11" s="1"/>
  <c r="O14" i="11"/>
  <c r="AI13" i="11"/>
  <c r="S13" i="11"/>
  <c r="Q13" i="11"/>
  <c r="P13" i="11"/>
  <c r="R13" i="11" s="1"/>
  <c r="T13" i="11" s="1"/>
  <c r="AH13" i="11" s="1"/>
  <c r="O13" i="11"/>
  <c r="AI12" i="11"/>
  <c r="AH12" i="11"/>
  <c r="S12" i="11"/>
  <c r="Q12" i="11"/>
  <c r="P12" i="11"/>
  <c r="R12" i="11" s="1"/>
  <c r="T12" i="11" s="1"/>
  <c r="O12" i="11"/>
  <c r="AI11" i="11"/>
  <c r="S11" i="11"/>
  <c r="Q11" i="11"/>
  <c r="P11" i="11"/>
  <c r="R11" i="11" s="1"/>
  <c r="T11" i="11" s="1"/>
  <c r="AH11" i="11" s="1"/>
  <c r="O11" i="11"/>
  <c r="AI10" i="11"/>
  <c r="AH10" i="11"/>
  <c r="S10" i="11"/>
  <c r="Q10" i="11"/>
  <c r="P10" i="11"/>
  <c r="R10" i="11" s="1"/>
  <c r="T10" i="11" s="1"/>
  <c r="O10" i="11"/>
  <c r="AI9" i="11"/>
  <c r="AH9" i="11"/>
  <c r="S9" i="11"/>
  <c r="Q9" i="11"/>
  <c r="P9" i="11"/>
  <c r="R9" i="11" s="1"/>
  <c r="T9" i="11" s="1"/>
  <c r="O9" i="11"/>
  <c r="AI8" i="11"/>
  <c r="AH8" i="11"/>
  <c r="S8" i="11"/>
  <c r="Q8" i="11"/>
  <c r="P8" i="11"/>
  <c r="R8" i="11" s="1"/>
  <c r="T8" i="11" s="1"/>
  <c r="O8" i="11"/>
  <c r="AH7" i="11"/>
  <c r="S7" i="11"/>
  <c r="AI7" i="11" s="1"/>
  <c r="Q7" i="11"/>
  <c r="P7" i="11"/>
  <c r="O7" i="11"/>
  <c r="V25" i="11" l="1"/>
  <c r="U26" i="11"/>
  <c r="AO42" i="11"/>
  <c r="AK42" i="11"/>
  <c r="AM42" i="11"/>
  <c r="R7" i="11"/>
  <c r="T7" i="11" s="1"/>
  <c r="AO24" i="11"/>
  <c r="AI24" i="11"/>
  <c r="AM24" i="11"/>
  <c r="R27" i="11"/>
  <c r="T27" i="11" s="1"/>
  <c r="R29" i="11"/>
  <c r="T29" i="11" s="1"/>
  <c r="R31" i="11"/>
  <c r="T31" i="11" s="1"/>
  <c r="R33" i="11"/>
  <c r="T33" i="11" s="1"/>
  <c r="R35" i="11"/>
  <c r="T35" i="11" s="1"/>
  <c r="AH35" i="11" s="1"/>
  <c r="R37" i="11"/>
  <c r="T37" i="11" s="1"/>
  <c r="AH37" i="11" s="1"/>
  <c r="R39" i="11"/>
  <c r="T39" i="11" s="1"/>
  <c r="AH39" i="11" s="1"/>
  <c r="R41" i="11"/>
  <c r="T41" i="11" s="1"/>
  <c r="AH41" i="11" s="1"/>
  <c r="Z25" i="11" l="1"/>
  <c r="X25" i="11"/>
  <c r="U8" i="11"/>
  <c r="V7" i="11"/>
  <c r="V26" i="11"/>
  <c r="U27" i="11"/>
  <c r="U9" i="11" l="1"/>
  <c r="V8" i="11"/>
  <c r="V27" i="11"/>
  <c r="U28" i="11"/>
  <c r="Z26" i="11"/>
  <c r="X26" i="11"/>
  <c r="X7" i="11"/>
  <c r="Z7" i="11"/>
  <c r="V28" i="11" l="1"/>
  <c r="U29" i="11"/>
  <c r="X8" i="11"/>
  <c r="Z8" i="11"/>
  <c r="Z27" i="11"/>
  <c r="X27" i="11"/>
  <c r="U10" i="11"/>
  <c r="V9" i="11"/>
  <c r="U11" i="11" l="1"/>
  <c r="V10" i="11"/>
  <c r="V29" i="11"/>
  <c r="U30" i="11"/>
  <c r="Z28" i="11"/>
  <c r="X28" i="11"/>
  <c r="X9" i="11"/>
  <c r="Z9" i="11"/>
  <c r="V30" i="11" l="1"/>
  <c r="U31" i="11"/>
  <c r="X10" i="11"/>
  <c r="Z10" i="11"/>
  <c r="Z29" i="11"/>
  <c r="X29" i="11"/>
  <c r="U12" i="11"/>
  <c r="V11" i="11"/>
  <c r="U13" i="11" l="1"/>
  <c r="V12" i="11"/>
  <c r="X11" i="11"/>
  <c r="Z11" i="11"/>
  <c r="V31" i="11"/>
  <c r="U32" i="11"/>
  <c r="Z30" i="11"/>
  <c r="X30" i="11"/>
  <c r="Z31" i="11" l="1"/>
  <c r="X31" i="11"/>
  <c r="V32" i="11"/>
  <c r="U33" i="11"/>
  <c r="Z12" i="11"/>
  <c r="X12" i="11"/>
  <c r="U14" i="11"/>
  <c r="V13" i="11"/>
  <c r="U15" i="11" l="1"/>
  <c r="V14" i="11"/>
  <c r="Z13" i="11"/>
  <c r="X13" i="11"/>
  <c r="V33" i="11"/>
  <c r="U34" i="11"/>
  <c r="Z32" i="11"/>
  <c r="X32" i="11"/>
  <c r="Z33" i="11" l="1"/>
  <c r="X33" i="11"/>
  <c r="Z14" i="11"/>
  <c r="X14" i="11"/>
  <c r="V34" i="11"/>
  <c r="U35" i="11"/>
  <c r="U16" i="11"/>
  <c r="V15" i="11"/>
  <c r="U17" i="11" l="1"/>
  <c r="V16" i="11"/>
  <c r="Z15" i="11"/>
  <c r="X15" i="11"/>
  <c r="V35" i="11"/>
  <c r="U36" i="11"/>
  <c r="Z34" i="11"/>
  <c r="X34" i="11"/>
  <c r="V36" i="11" l="1"/>
  <c r="U37" i="11"/>
  <c r="Z16" i="11"/>
  <c r="X16" i="11"/>
  <c r="Z35" i="11"/>
  <c r="X35" i="11"/>
  <c r="U18" i="11"/>
  <c r="V17" i="11"/>
  <c r="U19" i="11" l="1"/>
  <c r="V18" i="11"/>
  <c r="V37" i="11"/>
  <c r="U38" i="11"/>
  <c r="Z36" i="11"/>
  <c r="X36" i="11"/>
  <c r="Z17" i="11"/>
  <c r="X17" i="11"/>
  <c r="V38" i="11" l="1"/>
  <c r="U39" i="11"/>
  <c r="Z18" i="11"/>
  <c r="X18" i="11"/>
  <c r="Z37" i="11"/>
  <c r="X37" i="11"/>
  <c r="U20" i="11"/>
  <c r="V19" i="11"/>
  <c r="U21" i="11" l="1"/>
  <c r="V20" i="11"/>
  <c r="V39" i="11"/>
  <c r="U40" i="11"/>
  <c r="Z38" i="11"/>
  <c r="X38" i="11"/>
  <c r="Z19" i="11"/>
  <c r="X19" i="11"/>
  <c r="Z39" i="11" l="1"/>
  <c r="X39" i="11"/>
  <c r="Z20" i="11"/>
  <c r="X20" i="11"/>
  <c r="V40" i="11"/>
  <c r="U41" i="11"/>
  <c r="U22" i="11"/>
  <c r="V21" i="11"/>
  <c r="Z21" i="11" l="1"/>
  <c r="X21" i="11"/>
  <c r="V41" i="11"/>
  <c r="U42" i="11"/>
  <c r="V42" i="11" s="1"/>
  <c r="Z40" i="11"/>
  <c r="X40" i="11"/>
  <c r="W40" i="11"/>
  <c r="AB40" i="11" s="1"/>
  <c r="W37" i="11"/>
  <c r="AB37" i="11" s="1"/>
  <c r="U23" i="11"/>
  <c r="V22" i="11"/>
  <c r="W34" i="11"/>
  <c r="AB34" i="11" s="1"/>
  <c r="W35" i="11"/>
  <c r="AB35" i="11" s="1"/>
  <c r="W39" i="11"/>
  <c r="AB39" i="11" s="1"/>
  <c r="C79" i="11" l="1"/>
  <c r="AJ38" i="11"/>
  <c r="C75" i="11"/>
  <c r="AJ34" i="11"/>
  <c r="C74" i="11"/>
  <c r="AJ33" i="11"/>
  <c r="Z22" i="11"/>
  <c r="X22" i="11"/>
  <c r="C77" i="11"/>
  <c r="AJ36" i="11"/>
  <c r="C80" i="11"/>
  <c r="AJ39" i="11"/>
  <c r="AA40" i="11"/>
  <c r="AE40" i="11" s="1"/>
  <c r="AA37" i="11"/>
  <c r="AE37" i="11" s="1"/>
  <c r="AN42" i="11"/>
  <c r="AL42" i="11"/>
  <c r="Z42" i="11"/>
  <c r="X42" i="11"/>
  <c r="W42" i="11"/>
  <c r="AB42" i="11" s="1"/>
  <c r="W25" i="11"/>
  <c r="AB25" i="11" s="1"/>
  <c r="W26" i="11"/>
  <c r="AB26" i="11" s="1"/>
  <c r="W27" i="11"/>
  <c r="AB27" i="11" s="1"/>
  <c r="W28" i="11"/>
  <c r="AB28" i="11" s="1"/>
  <c r="W29" i="11"/>
  <c r="AB29" i="11" s="1"/>
  <c r="W30" i="11"/>
  <c r="AB30" i="11" s="1"/>
  <c r="W31" i="11"/>
  <c r="AB31" i="11" s="1"/>
  <c r="W32" i="11"/>
  <c r="AB32" i="11" s="1"/>
  <c r="W33" i="11"/>
  <c r="AB33" i="11" s="1"/>
  <c r="AA39" i="11"/>
  <c r="AE39" i="11" s="1"/>
  <c r="W38" i="11"/>
  <c r="AB38" i="11" s="1"/>
  <c r="U24" i="11"/>
  <c r="V24" i="11" s="1"/>
  <c r="V23" i="11"/>
  <c r="W36" i="11"/>
  <c r="AB36" i="11" s="1"/>
  <c r="Z41" i="11"/>
  <c r="X41" i="11"/>
  <c r="W41" i="11"/>
  <c r="AB41" i="11" s="1"/>
  <c r="Y41" i="11" l="1"/>
  <c r="AC41" i="11" s="1"/>
  <c r="Y39" i="11"/>
  <c r="AC39" i="11" s="1"/>
  <c r="Y35" i="11"/>
  <c r="AC35" i="11" s="1"/>
  <c r="Y34" i="11"/>
  <c r="AC34" i="11" s="1"/>
  <c r="Y38" i="11"/>
  <c r="AC38" i="11" s="1"/>
  <c r="Y37" i="11"/>
  <c r="AC37" i="11" s="1"/>
  <c r="Y36" i="11"/>
  <c r="AC36" i="11" s="1"/>
  <c r="Y33" i="11"/>
  <c r="AC33" i="11" s="1"/>
  <c r="C76" i="11"/>
  <c r="AJ35" i="11"/>
  <c r="W23" i="11"/>
  <c r="AB23" i="11" s="1"/>
  <c r="Z23" i="11"/>
  <c r="X23" i="11"/>
  <c r="W18" i="11"/>
  <c r="AB18" i="11" s="1"/>
  <c r="C78" i="11"/>
  <c r="AJ37" i="11"/>
  <c r="AK37" i="11" s="1"/>
  <c r="J79" i="11"/>
  <c r="AF39" i="11"/>
  <c r="M79" i="11" s="1"/>
  <c r="AN38" i="11"/>
  <c r="C73" i="11"/>
  <c r="AJ32" i="11"/>
  <c r="C71" i="11"/>
  <c r="AJ30" i="11"/>
  <c r="C69" i="11"/>
  <c r="AJ28" i="11"/>
  <c r="C67" i="11"/>
  <c r="AJ26" i="11"/>
  <c r="C65" i="11"/>
  <c r="Y42" i="11"/>
  <c r="AC42" i="11" s="1"/>
  <c r="Y25" i="11"/>
  <c r="AC25" i="11" s="1"/>
  <c r="Y26" i="11"/>
  <c r="AC26" i="11" s="1"/>
  <c r="Y27" i="11"/>
  <c r="AC27" i="11" s="1"/>
  <c r="Y28" i="11"/>
  <c r="AC28" i="11" s="1"/>
  <c r="Y29" i="11"/>
  <c r="AC29" i="11" s="1"/>
  <c r="Y30" i="11"/>
  <c r="AC30" i="11" s="1"/>
  <c r="Y31" i="11"/>
  <c r="AC31" i="11" s="1"/>
  <c r="Y32" i="11"/>
  <c r="AC32" i="11" s="1"/>
  <c r="J77" i="11"/>
  <c r="AF37" i="11"/>
  <c r="M77" i="11" s="1"/>
  <c r="AN36" i="11"/>
  <c r="J80" i="11"/>
  <c r="AF40" i="11"/>
  <c r="M80" i="11" s="1"/>
  <c r="AN39" i="11"/>
  <c r="AA22" i="11"/>
  <c r="AE22" i="11" s="1"/>
  <c r="AA18" i="11"/>
  <c r="AE18" i="11" s="1"/>
  <c r="AK33" i="11"/>
  <c r="AQ33" i="11" s="1"/>
  <c r="E73" i="11" s="1"/>
  <c r="AK38" i="11"/>
  <c r="AP38" i="11" s="1"/>
  <c r="D78" i="11" s="1"/>
  <c r="W21" i="11"/>
  <c r="AB21" i="11" s="1"/>
  <c r="C81" i="11"/>
  <c r="AP41" i="11"/>
  <c r="D81" i="11" s="1"/>
  <c r="AJ40" i="11"/>
  <c r="AA41" i="11"/>
  <c r="AE41" i="11" s="1"/>
  <c r="AA36" i="11"/>
  <c r="AE36" i="11" s="1"/>
  <c r="Y40" i="11"/>
  <c r="AC40" i="11" s="1"/>
  <c r="W20" i="11"/>
  <c r="AB20" i="11" s="1"/>
  <c r="AN24" i="11"/>
  <c r="AL24" i="11"/>
  <c r="W24" i="11"/>
  <c r="AB24" i="11" s="1"/>
  <c r="Z24" i="11"/>
  <c r="X24" i="11"/>
  <c r="W7" i="11"/>
  <c r="AB7" i="11" s="1"/>
  <c r="W8" i="11"/>
  <c r="AB8" i="11" s="1"/>
  <c r="W9" i="11"/>
  <c r="AB9" i="11" s="1"/>
  <c r="W10" i="11"/>
  <c r="AB10" i="11" s="1"/>
  <c r="W11" i="11"/>
  <c r="AB11" i="11" s="1"/>
  <c r="W12" i="11"/>
  <c r="AB12" i="11" s="1"/>
  <c r="W13" i="11"/>
  <c r="AB13" i="11" s="1"/>
  <c r="W14" i="11"/>
  <c r="AB14" i="11" s="1"/>
  <c r="W15" i="11"/>
  <c r="AB15" i="11" s="1"/>
  <c r="W16" i="11"/>
  <c r="AB16" i="11" s="1"/>
  <c r="W17" i="11"/>
  <c r="AB17" i="11" s="1"/>
  <c r="AA17" i="11"/>
  <c r="AE17" i="11" s="1"/>
  <c r="W19" i="11"/>
  <c r="AB19" i="11" s="1"/>
  <c r="C72" i="11"/>
  <c r="AJ31" i="11"/>
  <c r="C70" i="11"/>
  <c r="AJ29" i="11"/>
  <c r="C68" i="11"/>
  <c r="AJ27" i="11"/>
  <c r="C66" i="11"/>
  <c r="AJ25" i="11"/>
  <c r="C82" i="11"/>
  <c r="AP42" i="11"/>
  <c r="D82" i="11" s="1"/>
  <c r="AQ42" i="11"/>
  <c r="E82" i="11" s="1"/>
  <c r="AJ41" i="11"/>
  <c r="AK41" i="11" s="1"/>
  <c r="AQ41" i="11" s="1"/>
  <c r="E81" i="11" s="1"/>
  <c r="AA42" i="11"/>
  <c r="AE42" i="11" s="1"/>
  <c r="AA25" i="11"/>
  <c r="AE25" i="11" s="1"/>
  <c r="AA26" i="11"/>
  <c r="AE26" i="11" s="1"/>
  <c r="AA27" i="11"/>
  <c r="AE27" i="11" s="1"/>
  <c r="AA28" i="11"/>
  <c r="AE28" i="11" s="1"/>
  <c r="AA29" i="11"/>
  <c r="AE29" i="11" s="1"/>
  <c r="AA30" i="11"/>
  <c r="AE30" i="11" s="1"/>
  <c r="AA32" i="11"/>
  <c r="AE32" i="11" s="1"/>
  <c r="AA31" i="11"/>
  <c r="AE31" i="11" s="1"/>
  <c r="AA34" i="11"/>
  <c r="AE34" i="11" s="1"/>
  <c r="AA33" i="11"/>
  <c r="AE33" i="11" s="1"/>
  <c r="AA35" i="11"/>
  <c r="AE35" i="11" s="1"/>
  <c r="AA38" i="11"/>
  <c r="AE38" i="11" s="1"/>
  <c r="AK39" i="11"/>
  <c r="AK36" i="11"/>
  <c r="AP36" i="11" s="1"/>
  <c r="D76" i="11" s="1"/>
  <c r="Y16" i="11"/>
  <c r="AC16" i="11" s="1"/>
  <c r="Y20" i="11"/>
  <c r="AC20" i="11" s="1"/>
  <c r="Y19" i="11"/>
  <c r="AC19" i="11" s="1"/>
  <c r="W22" i="11"/>
  <c r="AB22" i="11" s="1"/>
  <c r="F59" i="11" l="1"/>
  <c r="AD19" i="11"/>
  <c r="I59" i="11" s="1"/>
  <c r="AL18" i="11"/>
  <c r="F60" i="11"/>
  <c r="AD20" i="11"/>
  <c r="I60" i="11" s="1"/>
  <c r="AL19" i="11"/>
  <c r="F56" i="11"/>
  <c r="AD16" i="11"/>
  <c r="I56" i="11" s="1"/>
  <c r="AL15" i="11"/>
  <c r="AF38" i="11"/>
  <c r="M78" i="11" s="1"/>
  <c r="J78" i="11"/>
  <c r="AN37" i="11"/>
  <c r="J73" i="11"/>
  <c r="AF33" i="11"/>
  <c r="M73" i="11" s="1"/>
  <c r="AN32" i="11"/>
  <c r="J71" i="11"/>
  <c r="AF31" i="11"/>
  <c r="M71" i="11" s="1"/>
  <c r="AN30" i="11"/>
  <c r="AF30" i="11"/>
  <c r="M70" i="11" s="1"/>
  <c r="J70" i="11"/>
  <c r="AN29" i="11"/>
  <c r="J68" i="11"/>
  <c r="AF28" i="11"/>
  <c r="M68" i="11" s="1"/>
  <c r="AN27" i="11"/>
  <c r="J66" i="11"/>
  <c r="AF26" i="11"/>
  <c r="M66" i="11" s="1"/>
  <c r="AN25" i="11"/>
  <c r="AT42" i="11"/>
  <c r="K82" i="11" s="1"/>
  <c r="AF42" i="11"/>
  <c r="M82" i="11" s="1"/>
  <c r="J82" i="11"/>
  <c r="AU42" i="11"/>
  <c r="L82" i="11" s="1"/>
  <c r="AN41" i="11"/>
  <c r="AO41" i="11" s="1"/>
  <c r="AT41" i="11" s="1"/>
  <c r="K81" i="11" s="1"/>
  <c r="J57" i="11"/>
  <c r="AF17" i="11"/>
  <c r="M57" i="11" s="1"/>
  <c r="AN16" i="11"/>
  <c r="C56" i="11"/>
  <c r="AJ15" i="11"/>
  <c r="C54" i="11"/>
  <c r="AJ13" i="11"/>
  <c r="C52" i="11"/>
  <c r="AJ11" i="11"/>
  <c r="C50" i="11"/>
  <c r="AJ9" i="11"/>
  <c r="C48" i="11"/>
  <c r="AJ7" i="11"/>
  <c r="Y24" i="11"/>
  <c r="AC24" i="11" s="1"/>
  <c r="Y7" i="11"/>
  <c r="AC7" i="11" s="1"/>
  <c r="Y8" i="11"/>
  <c r="AC8" i="11" s="1"/>
  <c r="Y9" i="11"/>
  <c r="AC9" i="11" s="1"/>
  <c r="Y10" i="11"/>
  <c r="AC10" i="11" s="1"/>
  <c r="Y14" i="11"/>
  <c r="AC14" i="11" s="1"/>
  <c r="Y13" i="11"/>
  <c r="AC13" i="11" s="1"/>
  <c r="Y11" i="11"/>
  <c r="AC11" i="11" s="1"/>
  <c r="Y12" i="11"/>
  <c r="AC12" i="11" s="1"/>
  <c r="Y15" i="11"/>
  <c r="AC15" i="11" s="1"/>
  <c r="AP24" i="11"/>
  <c r="D64" i="11" s="1"/>
  <c r="C64" i="11"/>
  <c r="AQ24" i="11"/>
  <c r="E64" i="11" s="1"/>
  <c r="AJ23" i="11"/>
  <c r="AK23" i="11" s="1"/>
  <c r="F80" i="11"/>
  <c r="AD40" i="11"/>
  <c r="I80" i="11" s="1"/>
  <c r="AL39" i="11"/>
  <c r="J81" i="11"/>
  <c r="AU41" i="11"/>
  <c r="L81" i="11" s="1"/>
  <c r="AF41" i="11"/>
  <c r="M81" i="11" s="1"/>
  <c r="AN40" i="11"/>
  <c r="J58" i="11"/>
  <c r="AF18" i="11"/>
  <c r="M58" i="11" s="1"/>
  <c r="AN17" i="11"/>
  <c r="J62" i="11"/>
  <c r="AF22" i="11"/>
  <c r="M62" i="11" s="1"/>
  <c r="AN21" i="11"/>
  <c r="AO36" i="11"/>
  <c r="AU36" i="11" s="1"/>
  <c r="L76" i="11" s="1"/>
  <c r="F71" i="11"/>
  <c r="AD31" i="11"/>
  <c r="I71" i="11" s="1"/>
  <c r="AL30" i="11"/>
  <c r="F69" i="11"/>
  <c r="AD29" i="11"/>
  <c r="I69" i="11" s="1"/>
  <c r="AL28" i="11"/>
  <c r="AD27" i="11"/>
  <c r="I67" i="11" s="1"/>
  <c r="F67" i="11"/>
  <c r="AL26" i="11"/>
  <c r="F65" i="11"/>
  <c r="AD25" i="11"/>
  <c r="I65" i="11" s="1"/>
  <c r="AP33" i="11"/>
  <c r="D73" i="11" s="1"/>
  <c r="AQ37" i="11"/>
  <c r="E77" i="11" s="1"/>
  <c r="AP37" i="11"/>
  <c r="D77" i="11" s="1"/>
  <c r="AQ38" i="11"/>
  <c r="E78" i="11" s="1"/>
  <c r="C58" i="11"/>
  <c r="AJ17" i="11"/>
  <c r="AA23" i="11"/>
  <c r="AE23" i="11" s="1"/>
  <c r="AA21" i="11"/>
  <c r="AE21" i="11" s="1"/>
  <c r="AA19" i="11"/>
  <c r="AE19" i="11" s="1"/>
  <c r="AA20" i="11"/>
  <c r="AE20" i="11" s="1"/>
  <c r="AK35" i="11"/>
  <c r="AQ36" i="11"/>
  <c r="E76" i="11" s="1"/>
  <c r="F73" i="11"/>
  <c r="AD33" i="11"/>
  <c r="I73" i="11" s="1"/>
  <c r="AL32" i="11"/>
  <c r="F77" i="11"/>
  <c r="AD37" i="11"/>
  <c r="I77" i="11" s="1"/>
  <c r="AL36" i="11"/>
  <c r="AD34" i="11"/>
  <c r="I74" i="11" s="1"/>
  <c r="F74" i="11"/>
  <c r="AL33" i="11"/>
  <c r="F79" i="11"/>
  <c r="AD39" i="11"/>
  <c r="I79" i="11" s="1"/>
  <c r="AL38" i="11"/>
  <c r="C62" i="11"/>
  <c r="AQ22" i="11"/>
  <c r="E62" i="11" s="1"/>
  <c r="AJ21" i="11"/>
  <c r="Y17" i="11"/>
  <c r="AC17" i="11" s="1"/>
  <c r="Y18" i="11"/>
  <c r="AC18" i="11" s="1"/>
  <c r="Y22" i="11"/>
  <c r="AC22" i="11" s="1"/>
  <c r="AP39" i="11"/>
  <c r="D79" i="11" s="1"/>
  <c r="AQ39" i="11"/>
  <c r="E79" i="11" s="1"/>
  <c r="J75" i="11"/>
  <c r="AF35" i="11"/>
  <c r="M75" i="11" s="1"/>
  <c r="AN34" i="11"/>
  <c r="J74" i="11"/>
  <c r="AF34" i="11"/>
  <c r="M74" i="11" s="1"/>
  <c r="AN33" i="11"/>
  <c r="J72" i="11"/>
  <c r="AF32" i="11"/>
  <c r="M72" i="11" s="1"/>
  <c r="AN31" i="11"/>
  <c r="J69" i="11"/>
  <c r="AF29" i="11"/>
  <c r="M69" i="11" s="1"/>
  <c r="AN28" i="11"/>
  <c r="J67" i="11"/>
  <c r="AF27" i="11"/>
  <c r="M67" i="11" s="1"/>
  <c r="AN26" i="11"/>
  <c r="J65" i="11"/>
  <c r="AF25" i="11"/>
  <c r="M65" i="11" s="1"/>
  <c r="AK25" i="11"/>
  <c r="AK27" i="11"/>
  <c r="AK29" i="11"/>
  <c r="AK31" i="11"/>
  <c r="C59" i="11"/>
  <c r="AJ18" i="11"/>
  <c r="C57" i="11"/>
  <c r="AJ16" i="11"/>
  <c r="C55" i="11"/>
  <c r="AJ14" i="11"/>
  <c r="C53" i="11"/>
  <c r="AJ12" i="11"/>
  <c r="C51" i="11"/>
  <c r="AJ10" i="11"/>
  <c r="C49" i="11"/>
  <c r="AJ8" i="11"/>
  <c r="C47" i="11"/>
  <c r="AA24" i="11"/>
  <c r="AE24" i="11" s="1"/>
  <c r="AA8" i="11"/>
  <c r="AE8" i="11" s="1"/>
  <c r="AA7" i="11"/>
  <c r="AE7" i="11" s="1"/>
  <c r="AA9" i="11"/>
  <c r="AE9" i="11" s="1"/>
  <c r="AA10" i="11"/>
  <c r="AE10" i="11" s="1"/>
  <c r="AA11" i="11"/>
  <c r="AE11" i="11" s="1"/>
  <c r="AA12" i="11"/>
  <c r="AE12" i="11" s="1"/>
  <c r="AA13" i="11"/>
  <c r="AE13" i="11" s="1"/>
  <c r="AA15" i="11"/>
  <c r="AE15" i="11" s="1"/>
  <c r="C60" i="11"/>
  <c r="AJ19" i="11"/>
  <c r="J76" i="11"/>
  <c r="AF36" i="11"/>
  <c r="M76" i="11" s="1"/>
  <c r="AN35" i="11"/>
  <c r="AO35" i="11" s="1"/>
  <c r="AU35" i="11" s="1"/>
  <c r="L75" i="11" s="1"/>
  <c r="AK40" i="11"/>
  <c r="C61" i="11"/>
  <c r="AJ20" i="11"/>
  <c r="AK34" i="11"/>
  <c r="AA14" i="11"/>
  <c r="AE14" i="11" s="1"/>
  <c r="AA16" i="11"/>
  <c r="AE16" i="11" s="1"/>
  <c r="F72" i="11"/>
  <c r="AD32" i="11"/>
  <c r="I72" i="11" s="1"/>
  <c r="AL31" i="11"/>
  <c r="F70" i="11"/>
  <c r="AD30" i="11"/>
  <c r="I70" i="11" s="1"/>
  <c r="AL29" i="11"/>
  <c r="F68" i="11"/>
  <c r="AD28" i="11"/>
  <c r="I68" i="11" s="1"/>
  <c r="AL27" i="11"/>
  <c r="F66" i="11"/>
  <c r="AD26" i="11"/>
  <c r="I66" i="11" s="1"/>
  <c r="AL25" i="11"/>
  <c r="AR42" i="11"/>
  <c r="G82" i="11" s="1"/>
  <c r="AD42" i="11"/>
  <c r="I82" i="11" s="1"/>
  <c r="AS42" i="11"/>
  <c r="H82" i="11" s="1"/>
  <c r="F82" i="11"/>
  <c r="AL41" i="11"/>
  <c r="AM41" i="11" s="1"/>
  <c r="AK26" i="11"/>
  <c r="AK28" i="11"/>
  <c r="AK30" i="11"/>
  <c r="AK32" i="11"/>
  <c r="Y23" i="11"/>
  <c r="AC23" i="11" s="1"/>
  <c r="Y21" i="11"/>
  <c r="AC21" i="11" s="1"/>
  <c r="C63" i="11"/>
  <c r="AP23" i="11"/>
  <c r="D63" i="11" s="1"/>
  <c r="AQ23" i="11"/>
  <c r="E63" i="11" s="1"/>
  <c r="AJ22" i="11"/>
  <c r="AK22" i="11" s="1"/>
  <c r="AP22" i="11" s="1"/>
  <c r="D62" i="11" s="1"/>
  <c r="F76" i="11"/>
  <c r="AD36" i="11"/>
  <c r="I76" i="11" s="1"/>
  <c r="AL35" i="11"/>
  <c r="AM35" i="11" s="1"/>
  <c r="AS35" i="11" s="1"/>
  <c r="H75" i="11" s="1"/>
  <c r="F78" i="11"/>
  <c r="AD38" i="11"/>
  <c r="I78" i="11" s="1"/>
  <c r="AL37" i="11"/>
  <c r="F75" i="11"/>
  <c r="AD35" i="11"/>
  <c r="I75" i="11" s="1"/>
  <c r="AL34" i="11"/>
  <c r="AM34" i="11" s="1"/>
  <c r="AR34" i="11" s="1"/>
  <c r="G74" i="11" s="1"/>
  <c r="F81" i="11"/>
  <c r="AS41" i="11"/>
  <c r="H81" i="11" s="1"/>
  <c r="AD41" i="11"/>
  <c r="I81" i="11" s="1"/>
  <c r="AR41" i="11"/>
  <c r="G81" i="11" s="1"/>
  <c r="AL40" i="11"/>
  <c r="F63" i="11" l="1"/>
  <c r="AD23" i="11"/>
  <c r="I63" i="11" s="1"/>
  <c r="AL22" i="11"/>
  <c r="AQ32" i="11"/>
  <c r="E72" i="11" s="1"/>
  <c r="AP32" i="11"/>
  <c r="D72" i="11" s="1"/>
  <c r="AQ28" i="11"/>
  <c r="E68" i="11" s="1"/>
  <c r="AP28" i="11"/>
  <c r="D68" i="11" s="1"/>
  <c r="AM27" i="11"/>
  <c r="AM31" i="11"/>
  <c r="J56" i="11"/>
  <c r="AF16" i="11"/>
  <c r="M56" i="11" s="1"/>
  <c r="AN15" i="11"/>
  <c r="AP34" i="11"/>
  <c r="D74" i="11" s="1"/>
  <c r="AQ34" i="11"/>
  <c r="E74" i="11" s="1"/>
  <c r="J53" i="11"/>
  <c r="AF13" i="11"/>
  <c r="M53" i="11" s="1"/>
  <c r="AN12" i="11"/>
  <c r="J51" i="11"/>
  <c r="AF11" i="11"/>
  <c r="M51" i="11" s="1"/>
  <c r="AN10" i="11"/>
  <c r="J49" i="11"/>
  <c r="AF9" i="11"/>
  <c r="M49" i="11" s="1"/>
  <c r="AN8" i="11"/>
  <c r="J48" i="11"/>
  <c r="AF8" i="11"/>
  <c r="M48" i="11" s="1"/>
  <c r="AN7" i="11"/>
  <c r="AQ29" i="11"/>
  <c r="E69" i="11" s="1"/>
  <c r="AP29" i="11"/>
  <c r="D69" i="11" s="1"/>
  <c r="AQ25" i="11"/>
  <c r="E65" i="11" s="1"/>
  <c r="AP25" i="11"/>
  <c r="D65" i="11" s="1"/>
  <c r="AO28" i="11"/>
  <c r="AO33" i="11"/>
  <c r="AT35" i="11"/>
  <c r="K75" i="11" s="1"/>
  <c r="F62" i="11"/>
  <c r="AD22" i="11"/>
  <c r="I62" i="11" s="1"/>
  <c r="AL21" i="11"/>
  <c r="F57" i="11"/>
  <c r="AD17" i="11"/>
  <c r="I57" i="11" s="1"/>
  <c r="AL16" i="11"/>
  <c r="AM33" i="11"/>
  <c r="AS34" i="11"/>
  <c r="H74" i="11" s="1"/>
  <c r="AM32" i="11"/>
  <c r="AQ35" i="11"/>
  <c r="E75" i="11" s="1"/>
  <c r="AP35" i="11"/>
  <c r="D75" i="11" s="1"/>
  <c r="J59" i="11"/>
  <c r="AF19" i="11"/>
  <c r="M59" i="11" s="1"/>
  <c r="AN18" i="11"/>
  <c r="J63" i="11"/>
  <c r="AF23" i="11"/>
  <c r="M63" i="11" s="1"/>
  <c r="AN22" i="11"/>
  <c r="AM28" i="11"/>
  <c r="AM39" i="11"/>
  <c r="F52" i="11"/>
  <c r="AD12" i="11"/>
  <c r="I52" i="11" s="1"/>
  <c r="AL11" i="11"/>
  <c r="F53" i="11"/>
  <c r="AD13" i="11"/>
  <c r="I53" i="11" s="1"/>
  <c r="AL12" i="11"/>
  <c r="F50" i="11"/>
  <c r="AD10" i="11"/>
  <c r="I50" i="11" s="1"/>
  <c r="AL9" i="11"/>
  <c r="F48" i="11"/>
  <c r="AD8" i="11"/>
  <c r="I48" i="11" s="1"/>
  <c r="AL7" i="11"/>
  <c r="F64" i="11"/>
  <c r="AR24" i="11"/>
  <c r="G64" i="11" s="1"/>
  <c r="AS24" i="11"/>
  <c r="H64" i="11" s="1"/>
  <c r="AD24" i="11"/>
  <c r="I64" i="11" s="1"/>
  <c r="AL23" i="11"/>
  <c r="AM23" i="11" s="1"/>
  <c r="AS23" i="11" s="1"/>
  <c r="H63" i="11" s="1"/>
  <c r="AO27" i="11"/>
  <c r="AO30" i="11"/>
  <c r="AO37" i="11"/>
  <c r="AM40" i="11"/>
  <c r="AR35" i="11"/>
  <c r="G75" i="11" s="1"/>
  <c r="AM37" i="11"/>
  <c r="F61" i="11"/>
  <c r="AD21" i="11"/>
  <c r="I61" i="11" s="1"/>
  <c r="AL20" i="11"/>
  <c r="AM20" i="11" s="1"/>
  <c r="AO38" i="11"/>
  <c r="AQ30" i="11"/>
  <c r="E70" i="11" s="1"/>
  <c r="AP30" i="11"/>
  <c r="D70" i="11" s="1"/>
  <c r="AQ26" i="11"/>
  <c r="E66" i="11" s="1"/>
  <c r="AP26" i="11"/>
  <c r="D66" i="11" s="1"/>
  <c r="AM25" i="11"/>
  <c r="AM29" i="11"/>
  <c r="AO39" i="11"/>
  <c r="J54" i="11"/>
  <c r="AF14" i="11"/>
  <c r="M54" i="11" s="1"/>
  <c r="AN13" i="11"/>
  <c r="AK20" i="11"/>
  <c r="AQ40" i="11"/>
  <c r="E80" i="11" s="1"/>
  <c r="AP40" i="11"/>
  <c r="D80" i="11" s="1"/>
  <c r="AT36" i="11"/>
  <c r="K76" i="11" s="1"/>
  <c r="AK19" i="11"/>
  <c r="J55" i="11"/>
  <c r="AF15" i="11"/>
  <c r="M55" i="11" s="1"/>
  <c r="AN14" i="11"/>
  <c r="J52" i="11"/>
  <c r="AF12" i="11"/>
  <c r="M52" i="11" s="1"/>
  <c r="AN11" i="11"/>
  <c r="J50" i="11"/>
  <c r="AF10" i="11"/>
  <c r="M50" i="11" s="1"/>
  <c r="AN9" i="11"/>
  <c r="J47" i="11"/>
  <c r="AF7" i="11"/>
  <c r="M47" i="11" s="1"/>
  <c r="J64" i="11"/>
  <c r="AT24" i="11"/>
  <c r="K64" i="11" s="1"/>
  <c r="AU24" i="11"/>
  <c r="L64" i="11" s="1"/>
  <c r="AF24" i="11"/>
  <c r="M64" i="11" s="1"/>
  <c r="AN23" i="11"/>
  <c r="AO23" i="11" s="1"/>
  <c r="AT23" i="11" s="1"/>
  <c r="K63" i="11" s="1"/>
  <c r="AK8" i="11"/>
  <c r="AK10" i="11"/>
  <c r="AK12" i="11"/>
  <c r="AK14" i="11"/>
  <c r="AK16" i="11"/>
  <c r="AK18" i="11"/>
  <c r="AQ31" i="11"/>
  <c r="E71" i="11" s="1"/>
  <c r="AP31" i="11"/>
  <c r="D71" i="11" s="1"/>
  <c r="AQ27" i="11"/>
  <c r="E67" i="11" s="1"/>
  <c r="AP27" i="11"/>
  <c r="D67" i="11" s="1"/>
  <c r="AO26" i="11"/>
  <c r="AO31" i="11"/>
  <c r="AO34" i="11"/>
  <c r="F58" i="11"/>
  <c r="AD18" i="11"/>
  <c r="I58" i="11" s="1"/>
  <c r="AL17" i="11"/>
  <c r="AM17" i="11" s="1"/>
  <c r="AS17" i="11" s="1"/>
  <c r="H57" i="11" s="1"/>
  <c r="AK21" i="11"/>
  <c r="AM38" i="11"/>
  <c r="AM36" i="11"/>
  <c r="J60" i="11"/>
  <c r="AF20" i="11"/>
  <c r="M60" i="11" s="1"/>
  <c r="AN19" i="11"/>
  <c r="AO19" i="11" s="1"/>
  <c r="AU19" i="11" s="1"/>
  <c r="L59" i="11" s="1"/>
  <c r="J61" i="11"/>
  <c r="AF21" i="11"/>
  <c r="M61" i="11" s="1"/>
  <c r="AN20" i="11"/>
  <c r="AK17" i="11"/>
  <c r="AM26" i="11"/>
  <c r="AM30" i="11"/>
  <c r="AO40" i="11"/>
  <c r="F55" i="11"/>
  <c r="AD15" i="11"/>
  <c r="I55" i="11" s="1"/>
  <c r="AL14" i="11"/>
  <c r="F51" i="11"/>
  <c r="AD11" i="11"/>
  <c r="I51" i="11" s="1"/>
  <c r="AL10" i="11"/>
  <c r="AM10" i="11" s="1"/>
  <c r="AR10" i="11" s="1"/>
  <c r="G50" i="11" s="1"/>
  <c r="F54" i="11"/>
  <c r="AD14" i="11"/>
  <c r="I54" i="11" s="1"/>
  <c r="AL13" i="11"/>
  <c r="F49" i="11"/>
  <c r="AD9" i="11"/>
  <c r="I49" i="11" s="1"/>
  <c r="AL8" i="11"/>
  <c r="AM8" i="11" s="1"/>
  <c r="AS8" i="11" s="1"/>
  <c r="H48" i="11" s="1"/>
  <c r="F47" i="11"/>
  <c r="AD7" i="11"/>
  <c r="I47" i="11" s="1"/>
  <c r="AK7" i="11"/>
  <c r="AK9" i="11"/>
  <c r="AK11" i="11"/>
  <c r="AK13" i="11"/>
  <c r="AK15" i="11"/>
  <c r="AO16" i="11"/>
  <c r="AT16" i="11" s="1"/>
  <c r="K56" i="11" s="1"/>
  <c r="AO25" i="11"/>
  <c r="AO29" i="11"/>
  <c r="AO32" i="11"/>
  <c r="AM15" i="11"/>
  <c r="AS15" i="11" s="1"/>
  <c r="H55" i="11" s="1"/>
  <c r="AU29" i="11" l="1"/>
  <c r="L69" i="11" s="1"/>
  <c r="AT29" i="11"/>
  <c r="K69" i="11" s="1"/>
  <c r="AP13" i="11"/>
  <c r="D53" i="11" s="1"/>
  <c r="AQ13" i="11"/>
  <c r="E53" i="11" s="1"/>
  <c r="AP9" i="11"/>
  <c r="D49" i="11" s="1"/>
  <c r="AQ9" i="11"/>
  <c r="E49" i="11" s="1"/>
  <c r="AR15" i="11"/>
  <c r="G55" i="11" s="1"/>
  <c r="AU40" i="11"/>
  <c r="L80" i="11" s="1"/>
  <c r="AT40" i="11"/>
  <c r="K80" i="11" s="1"/>
  <c r="AS30" i="11"/>
  <c r="H70" i="11" s="1"/>
  <c r="AR30" i="11"/>
  <c r="G70" i="11" s="1"/>
  <c r="AP17" i="11"/>
  <c r="D57" i="11" s="1"/>
  <c r="AQ17" i="11"/>
  <c r="E57" i="11" s="1"/>
  <c r="AS38" i="11"/>
  <c r="H78" i="11" s="1"/>
  <c r="AR38" i="11"/>
  <c r="G78" i="11" s="1"/>
  <c r="AU31" i="11"/>
  <c r="L71" i="11" s="1"/>
  <c r="AT31" i="11"/>
  <c r="K71" i="11" s="1"/>
  <c r="AP18" i="11"/>
  <c r="D58" i="11" s="1"/>
  <c r="AQ18" i="11"/>
  <c r="E58" i="11" s="1"/>
  <c r="AP14" i="11"/>
  <c r="D54" i="11" s="1"/>
  <c r="AQ14" i="11"/>
  <c r="E54" i="11" s="1"/>
  <c r="AP10" i="11"/>
  <c r="D50" i="11" s="1"/>
  <c r="AQ10" i="11"/>
  <c r="E50" i="11" s="1"/>
  <c r="AO11" i="11"/>
  <c r="AP19" i="11"/>
  <c r="D59" i="11" s="1"/>
  <c r="AQ19" i="11"/>
  <c r="E59" i="11" s="1"/>
  <c r="AP20" i="11"/>
  <c r="D60" i="11" s="1"/>
  <c r="AQ20" i="11"/>
  <c r="E60" i="11" s="1"/>
  <c r="AU39" i="11"/>
  <c r="L79" i="11" s="1"/>
  <c r="AT39" i="11"/>
  <c r="K79" i="11" s="1"/>
  <c r="AS25" i="11"/>
  <c r="H65" i="11" s="1"/>
  <c r="AR25" i="11"/>
  <c r="G65" i="11" s="1"/>
  <c r="AR20" i="11"/>
  <c r="G60" i="11" s="1"/>
  <c r="AS20" i="11"/>
  <c r="H60" i="11" s="1"/>
  <c r="AM19" i="11"/>
  <c r="AU30" i="11"/>
  <c r="L70" i="11" s="1"/>
  <c r="AT30" i="11"/>
  <c r="K70" i="11" s="1"/>
  <c r="AR8" i="11"/>
  <c r="G48" i="11" s="1"/>
  <c r="AM9" i="11"/>
  <c r="AS10" i="11"/>
  <c r="H50" i="11" s="1"/>
  <c r="AM11" i="11"/>
  <c r="AO17" i="11"/>
  <c r="AO22" i="11"/>
  <c r="AU23" i="11"/>
  <c r="L63" i="11" s="1"/>
  <c r="AT19" i="11"/>
  <c r="K59" i="11" s="1"/>
  <c r="AS32" i="11"/>
  <c r="H72" i="11" s="1"/>
  <c r="AR32" i="11"/>
  <c r="G72" i="11" s="1"/>
  <c r="AS33" i="11"/>
  <c r="H73" i="11" s="1"/>
  <c r="AR33" i="11"/>
  <c r="G73" i="11" s="1"/>
  <c r="AR17" i="11"/>
  <c r="G57" i="11" s="1"/>
  <c r="AM21" i="11"/>
  <c r="AU33" i="11"/>
  <c r="L73" i="11" s="1"/>
  <c r="AT33" i="11"/>
  <c r="K73" i="11" s="1"/>
  <c r="AO7" i="11"/>
  <c r="AO10" i="11"/>
  <c r="AO15" i="11"/>
  <c r="AU16" i="11"/>
  <c r="L56" i="11" s="1"/>
  <c r="AS27" i="11"/>
  <c r="H67" i="11" s="1"/>
  <c r="AR27" i="11"/>
  <c r="G67" i="11" s="1"/>
  <c r="AR23" i="11"/>
  <c r="G63" i="11" s="1"/>
  <c r="AM18" i="11"/>
  <c r="AU32" i="11"/>
  <c r="L72" i="11" s="1"/>
  <c r="AT32" i="11"/>
  <c r="K72" i="11" s="1"/>
  <c r="AU25" i="11"/>
  <c r="L65" i="11" s="1"/>
  <c r="AT25" i="11"/>
  <c r="K65" i="11" s="1"/>
  <c r="AP15" i="11"/>
  <c r="D55" i="11" s="1"/>
  <c r="AQ15" i="11"/>
  <c r="E55" i="11" s="1"/>
  <c r="AP11" i="11"/>
  <c r="D51" i="11" s="1"/>
  <c r="AQ11" i="11"/>
  <c r="E51" i="11" s="1"/>
  <c r="AP7" i="11"/>
  <c r="D47" i="11" s="1"/>
  <c r="AQ7" i="11"/>
  <c r="E47" i="11" s="1"/>
  <c r="AM13" i="11"/>
  <c r="AM14" i="11"/>
  <c r="AO21" i="11"/>
  <c r="AS26" i="11"/>
  <c r="H66" i="11" s="1"/>
  <c r="AR26" i="11"/>
  <c r="G66" i="11" s="1"/>
  <c r="AO20" i="11"/>
  <c r="AS36" i="11"/>
  <c r="H76" i="11" s="1"/>
  <c r="AR36" i="11"/>
  <c r="G76" i="11" s="1"/>
  <c r="AP21" i="11"/>
  <c r="D61" i="11" s="1"/>
  <c r="AQ21" i="11"/>
  <c r="E61" i="11" s="1"/>
  <c r="AU34" i="11"/>
  <c r="L74" i="11" s="1"/>
  <c r="AT34" i="11"/>
  <c r="K74" i="11" s="1"/>
  <c r="AU26" i="11"/>
  <c r="L66" i="11" s="1"/>
  <c r="AT26" i="11"/>
  <c r="K66" i="11" s="1"/>
  <c r="AP16" i="11"/>
  <c r="D56" i="11" s="1"/>
  <c r="AQ16" i="11"/>
  <c r="E56" i="11" s="1"/>
  <c r="AP12" i="11"/>
  <c r="D52" i="11" s="1"/>
  <c r="AQ12" i="11"/>
  <c r="E52" i="11" s="1"/>
  <c r="AP8" i="11"/>
  <c r="D48" i="11" s="1"/>
  <c r="AQ8" i="11"/>
  <c r="E48" i="11" s="1"/>
  <c r="AO9" i="11"/>
  <c r="AO14" i="11"/>
  <c r="AO13" i="11"/>
  <c r="AS29" i="11"/>
  <c r="H69" i="11" s="1"/>
  <c r="AR29" i="11"/>
  <c r="G69" i="11" s="1"/>
  <c r="AU38" i="11"/>
  <c r="L78" i="11" s="1"/>
  <c r="AT38" i="11"/>
  <c r="K78" i="11" s="1"/>
  <c r="AS37" i="11"/>
  <c r="H77" i="11" s="1"/>
  <c r="AR37" i="11"/>
  <c r="G77" i="11" s="1"/>
  <c r="AS40" i="11"/>
  <c r="H80" i="11" s="1"/>
  <c r="AR40" i="11"/>
  <c r="G80" i="11" s="1"/>
  <c r="AU37" i="11"/>
  <c r="L77" i="11" s="1"/>
  <c r="AT37" i="11"/>
  <c r="K77" i="11" s="1"/>
  <c r="AU27" i="11"/>
  <c r="L67" i="11" s="1"/>
  <c r="AT27" i="11"/>
  <c r="K67" i="11" s="1"/>
  <c r="AM7" i="11"/>
  <c r="AM12" i="11"/>
  <c r="AS39" i="11"/>
  <c r="H79" i="11" s="1"/>
  <c r="AR39" i="11"/>
  <c r="G79" i="11" s="1"/>
  <c r="AS28" i="11"/>
  <c r="H68" i="11" s="1"/>
  <c r="AR28" i="11"/>
  <c r="G68" i="11" s="1"/>
  <c r="AO18" i="11"/>
  <c r="AM16" i="11"/>
  <c r="AU28" i="11"/>
  <c r="L68" i="11" s="1"/>
  <c r="AT28" i="11"/>
  <c r="K68" i="11" s="1"/>
  <c r="AO8" i="11"/>
  <c r="AO12" i="11"/>
  <c r="AS31" i="11"/>
  <c r="H71" i="11" s="1"/>
  <c r="AR31" i="11"/>
  <c r="G71" i="11" s="1"/>
  <c r="AM22" i="11"/>
  <c r="AT12" i="11" l="1"/>
  <c r="K52" i="11" s="1"/>
  <c r="AU12" i="11"/>
  <c r="L52" i="11" s="1"/>
  <c r="AS16" i="11"/>
  <c r="H56" i="11" s="1"/>
  <c r="AR16" i="11"/>
  <c r="G56" i="11" s="1"/>
  <c r="AR12" i="11"/>
  <c r="G52" i="11" s="1"/>
  <c r="AS12" i="11"/>
  <c r="H52" i="11" s="1"/>
  <c r="AU13" i="11"/>
  <c r="L53" i="11" s="1"/>
  <c r="AT13" i="11"/>
  <c r="K53" i="11" s="1"/>
  <c r="AU9" i="11"/>
  <c r="L49" i="11" s="1"/>
  <c r="AT9" i="11"/>
  <c r="K49" i="11" s="1"/>
  <c r="AU21" i="11"/>
  <c r="L61" i="11" s="1"/>
  <c r="AT21" i="11"/>
  <c r="K61" i="11" s="1"/>
  <c r="AS13" i="11"/>
  <c r="H53" i="11" s="1"/>
  <c r="AR13" i="11"/>
  <c r="G53" i="11" s="1"/>
  <c r="AT15" i="11"/>
  <c r="K55" i="11" s="1"/>
  <c r="AU15" i="11"/>
  <c r="L55" i="11" s="1"/>
  <c r="AT7" i="11"/>
  <c r="K47" i="11" s="1"/>
  <c r="AU7" i="11"/>
  <c r="L47" i="11" s="1"/>
  <c r="AU17" i="11"/>
  <c r="L57" i="11" s="1"/>
  <c r="AT17" i="11"/>
  <c r="K57" i="11" s="1"/>
  <c r="AT11" i="11"/>
  <c r="K51" i="11" s="1"/>
  <c r="AU11" i="11"/>
  <c r="L51" i="11" s="1"/>
  <c r="AR22" i="11"/>
  <c r="G62" i="11" s="1"/>
  <c r="AS22" i="11"/>
  <c r="H62" i="11" s="1"/>
  <c r="AT8" i="11"/>
  <c r="K48" i="11" s="1"/>
  <c r="AU8" i="11"/>
  <c r="L48" i="11" s="1"/>
  <c r="AT18" i="11"/>
  <c r="K58" i="11" s="1"/>
  <c r="AU18" i="11"/>
  <c r="L58" i="11" s="1"/>
  <c r="AS7" i="11"/>
  <c r="H47" i="11" s="1"/>
  <c r="AR7" i="11"/>
  <c r="G47" i="11" s="1"/>
  <c r="AU14" i="11"/>
  <c r="L54" i="11" s="1"/>
  <c r="AT14" i="11"/>
  <c r="K54" i="11" s="1"/>
  <c r="AT20" i="11"/>
  <c r="K60" i="11" s="1"/>
  <c r="AU20" i="11"/>
  <c r="L60" i="11" s="1"/>
  <c r="AS14" i="11"/>
  <c r="H54" i="11" s="1"/>
  <c r="AR14" i="11"/>
  <c r="G54" i="11" s="1"/>
  <c r="AR18" i="11"/>
  <c r="G58" i="11" s="1"/>
  <c r="AS18" i="11"/>
  <c r="H58" i="11" s="1"/>
  <c r="AU10" i="11"/>
  <c r="L50" i="11" s="1"/>
  <c r="AT10" i="11"/>
  <c r="K50" i="11" s="1"/>
  <c r="AR21" i="11"/>
  <c r="G61" i="11" s="1"/>
  <c r="AS21" i="11"/>
  <c r="H61" i="11" s="1"/>
  <c r="AU22" i="11"/>
  <c r="L62" i="11" s="1"/>
  <c r="AT22" i="11"/>
  <c r="K62" i="11" s="1"/>
  <c r="AR11" i="11"/>
  <c r="G51" i="11" s="1"/>
  <c r="AS11" i="11"/>
  <c r="H51" i="11" s="1"/>
  <c r="AR9" i="11"/>
  <c r="G49" i="11" s="1"/>
  <c r="AS9" i="11"/>
  <c r="H49" i="11" s="1"/>
  <c r="AR19" i="11"/>
  <c r="G59" i="11" s="1"/>
  <c r="AS19" i="11"/>
  <c r="H59" i="11" s="1"/>
  <c r="AH42" i="10" l="1"/>
  <c r="S42" i="10"/>
  <c r="AI42" i="10" s="1"/>
  <c r="Q42" i="10"/>
  <c r="P42" i="10"/>
  <c r="R42" i="10" s="1"/>
  <c r="S41" i="10"/>
  <c r="AI41" i="10" s="1"/>
  <c r="Q41" i="10"/>
  <c r="P41" i="10"/>
  <c r="O41" i="10"/>
  <c r="S40" i="10"/>
  <c r="AI40" i="10" s="1"/>
  <c r="Q40" i="10"/>
  <c r="P40" i="10"/>
  <c r="R40" i="10" s="1"/>
  <c r="T40" i="10" s="1"/>
  <c r="AH40" i="10" s="1"/>
  <c r="O40" i="10"/>
  <c r="S39" i="10"/>
  <c r="AI39" i="10" s="1"/>
  <c r="Q39" i="10"/>
  <c r="P39" i="10"/>
  <c r="O39" i="10"/>
  <c r="S38" i="10"/>
  <c r="AI38" i="10" s="1"/>
  <c r="Q38" i="10"/>
  <c r="P38" i="10"/>
  <c r="R38" i="10" s="1"/>
  <c r="T38" i="10" s="1"/>
  <c r="AH38" i="10" s="1"/>
  <c r="O38" i="10"/>
  <c r="S37" i="10"/>
  <c r="AI37" i="10" s="1"/>
  <c r="Q37" i="10"/>
  <c r="P37" i="10"/>
  <c r="O37" i="10"/>
  <c r="S36" i="10"/>
  <c r="AI36" i="10" s="1"/>
  <c r="Q36" i="10"/>
  <c r="P36" i="10"/>
  <c r="R36" i="10" s="1"/>
  <c r="T36" i="10" s="1"/>
  <c r="AH36" i="10" s="1"/>
  <c r="O36" i="10"/>
  <c r="S35" i="10"/>
  <c r="AI35" i="10" s="1"/>
  <c r="Q35" i="10"/>
  <c r="P35" i="10"/>
  <c r="O35" i="10"/>
  <c r="S34" i="10"/>
  <c r="AI34" i="10" s="1"/>
  <c r="Q34" i="10"/>
  <c r="P34" i="10"/>
  <c r="R34" i="10" s="1"/>
  <c r="T34" i="10" s="1"/>
  <c r="AH34" i="10" s="1"/>
  <c r="O34" i="10"/>
  <c r="AH33" i="10"/>
  <c r="S33" i="10"/>
  <c r="AI33" i="10" s="1"/>
  <c r="Q33" i="10"/>
  <c r="P33" i="10"/>
  <c r="O33" i="10"/>
  <c r="AH32" i="10"/>
  <c r="S32" i="10"/>
  <c r="AI32" i="10" s="1"/>
  <c r="Q32" i="10"/>
  <c r="P32" i="10"/>
  <c r="R32" i="10" s="1"/>
  <c r="T32" i="10" s="1"/>
  <c r="O32" i="10"/>
  <c r="AH31" i="10"/>
  <c r="S31" i="10"/>
  <c r="AI31" i="10" s="1"/>
  <c r="Q31" i="10"/>
  <c r="P31" i="10"/>
  <c r="O31" i="10"/>
  <c r="S30" i="10"/>
  <c r="AI30" i="10" s="1"/>
  <c r="Q30" i="10"/>
  <c r="P30" i="10"/>
  <c r="R30" i="10" s="1"/>
  <c r="T30" i="10" s="1"/>
  <c r="AH30" i="10" s="1"/>
  <c r="O30" i="10"/>
  <c r="AH29" i="10"/>
  <c r="S29" i="10"/>
  <c r="AI29" i="10" s="1"/>
  <c r="Q29" i="10"/>
  <c r="P29" i="10"/>
  <c r="O29" i="10"/>
  <c r="AH28" i="10"/>
  <c r="S28" i="10"/>
  <c r="AI28" i="10" s="1"/>
  <c r="Q28" i="10"/>
  <c r="P28" i="10"/>
  <c r="R28" i="10" s="1"/>
  <c r="T28" i="10" s="1"/>
  <c r="O28" i="10"/>
  <c r="AH27" i="10"/>
  <c r="S27" i="10"/>
  <c r="AI27" i="10" s="1"/>
  <c r="Q27" i="10"/>
  <c r="P27" i="10"/>
  <c r="O27" i="10"/>
  <c r="AH26" i="10"/>
  <c r="S26" i="10"/>
  <c r="AI26" i="10" s="1"/>
  <c r="Q26" i="10"/>
  <c r="P26" i="10"/>
  <c r="R26" i="10" s="1"/>
  <c r="T26" i="10" s="1"/>
  <c r="O26" i="10"/>
  <c r="AH25" i="10"/>
  <c r="S25" i="10"/>
  <c r="AI25" i="10" s="1"/>
  <c r="Q25" i="10"/>
  <c r="P25" i="10"/>
  <c r="R25" i="10" s="1"/>
  <c r="T25" i="10" s="1"/>
  <c r="O25" i="10"/>
  <c r="AH24" i="10"/>
  <c r="S24" i="10"/>
  <c r="Q24" i="10"/>
  <c r="P24" i="10"/>
  <c r="R24" i="10" s="1"/>
  <c r="AK24" i="10" s="1"/>
  <c r="AI23" i="10"/>
  <c r="S23" i="10"/>
  <c r="Q23" i="10"/>
  <c r="P23" i="10"/>
  <c r="R23" i="10" s="1"/>
  <c r="T23" i="10" s="1"/>
  <c r="AH23" i="10" s="1"/>
  <c r="O23" i="10"/>
  <c r="AI22" i="10"/>
  <c r="S22" i="10"/>
  <c r="Q22" i="10"/>
  <c r="P22" i="10"/>
  <c r="R22" i="10" s="1"/>
  <c r="T22" i="10" s="1"/>
  <c r="AH22" i="10" s="1"/>
  <c r="O22" i="10"/>
  <c r="AI21" i="10"/>
  <c r="S21" i="10"/>
  <c r="Q21" i="10"/>
  <c r="P21" i="10"/>
  <c r="R21" i="10" s="1"/>
  <c r="T21" i="10" s="1"/>
  <c r="AH21" i="10" s="1"/>
  <c r="O21" i="10"/>
  <c r="AI20" i="10"/>
  <c r="S20" i="10"/>
  <c r="Q20" i="10"/>
  <c r="P20" i="10"/>
  <c r="R20" i="10" s="1"/>
  <c r="T20" i="10" s="1"/>
  <c r="AH20" i="10" s="1"/>
  <c r="O20" i="10"/>
  <c r="AI19" i="10"/>
  <c r="S19" i="10"/>
  <c r="Q19" i="10"/>
  <c r="P19" i="10"/>
  <c r="R19" i="10" s="1"/>
  <c r="T19" i="10" s="1"/>
  <c r="AH19" i="10" s="1"/>
  <c r="O19" i="10"/>
  <c r="AI18" i="10"/>
  <c r="S18" i="10"/>
  <c r="Q18" i="10"/>
  <c r="P18" i="10"/>
  <c r="R18" i="10" s="1"/>
  <c r="T18" i="10" s="1"/>
  <c r="AH18" i="10" s="1"/>
  <c r="O18" i="10"/>
  <c r="AI17" i="10"/>
  <c r="S17" i="10"/>
  <c r="Q17" i="10"/>
  <c r="P17" i="10"/>
  <c r="R17" i="10" s="1"/>
  <c r="T17" i="10" s="1"/>
  <c r="AH17" i="10" s="1"/>
  <c r="O17" i="10"/>
  <c r="AI16" i="10"/>
  <c r="S16" i="10"/>
  <c r="Q16" i="10"/>
  <c r="P16" i="10"/>
  <c r="R16" i="10" s="1"/>
  <c r="T16" i="10" s="1"/>
  <c r="AH16" i="10" s="1"/>
  <c r="O16" i="10"/>
  <c r="AI15" i="10"/>
  <c r="S15" i="10"/>
  <c r="Q15" i="10"/>
  <c r="P15" i="10"/>
  <c r="R15" i="10" s="1"/>
  <c r="T15" i="10" s="1"/>
  <c r="AH15" i="10" s="1"/>
  <c r="O15" i="10"/>
  <c r="AI14" i="10"/>
  <c r="S14" i="10"/>
  <c r="Q14" i="10"/>
  <c r="P14" i="10"/>
  <c r="R14" i="10" s="1"/>
  <c r="T14" i="10" s="1"/>
  <c r="AH14" i="10" s="1"/>
  <c r="O14" i="10"/>
  <c r="AI13" i="10"/>
  <c r="S13" i="10"/>
  <c r="Q13" i="10"/>
  <c r="P13" i="10"/>
  <c r="R13" i="10" s="1"/>
  <c r="T13" i="10" s="1"/>
  <c r="AH13" i="10" s="1"/>
  <c r="O13" i="10"/>
  <c r="AI12" i="10"/>
  <c r="AH12" i="10"/>
  <c r="S12" i="10"/>
  <c r="Q12" i="10"/>
  <c r="P12" i="10"/>
  <c r="R12" i="10" s="1"/>
  <c r="T12" i="10" s="1"/>
  <c r="O12" i="10"/>
  <c r="AI11" i="10"/>
  <c r="S11" i="10"/>
  <c r="Q11" i="10"/>
  <c r="P11" i="10"/>
  <c r="R11" i="10" s="1"/>
  <c r="T11" i="10" s="1"/>
  <c r="AH11" i="10" s="1"/>
  <c r="O11" i="10"/>
  <c r="AI10" i="10"/>
  <c r="S10" i="10"/>
  <c r="Q10" i="10"/>
  <c r="P10" i="10"/>
  <c r="R10" i="10" s="1"/>
  <c r="T10" i="10" s="1"/>
  <c r="AH10" i="10" s="1"/>
  <c r="O10" i="10"/>
  <c r="AI9" i="10"/>
  <c r="AH9" i="10"/>
  <c r="S9" i="10"/>
  <c r="Q9" i="10"/>
  <c r="P9" i="10"/>
  <c r="R9" i="10" s="1"/>
  <c r="T9" i="10" s="1"/>
  <c r="O9" i="10"/>
  <c r="AI8" i="10"/>
  <c r="AH8" i="10"/>
  <c r="S8" i="10"/>
  <c r="Q8" i="10"/>
  <c r="P8" i="10"/>
  <c r="R8" i="10" s="1"/>
  <c r="T8" i="10" s="1"/>
  <c r="O8" i="10"/>
  <c r="AI7" i="10"/>
  <c r="S7" i="10"/>
  <c r="Q7" i="10"/>
  <c r="P7" i="10"/>
  <c r="O7" i="10"/>
  <c r="AO24" i="10" l="1"/>
  <c r="AO42" i="10"/>
  <c r="AK42" i="10"/>
  <c r="AM42" i="10"/>
  <c r="R7" i="10"/>
  <c r="T7" i="10" s="1"/>
  <c r="V25" i="10"/>
  <c r="U26" i="10"/>
  <c r="AI24" i="10"/>
  <c r="AM24" i="10"/>
  <c r="R27" i="10"/>
  <c r="T27" i="10" s="1"/>
  <c r="R29" i="10"/>
  <c r="T29" i="10" s="1"/>
  <c r="R31" i="10"/>
  <c r="T31" i="10" s="1"/>
  <c r="R33" i="10"/>
  <c r="T33" i="10" s="1"/>
  <c r="R35" i="10"/>
  <c r="T35" i="10" s="1"/>
  <c r="AH35" i="10" s="1"/>
  <c r="R37" i="10"/>
  <c r="T37" i="10" s="1"/>
  <c r="AH37" i="10" s="1"/>
  <c r="R39" i="10"/>
  <c r="T39" i="10" s="1"/>
  <c r="AH39" i="10" s="1"/>
  <c r="R41" i="10"/>
  <c r="T41" i="10" s="1"/>
  <c r="AH41" i="10" s="1"/>
  <c r="V26" i="10" l="1"/>
  <c r="U27" i="10"/>
  <c r="U8" i="10"/>
  <c r="AH7" i="10"/>
  <c r="V7" i="10"/>
  <c r="Z25" i="10"/>
  <c r="X25" i="10"/>
  <c r="V27" i="10" l="1"/>
  <c r="U28" i="10"/>
  <c r="Z26" i="10"/>
  <c r="X26" i="10"/>
  <c r="X7" i="10"/>
  <c r="Z7" i="10"/>
  <c r="U9" i="10"/>
  <c r="V8" i="10"/>
  <c r="V28" i="10" l="1"/>
  <c r="U29" i="10"/>
  <c r="Z8" i="10"/>
  <c r="X8" i="10"/>
  <c r="U10" i="10"/>
  <c r="V9" i="10"/>
  <c r="Z27" i="10"/>
  <c r="X27" i="10"/>
  <c r="Z9" i="10" l="1"/>
  <c r="X9" i="10"/>
  <c r="U11" i="10"/>
  <c r="V10" i="10"/>
  <c r="V29" i="10"/>
  <c r="U30" i="10"/>
  <c r="Z28" i="10"/>
  <c r="X28" i="10"/>
  <c r="Z29" i="10" l="1"/>
  <c r="X29" i="10"/>
  <c r="U12" i="10"/>
  <c r="V11" i="10"/>
  <c r="V30" i="10"/>
  <c r="U31" i="10"/>
  <c r="Z10" i="10"/>
  <c r="X10" i="10"/>
  <c r="V31" i="10" l="1"/>
  <c r="U32" i="10"/>
  <c r="Z30" i="10"/>
  <c r="X30" i="10"/>
  <c r="U13" i="10"/>
  <c r="V12" i="10"/>
  <c r="X11" i="10"/>
  <c r="Z11" i="10"/>
  <c r="Z12" i="10" l="1"/>
  <c r="X12" i="10"/>
  <c r="U14" i="10"/>
  <c r="V13" i="10"/>
  <c r="V32" i="10"/>
  <c r="U33" i="10"/>
  <c r="Z31" i="10"/>
  <c r="X31" i="10"/>
  <c r="Z13" i="10" l="1"/>
  <c r="X13" i="10"/>
  <c r="V33" i="10"/>
  <c r="U34" i="10"/>
  <c r="Z32" i="10"/>
  <c r="X32" i="10"/>
  <c r="U15" i="10"/>
  <c r="V14" i="10"/>
  <c r="U16" i="10" l="1"/>
  <c r="V15" i="10"/>
  <c r="Z33" i="10"/>
  <c r="X33" i="10"/>
  <c r="Z14" i="10"/>
  <c r="X14" i="10"/>
  <c r="V34" i="10"/>
  <c r="U35" i="10"/>
  <c r="Z15" i="10" l="1"/>
  <c r="X15" i="10"/>
  <c r="V35" i="10"/>
  <c r="U36" i="10"/>
  <c r="Z34" i="10"/>
  <c r="X34" i="10"/>
  <c r="U17" i="10"/>
  <c r="V16" i="10"/>
  <c r="U18" i="10" l="1"/>
  <c r="V17" i="10"/>
  <c r="V36" i="10"/>
  <c r="U37" i="10"/>
  <c r="Z16" i="10"/>
  <c r="X16" i="10"/>
  <c r="Z35" i="10"/>
  <c r="X35" i="10"/>
  <c r="V37" i="10" l="1"/>
  <c r="U38" i="10"/>
  <c r="Z36" i="10"/>
  <c r="X36" i="10"/>
  <c r="Z17" i="10"/>
  <c r="X17" i="10"/>
  <c r="U19" i="10"/>
  <c r="V18" i="10"/>
  <c r="U20" i="10" l="1"/>
  <c r="V19" i="10"/>
  <c r="V38" i="10"/>
  <c r="U39" i="10"/>
  <c r="Z18" i="10"/>
  <c r="X18" i="10"/>
  <c r="Z37" i="10"/>
  <c r="X37" i="10"/>
  <c r="V39" i="10" l="1"/>
  <c r="U40" i="10"/>
  <c r="Z38" i="10"/>
  <c r="X38" i="10"/>
  <c r="Z19" i="10"/>
  <c r="X19" i="10"/>
  <c r="U21" i="10"/>
  <c r="V20" i="10"/>
  <c r="Z20" i="10" l="1"/>
  <c r="X20" i="10"/>
  <c r="V40" i="10"/>
  <c r="U41" i="10"/>
  <c r="U22" i="10"/>
  <c r="V21" i="10"/>
  <c r="Z39" i="10"/>
  <c r="X39" i="10"/>
  <c r="Z21" i="10" l="1"/>
  <c r="X21" i="10"/>
  <c r="U23" i="10"/>
  <c r="V22" i="10"/>
  <c r="V41" i="10"/>
  <c r="U42" i="10"/>
  <c r="V42" i="10" s="1"/>
  <c r="Z40" i="10"/>
  <c r="X40" i="10"/>
  <c r="W36" i="10"/>
  <c r="AB36" i="10" s="1"/>
  <c r="W33" i="10"/>
  <c r="AB33" i="10" s="1"/>
  <c r="W35" i="10"/>
  <c r="AB35" i="10" s="1"/>
  <c r="C75" i="10" l="1"/>
  <c r="AJ34" i="10"/>
  <c r="C73" i="10"/>
  <c r="AJ32" i="10"/>
  <c r="C76" i="10"/>
  <c r="AJ35" i="10"/>
  <c r="Z41" i="10"/>
  <c r="X41" i="10"/>
  <c r="W41" i="10"/>
  <c r="AB41" i="10" s="1"/>
  <c r="W39" i="10"/>
  <c r="AB39" i="10" s="1"/>
  <c r="W37" i="10"/>
  <c r="AB37" i="10" s="1"/>
  <c r="Z22" i="10"/>
  <c r="X22" i="10"/>
  <c r="Y38" i="10"/>
  <c r="AC38" i="10" s="1"/>
  <c r="Y34" i="10"/>
  <c r="AC34" i="10" s="1"/>
  <c r="Y37" i="10"/>
  <c r="AC37" i="10" s="1"/>
  <c r="W34" i="10"/>
  <c r="AB34" i="10" s="1"/>
  <c r="W38" i="10"/>
  <c r="AB38" i="10" s="1"/>
  <c r="W40" i="10"/>
  <c r="AB40" i="10" s="1"/>
  <c r="AN42" i="10"/>
  <c r="AL42" i="10"/>
  <c r="Z42" i="10"/>
  <c r="X42" i="10"/>
  <c r="W42" i="10"/>
  <c r="AB42" i="10" s="1"/>
  <c r="W25" i="10"/>
  <c r="AB25" i="10" s="1"/>
  <c r="W28" i="10"/>
  <c r="AB28" i="10" s="1"/>
  <c r="W26" i="10"/>
  <c r="AB26" i="10" s="1"/>
  <c r="W27" i="10"/>
  <c r="AB27" i="10" s="1"/>
  <c r="W29" i="10"/>
  <c r="AB29" i="10" s="1"/>
  <c r="W30" i="10"/>
  <c r="AB30" i="10" s="1"/>
  <c r="W31" i="10"/>
  <c r="AB31" i="10" s="1"/>
  <c r="W32" i="10"/>
  <c r="AB32" i="10" s="1"/>
  <c r="U24" i="10"/>
  <c r="V24" i="10" s="1"/>
  <c r="V23" i="10"/>
  <c r="W17" i="10"/>
  <c r="AB17" i="10" s="1"/>
  <c r="Y36" i="10"/>
  <c r="AC36" i="10" s="1"/>
  <c r="Y39" i="10"/>
  <c r="AC39" i="10" s="1"/>
  <c r="F76" i="10" l="1"/>
  <c r="AD36" i="10"/>
  <c r="I76" i="10" s="1"/>
  <c r="AL35" i="10"/>
  <c r="C57" i="10"/>
  <c r="AJ16" i="10"/>
  <c r="W23" i="10"/>
  <c r="AB23" i="10" s="1"/>
  <c r="Z23" i="10"/>
  <c r="X23" i="10"/>
  <c r="W20" i="10"/>
  <c r="AB20" i="10" s="1"/>
  <c r="C72" i="10"/>
  <c r="AJ31" i="10"/>
  <c r="C70" i="10"/>
  <c r="AJ29" i="10"/>
  <c r="C67" i="10"/>
  <c r="AJ26" i="10"/>
  <c r="C68" i="10"/>
  <c r="AJ27" i="10"/>
  <c r="C82" i="10"/>
  <c r="AP42" i="10"/>
  <c r="D82" i="10" s="1"/>
  <c r="AQ42" i="10"/>
  <c r="E82" i="10" s="1"/>
  <c r="AJ41" i="10"/>
  <c r="AK41" i="10" s="1"/>
  <c r="AA42" i="10"/>
  <c r="AE42" i="10" s="1"/>
  <c r="AA25" i="10"/>
  <c r="AE25" i="10" s="1"/>
  <c r="AA26" i="10"/>
  <c r="AE26" i="10" s="1"/>
  <c r="AA27" i="10"/>
  <c r="AE27" i="10" s="1"/>
  <c r="AA29" i="10"/>
  <c r="AE29" i="10" s="1"/>
  <c r="AA28" i="10"/>
  <c r="AE28" i="10" s="1"/>
  <c r="AA32" i="10"/>
  <c r="AE32" i="10" s="1"/>
  <c r="AA31" i="10"/>
  <c r="AE31" i="10" s="1"/>
  <c r="AA30" i="10"/>
  <c r="AE30" i="10" s="1"/>
  <c r="AA33" i="10"/>
  <c r="AE33" i="10" s="1"/>
  <c r="AA35" i="10"/>
  <c r="AE35" i="10" s="1"/>
  <c r="AA34" i="10"/>
  <c r="AE34" i="10" s="1"/>
  <c r="AA40" i="10"/>
  <c r="AE40" i="10" s="1"/>
  <c r="C78" i="10"/>
  <c r="AQ38" i="10"/>
  <c r="E78" i="10" s="1"/>
  <c r="AJ37" i="10"/>
  <c r="AK37" i="10" s="1"/>
  <c r="AQ37" i="10" s="1"/>
  <c r="E77" i="10" s="1"/>
  <c r="F77" i="10"/>
  <c r="AD37" i="10"/>
  <c r="I77" i="10" s="1"/>
  <c r="AL36" i="10"/>
  <c r="AD34" i="10"/>
  <c r="I74" i="10" s="1"/>
  <c r="F74" i="10"/>
  <c r="AL33" i="10"/>
  <c r="W19" i="10"/>
  <c r="AB19" i="10" s="1"/>
  <c r="F78" i="10"/>
  <c r="AD38" i="10"/>
  <c r="I78" i="10" s="1"/>
  <c r="AL37" i="10"/>
  <c r="C77" i="10"/>
  <c r="AP37" i="10"/>
  <c r="D77" i="10" s="1"/>
  <c r="AJ36" i="10"/>
  <c r="C81" i="10"/>
  <c r="AQ41" i="10"/>
  <c r="E81" i="10" s="1"/>
  <c r="AP41" i="10"/>
  <c r="D81" i="10" s="1"/>
  <c r="AJ40" i="10"/>
  <c r="AK40" i="10" s="1"/>
  <c r="AA41" i="10"/>
  <c r="AE41" i="10" s="1"/>
  <c r="AA38" i="10"/>
  <c r="AE38" i="10" s="1"/>
  <c r="AA39" i="10"/>
  <c r="AE39" i="10" s="1"/>
  <c r="AA36" i="10"/>
  <c r="AE36" i="10" s="1"/>
  <c r="AK35" i="10"/>
  <c r="AK34" i="10"/>
  <c r="AQ34" i="10" s="1"/>
  <c r="E74" i="10" s="1"/>
  <c r="F79" i="10"/>
  <c r="AD39" i="10"/>
  <c r="I79" i="10" s="1"/>
  <c r="AL38" i="10"/>
  <c r="W21" i="10"/>
  <c r="AB21" i="10" s="1"/>
  <c r="AN24" i="10"/>
  <c r="AL24" i="10"/>
  <c r="W24" i="10"/>
  <c r="AB24" i="10" s="1"/>
  <c r="Z24" i="10"/>
  <c r="X24" i="10"/>
  <c r="W7" i="10"/>
  <c r="AB7" i="10" s="1"/>
  <c r="W8" i="10"/>
  <c r="AB8" i="10" s="1"/>
  <c r="W11" i="10"/>
  <c r="AB11" i="10" s="1"/>
  <c r="W9" i="10"/>
  <c r="AB9" i="10" s="1"/>
  <c r="W12" i="10"/>
  <c r="AB12" i="10" s="1"/>
  <c r="W10" i="10"/>
  <c r="AB10" i="10" s="1"/>
  <c r="W13" i="10"/>
  <c r="AB13" i="10" s="1"/>
  <c r="W14" i="10"/>
  <c r="AB14" i="10" s="1"/>
  <c r="W15" i="10"/>
  <c r="AB15" i="10" s="1"/>
  <c r="W16" i="10"/>
  <c r="AB16" i="10" s="1"/>
  <c r="C71" i="10"/>
  <c r="AJ30" i="10"/>
  <c r="C69" i="10"/>
  <c r="AJ28" i="10"/>
  <c r="C66" i="10"/>
  <c r="AJ25" i="10"/>
  <c r="C65" i="10"/>
  <c r="Y42" i="10"/>
  <c r="AC42" i="10" s="1"/>
  <c r="Y26" i="10"/>
  <c r="AC26" i="10" s="1"/>
  <c r="Y25" i="10"/>
  <c r="AC25" i="10" s="1"/>
  <c r="Y28" i="10"/>
  <c r="AC28" i="10" s="1"/>
  <c r="Y27" i="10"/>
  <c r="AC27" i="10" s="1"/>
  <c r="Y29" i="10"/>
  <c r="AC29" i="10" s="1"/>
  <c r="Y30" i="10"/>
  <c r="AC30" i="10" s="1"/>
  <c r="Y31" i="10"/>
  <c r="AC31" i="10" s="1"/>
  <c r="Y32" i="10"/>
  <c r="AC32" i="10" s="1"/>
  <c r="Y33" i="10"/>
  <c r="AC33" i="10" s="1"/>
  <c r="AA37" i="10"/>
  <c r="AE37" i="10" s="1"/>
  <c r="C80" i="10"/>
  <c r="AQ40" i="10"/>
  <c r="E80" i="10" s="1"/>
  <c r="AP40" i="10"/>
  <c r="D80" i="10" s="1"/>
  <c r="AJ39" i="10"/>
  <c r="AK39" i="10" s="1"/>
  <c r="C74" i="10"/>
  <c r="AP34" i="10"/>
  <c r="D74" i="10" s="1"/>
  <c r="AJ33" i="10"/>
  <c r="Y35" i="10"/>
  <c r="AC35" i="10" s="1"/>
  <c r="W18" i="10"/>
  <c r="AB18" i="10" s="1"/>
  <c r="Y20" i="10"/>
  <c r="AC20" i="10" s="1"/>
  <c r="W22" i="10"/>
  <c r="AB22" i="10" s="1"/>
  <c r="C79" i="10"/>
  <c r="AQ39" i="10"/>
  <c r="E79" i="10" s="1"/>
  <c r="AP39" i="10"/>
  <c r="D79" i="10" s="1"/>
  <c r="AJ38" i="10"/>
  <c r="AK38" i="10" s="1"/>
  <c r="AP38" i="10" s="1"/>
  <c r="D78" i="10" s="1"/>
  <c r="Y41" i="10"/>
  <c r="AC41" i="10" s="1"/>
  <c r="Y40" i="10"/>
  <c r="AC40" i="10" s="1"/>
  <c r="F81" i="10" l="1"/>
  <c r="AS41" i="10"/>
  <c r="H81" i="10" s="1"/>
  <c r="AD41" i="10"/>
  <c r="I81" i="10" s="1"/>
  <c r="AR41" i="10"/>
  <c r="G81" i="10" s="1"/>
  <c r="AL40" i="10"/>
  <c r="F60" i="10"/>
  <c r="AD20" i="10"/>
  <c r="I60" i="10" s="1"/>
  <c r="AL19" i="10"/>
  <c r="C58" i="10"/>
  <c r="AJ17" i="10"/>
  <c r="F75" i="10"/>
  <c r="AD35" i="10"/>
  <c r="I75" i="10" s="1"/>
  <c r="AL34" i="10"/>
  <c r="F73" i="10"/>
  <c r="AD33" i="10"/>
  <c r="I73" i="10" s="1"/>
  <c r="AL32" i="10"/>
  <c r="AM32" i="10" s="1"/>
  <c r="AS32" i="10" s="1"/>
  <c r="H72" i="10" s="1"/>
  <c r="F71" i="10"/>
  <c r="AD31" i="10"/>
  <c r="I71" i="10" s="1"/>
  <c r="AL30" i="10"/>
  <c r="F69" i="10"/>
  <c r="AD29" i="10"/>
  <c r="I69" i="10" s="1"/>
  <c r="AL28" i="10"/>
  <c r="F68" i="10"/>
  <c r="AD28" i="10"/>
  <c r="I68" i="10" s="1"/>
  <c r="AL27" i="10"/>
  <c r="F66" i="10"/>
  <c r="AD26" i="10"/>
  <c r="I66" i="10" s="1"/>
  <c r="AL25" i="10"/>
  <c r="C55" i="10"/>
  <c r="AJ14" i="10"/>
  <c r="C53" i="10"/>
  <c r="AJ12" i="10"/>
  <c r="C52" i="10"/>
  <c r="AJ11" i="10"/>
  <c r="C51" i="10"/>
  <c r="AJ10" i="10"/>
  <c r="C47" i="10"/>
  <c r="AA24" i="10"/>
  <c r="AE24" i="10" s="1"/>
  <c r="AA7" i="10"/>
  <c r="AE7" i="10" s="1"/>
  <c r="AA9" i="10"/>
  <c r="AE9" i="10" s="1"/>
  <c r="AA8" i="10"/>
  <c r="AE8" i="10" s="1"/>
  <c r="AA11" i="10"/>
  <c r="AE11" i="10" s="1"/>
  <c r="AA12" i="10"/>
  <c r="AE12" i="10" s="1"/>
  <c r="AA10" i="10"/>
  <c r="AE10" i="10" s="1"/>
  <c r="AA13" i="10"/>
  <c r="AE13" i="10" s="1"/>
  <c r="AA14" i="10"/>
  <c r="AE14" i="10" s="1"/>
  <c r="AA17" i="10"/>
  <c r="AE17" i="10" s="1"/>
  <c r="C61" i="10"/>
  <c r="AJ20" i="10"/>
  <c r="AQ35" i="10"/>
  <c r="E75" i="10" s="1"/>
  <c r="AP35" i="10"/>
  <c r="D75" i="10" s="1"/>
  <c r="J79" i="10"/>
  <c r="AF39" i="10"/>
  <c r="M79" i="10" s="1"/>
  <c r="AN38" i="10"/>
  <c r="AO38" i="10" s="1"/>
  <c r="J81" i="10"/>
  <c r="AU41" i="10"/>
  <c r="L81" i="10" s="1"/>
  <c r="AF41" i="10"/>
  <c r="M81" i="10" s="1"/>
  <c r="AN40" i="10"/>
  <c r="AA15" i="10"/>
  <c r="AE15" i="10" s="1"/>
  <c r="AM33" i="10"/>
  <c r="AS33" i="10" s="1"/>
  <c r="H73" i="10" s="1"/>
  <c r="J80" i="10"/>
  <c r="AF40" i="10"/>
  <c r="M80" i="10" s="1"/>
  <c r="AN39" i="10"/>
  <c r="J75" i="10"/>
  <c r="AF35" i="10"/>
  <c r="M75" i="10" s="1"/>
  <c r="AN34" i="10"/>
  <c r="AF30" i="10"/>
  <c r="M70" i="10" s="1"/>
  <c r="J70" i="10"/>
  <c r="AN29" i="10"/>
  <c r="J72" i="10"/>
  <c r="AF32" i="10"/>
  <c r="M72" i="10" s="1"/>
  <c r="AN31" i="10"/>
  <c r="J69" i="10"/>
  <c r="AF29" i="10"/>
  <c r="M69" i="10" s="1"/>
  <c r="AN28" i="10"/>
  <c r="J66" i="10"/>
  <c r="AF26" i="10"/>
  <c r="M66" i="10" s="1"/>
  <c r="AN25" i="10"/>
  <c r="AT42" i="10"/>
  <c r="K82" i="10" s="1"/>
  <c r="AF42" i="10"/>
  <c r="M82" i="10" s="1"/>
  <c r="J82" i="10"/>
  <c r="AU42" i="10"/>
  <c r="L82" i="10" s="1"/>
  <c r="AN41" i="10"/>
  <c r="AO41" i="10" s="1"/>
  <c r="AT41" i="10" s="1"/>
  <c r="K81" i="10" s="1"/>
  <c r="Y23" i="10"/>
  <c r="AC23" i="10" s="1"/>
  <c r="Y21" i="10"/>
  <c r="AC21" i="10" s="1"/>
  <c r="Y16" i="10"/>
  <c r="AC16" i="10" s="1"/>
  <c r="Y15" i="10"/>
  <c r="AC15" i="10" s="1"/>
  <c r="Y17" i="10"/>
  <c r="AC17" i="10" s="1"/>
  <c r="Y19" i="10"/>
  <c r="AC19" i="10" s="1"/>
  <c r="Y18" i="10"/>
  <c r="AC18" i="10" s="1"/>
  <c r="C63" i="10"/>
  <c r="AP23" i="10"/>
  <c r="D63" i="10" s="1"/>
  <c r="AJ22" i="10"/>
  <c r="AK22" i="10" s="1"/>
  <c r="AP22" i="10" s="1"/>
  <c r="D62" i="10" s="1"/>
  <c r="F80" i="10"/>
  <c r="AD40" i="10"/>
  <c r="I80" i="10" s="1"/>
  <c r="AL39" i="10"/>
  <c r="C62" i="10"/>
  <c r="AQ22" i="10"/>
  <c r="E62" i="10" s="1"/>
  <c r="AJ21" i="10"/>
  <c r="Y22" i="10"/>
  <c r="AC22" i="10" s="1"/>
  <c r="AA21" i="10"/>
  <c r="AE21" i="10" s="1"/>
  <c r="AK33" i="10"/>
  <c r="J77" i="10"/>
  <c r="AF37" i="10"/>
  <c r="M77" i="10" s="1"/>
  <c r="AN36" i="10"/>
  <c r="F72" i="10"/>
  <c r="AD32" i="10"/>
  <c r="I72" i="10" s="1"/>
  <c r="AL31" i="10"/>
  <c r="AM31" i="10" s="1"/>
  <c r="AS31" i="10" s="1"/>
  <c r="H71" i="10" s="1"/>
  <c r="F70" i="10"/>
  <c r="AD30" i="10"/>
  <c r="I70" i="10" s="1"/>
  <c r="AL29" i="10"/>
  <c r="AD27" i="10"/>
  <c r="I67" i="10" s="1"/>
  <c r="F67" i="10"/>
  <c r="AL26" i="10"/>
  <c r="AM26" i="10" s="1"/>
  <c r="AS26" i="10" s="1"/>
  <c r="H66" i="10" s="1"/>
  <c r="F65" i="10"/>
  <c r="AD25" i="10"/>
  <c r="I65" i="10" s="1"/>
  <c r="AR42" i="10"/>
  <c r="G82" i="10" s="1"/>
  <c r="AD42" i="10"/>
  <c r="I82" i="10" s="1"/>
  <c r="AS42" i="10"/>
  <c r="H82" i="10" s="1"/>
  <c r="F82" i="10"/>
  <c r="AL41" i="10"/>
  <c r="AM41" i="10" s="1"/>
  <c r="AK25" i="10"/>
  <c r="AK28" i="10"/>
  <c r="AK30" i="10"/>
  <c r="C56" i="10"/>
  <c r="AJ15" i="10"/>
  <c r="AK15" i="10" s="1"/>
  <c r="AQ15" i="10" s="1"/>
  <c r="E55" i="10" s="1"/>
  <c r="C54" i="10"/>
  <c r="AJ13" i="10"/>
  <c r="AK13" i="10" s="1"/>
  <c r="AQ13" i="10" s="1"/>
  <c r="E53" i="10" s="1"/>
  <c r="C50" i="10"/>
  <c r="AJ9" i="10"/>
  <c r="AK9" i="10" s="1"/>
  <c r="AQ9" i="10" s="1"/>
  <c r="E49" i="10" s="1"/>
  <c r="C49" i="10"/>
  <c r="AP9" i="10"/>
  <c r="D49" i="10" s="1"/>
  <c r="AJ8" i="10"/>
  <c r="AK8" i="10" s="1"/>
  <c r="AQ8" i="10" s="1"/>
  <c r="E48" i="10" s="1"/>
  <c r="C48" i="10"/>
  <c r="AP8" i="10"/>
  <c r="D48" i="10" s="1"/>
  <c r="AJ7" i="10"/>
  <c r="AK7" i="10" s="1"/>
  <c r="AQ7" i="10" s="1"/>
  <c r="E47" i="10" s="1"/>
  <c r="Y24" i="10"/>
  <c r="AC24" i="10" s="1"/>
  <c r="Y7" i="10"/>
  <c r="AC7" i="10" s="1"/>
  <c r="Y8" i="10"/>
  <c r="AC8" i="10" s="1"/>
  <c r="Y9" i="10"/>
  <c r="AC9" i="10" s="1"/>
  <c r="Y11" i="10"/>
  <c r="AC11" i="10" s="1"/>
  <c r="Y10" i="10"/>
  <c r="AC10" i="10" s="1"/>
  <c r="Y12" i="10"/>
  <c r="AC12" i="10" s="1"/>
  <c r="Y14" i="10"/>
  <c r="AC14" i="10" s="1"/>
  <c r="Y13" i="10"/>
  <c r="AC13" i="10" s="1"/>
  <c r="AP24" i="10"/>
  <c r="D64" i="10" s="1"/>
  <c r="C64" i="10"/>
  <c r="AQ24" i="10"/>
  <c r="E64" i="10" s="1"/>
  <c r="AJ23" i="10"/>
  <c r="AK23" i="10" s="1"/>
  <c r="AQ23" i="10" s="1"/>
  <c r="E63" i="10" s="1"/>
  <c r="AA20" i="10"/>
  <c r="AE20" i="10" s="1"/>
  <c r="AM38" i="10"/>
  <c r="AK32" i="10"/>
  <c r="J76" i="10"/>
  <c r="AF36" i="10"/>
  <c r="M76" i="10" s="1"/>
  <c r="AN35" i="10"/>
  <c r="AU38" i="10"/>
  <c r="L78" i="10" s="1"/>
  <c r="AF38" i="10"/>
  <c r="M78" i="10" s="1"/>
  <c r="AT38" i="10"/>
  <c r="K78" i="10" s="1"/>
  <c r="J78" i="10"/>
  <c r="AN37" i="10"/>
  <c r="AO37" i="10" s="1"/>
  <c r="AU37" i="10" s="1"/>
  <c r="L77" i="10" s="1"/>
  <c r="AK36" i="10"/>
  <c r="AA16" i="10"/>
  <c r="AE16" i="10" s="1"/>
  <c r="AA22" i="10"/>
  <c r="AE22" i="10" s="1"/>
  <c r="C59" i="10"/>
  <c r="AJ18" i="10"/>
  <c r="AM36" i="10"/>
  <c r="J74" i="10"/>
  <c r="AF34" i="10"/>
  <c r="M74" i="10" s="1"/>
  <c r="AN33" i="10"/>
  <c r="J73" i="10"/>
  <c r="AF33" i="10"/>
  <c r="M73" i="10" s="1"/>
  <c r="AN32" i="10"/>
  <c r="AO32" i="10" s="1"/>
  <c r="AU32" i="10" s="1"/>
  <c r="L72" i="10" s="1"/>
  <c r="J71" i="10"/>
  <c r="AF31" i="10"/>
  <c r="M71" i="10" s="1"/>
  <c r="AN30" i="10"/>
  <c r="J68" i="10"/>
  <c r="AF28" i="10"/>
  <c r="M68" i="10" s="1"/>
  <c r="AN27" i="10"/>
  <c r="AO27" i="10" s="1"/>
  <c r="J67" i="10"/>
  <c r="AU27" i="10"/>
  <c r="L67" i="10" s="1"/>
  <c r="AF27" i="10"/>
  <c r="M67" i="10" s="1"/>
  <c r="AT27" i="10"/>
  <c r="K67" i="10" s="1"/>
  <c r="AN26" i="10"/>
  <c r="J65" i="10"/>
  <c r="AF25" i="10"/>
  <c r="M65" i="10" s="1"/>
  <c r="AK27" i="10"/>
  <c r="AK26" i="10"/>
  <c r="AK29" i="10"/>
  <c r="AK31" i="10"/>
  <c r="C60" i="10"/>
  <c r="AJ19" i="10"/>
  <c r="AA23" i="10"/>
  <c r="AE23" i="10" s="1"/>
  <c r="AA19" i="10"/>
  <c r="AE19" i="10" s="1"/>
  <c r="AA18" i="10"/>
  <c r="AE18" i="10" s="1"/>
  <c r="AM35" i="10"/>
  <c r="AS35" i="10" s="1"/>
  <c r="H75" i="10" s="1"/>
  <c r="J58" i="10" l="1"/>
  <c r="AF18" i="10"/>
  <c r="M58" i="10" s="1"/>
  <c r="AN17" i="10"/>
  <c r="J63" i="10"/>
  <c r="AF23" i="10"/>
  <c r="M63" i="10" s="1"/>
  <c r="AN22" i="10"/>
  <c r="AQ29" i="10"/>
  <c r="E69" i="10" s="1"/>
  <c r="AP29" i="10"/>
  <c r="D69" i="10" s="1"/>
  <c r="AQ27" i="10"/>
  <c r="E67" i="10" s="1"/>
  <c r="AP27" i="10"/>
  <c r="D67" i="10" s="1"/>
  <c r="AS36" i="10"/>
  <c r="H76" i="10" s="1"/>
  <c r="AR36" i="10"/>
  <c r="G76" i="10" s="1"/>
  <c r="J56" i="10"/>
  <c r="AF16" i="10"/>
  <c r="M56" i="10" s="1"/>
  <c r="AN15" i="10"/>
  <c r="AQ32" i="10"/>
  <c r="E72" i="10" s="1"/>
  <c r="AP32" i="10"/>
  <c r="D72" i="10" s="1"/>
  <c r="J60" i="10"/>
  <c r="AF20" i="10"/>
  <c r="M60" i="10" s="1"/>
  <c r="AN19" i="10"/>
  <c r="F54" i="10"/>
  <c r="AD14" i="10"/>
  <c r="I54" i="10" s="1"/>
  <c r="AL13" i="10"/>
  <c r="F50" i="10"/>
  <c r="AD10" i="10"/>
  <c r="I50" i="10" s="1"/>
  <c r="AL9" i="10"/>
  <c r="F49" i="10"/>
  <c r="AD9" i="10"/>
  <c r="I49" i="10" s="1"/>
  <c r="AL8" i="10"/>
  <c r="F47" i="10"/>
  <c r="AD7" i="10"/>
  <c r="I47" i="10" s="1"/>
  <c r="AQ30" i="10"/>
  <c r="E70" i="10" s="1"/>
  <c r="AP30" i="10"/>
  <c r="D70" i="10" s="1"/>
  <c r="AQ25" i="10"/>
  <c r="E65" i="10" s="1"/>
  <c r="AP25" i="10"/>
  <c r="D65" i="10" s="1"/>
  <c r="AT37" i="10"/>
  <c r="K77" i="10" s="1"/>
  <c r="AP33" i="10"/>
  <c r="D73" i="10" s="1"/>
  <c r="AQ33" i="10"/>
  <c r="E73" i="10" s="1"/>
  <c r="F62" i="10"/>
  <c r="AD22" i="10"/>
  <c r="I62" i="10" s="1"/>
  <c r="AL21" i="10"/>
  <c r="F58" i="10"/>
  <c r="AD18" i="10"/>
  <c r="I58" i="10" s="1"/>
  <c r="AL17" i="10"/>
  <c r="F57" i="10"/>
  <c r="AD17" i="10"/>
  <c r="I57" i="10" s="1"/>
  <c r="AL16" i="10"/>
  <c r="F56" i="10"/>
  <c r="AD16" i="10"/>
  <c r="I56" i="10" s="1"/>
  <c r="AL15" i="10"/>
  <c r="F63" i="10"/>
  <c r="AR23" i="10"/>
  <c r="G63" i="10" s="1"/>
  <c r="AD23" i="10"/>
  <c r="I63" i="10" s="1"/>
  <c r="AL22" i="10"/>
  <c r="AO25" i="10"/>
  <c r="AO31" i="10"/>
  <c r="AO34" i="10"/>
  <c r="J55" i="10"/>
  <c r="AF15" i="10"/>
  <c r="M55" i="10" s="1"/>
  <c r="AN14" i="10"/>
  <c r="J54" i="10"/>
  <c r="AF14" i="10"/>
  <c r="M54" i="10" s="1"/>
  <c r="AN13" i="10"/>
  <c r="J50" i="10"/>
  <c r="AF10" i="10"/>
  <c r="M50" i="10" s="1"/>
  <c r="AN9" i="10"/>
  <c r="J51" i="10"/>
  <c r="AF11" i="10"/>
  <c r="M51" i="10" s="1"/>
  <c r="AN10" i="10"/>
  <c r="J49" i="10"/>
  <c r="AF9" i="10"/>
  <c r="M49" i="10" s="1"/>
  <c r="AN8" i="10"/>
  <c r="J64" i="10"/>
  <c r="AT24" i="10"/>
  <c r="K64" i="10" s="1"/>
  <c r="AU24" i="10"/>
  <c r="L64" i="10" s="1"/>
  <c r="AF24" i="10"/>
  <c r="M64" i="10" s="1"/>
  <c r="AN23" i="10"/>
  <c r="AO23" i="10" s="1"/>
  <c r="AT23" i="10" s="1"/>
  <c r="K63" i="10" s="1"/>
  <c r="AP7" i="10"/>
  <c r="D47" i="10" s="1"/>
  <c r="AK10" i="10"/>
  <c r="AK11" i="10"/>
  <c r="AK12" i="10"/>
  <c r="AP13" i="10"/>
  <c r="D53" i="10" s="1"/>
  <c r="AK14" i="10"/>
  <c r="AP15" i="10"/>
  <c r="D55" i="10" s="1"/>
  <c r="AM25" i="10"/>
  <c r="AM28" i="10"/>
  <c r="AR31" i="10"/>
  <c r="G71" i="10" s="1"/>
  <c r="AR35" i="10"/>
  <c r="G75" i="10" s="1"/>
  <c r="AK17" i="10"/>
  <c r="AK16" i="10"/>
  <c r="J59" i="10"/>
  <c r="AF19" i="10"/>
  <c r="M59" i="10" s="1"/>
  <c r="AN18" i="10"/>
  <c r="AK19" i="10"/>
  <c r="AQ31" i="10"/>
  <c r="E71" i="10" s="1"/>
  <c r="AP31" i="10"/>
  <c r="D71" i="10" s="1"/>
  <c r="AQ26" i="10"/>
  <c r="E66" i="10" s="1"/>
  <c r="AP26" i="10"/>
  <c r="D66" i="10" s="1"/>
  <c r="AO26" i="10"/>
  <c r="AO30" i="10"/>
  <c r="AO33" i="10"/>
  <c r="AK18" i="10"/>
  <c r="J62" i="10"/>
  <c r="AF22" i="10"/>
  <c r="M62" i="10" s="1"/>
  <c r="AN21" i="10"/>
  <c r="AP36" i="10"/>
  <c r="D76" i="10" s="1"/>
  <c r="AQ36" i="10"/>
  <c r="E76" i="10" s="1"/>
  <c r="AO35" i="10"/>
  <c r="AS38" i="10"/>
  <c r="H78" i="10" s="1"/>
  <c r="AR38" i="10"/>
  <c r="G78" i="10" s="1"/>
  <c r="F53" i="10"/>
  <c r="AD13" i="10"/>
  <c r="I53" i="10" s="1"/>
  <c r="AL12" i="10"/>
  <c r="F52" i="10"/>
  <c r="AD12" i="10"/>
  <c r="I52" i="10" s="1"/>
  <c r="AL11" i="10"/>
  <c r="F51" i="10"/>
  <c r="AD11" i="10"/>
  <c r="I51" i="10" s="1"/>
  <c r="AL10" i="10"/>
  <c r="F48" i="10"/>
  <c r="AD8" i="10"/>
  <c r="I48" i="10" s="1"/>
  <c r="AL7" i="10"/>
  <c r="F64" i="10"/>
  <c r="AR24" i="10"/>
  <c r="G64" i="10" s="1"/>
  <c r="AS24" i="10"/>
  <c r="H64" i="10" s="1"/>
  <c r="AD24" i="10"/>
  <c r="I64" i="10" s="1"/>
  <c r="AL23" i="10"/>
  <c r="AM23" i="10" s="1"/>
  <c r="AS23" i="10" s="1"/>
  <c r="H63" i="10" s="1"/>
  <c r="AQ28" i="10"/>
  <c r="E68" i="10" s="1"/>
  <c r="AP28" i="10"/>
  <c r="D68" i="10" s="1"/>
  <c r="AM29" i="10"/>
  <c r="AR32" i="10"/>
  <c r="G72" i="10" s="1"/>
  <c r="AO36" i="10"/>
  <c r="J61" i="10"/>
  <c r="AF21" i="10"/>
  <c r="M61" i="10" s="1"/>
  <c r="AN20" i="10"/>
  <c r="AK21" i="10"/>
  <c r="AM39" i="10"/>
  <c r="F59" i="10"/>
  <c r="AD19" i="10"/>
  <c r="I59" i="10" s="1"/>
  <c r="AL18" i="10"/>
  <c r="F55" i="10"/>
  <c r="AD15" i="10"/>
  <c r="I55" i="10" s="1"/>
  <c r="AL14" i="10"/>
  <c r="F61" i="10"/>
  <c r="AD21" i="10"/>
  <c r="I61" i="10" s="1"/>
  <c r="AL20" i="10"/>
  <c r="AM20" i="10" s="1"/>
  <c r="AO28" i="10"/>
  <c r="AT32" i="10"/>
  <c r="K72" i="10" s="1"/>
  <c r="AO29" i="10"/>
  <c r="AO39" i="10"/>
  <c r="AM37" i="10"/>
  <c r="AO40" i="10"/>
  <c r="AK20" i="10"/>
  <c r="J57" i="10"/>
  <c r="AF17" i="10"/>
  <c r="M57" i="10" s="1"/>
  <c r="AN16" i="10"/>
  <c r="AO16" i="10" s="1"/>
  <c r="AU16" i="10" s="1"/>
  <c r="L56" i="10" s="1"/>
  <c r="J53" i="10"/>
  <c r="AF13" i="10"/>
  <c r="M53" i="10" s="1"/>
  <c r="AN12" i="10"/>
  <c r="J52" i="10"/>
  <c r="AF12" i="10"/>
  <c r="M52" i="10" s="1"/>
  <c r="AN11" i="10"/>
  <c r="AO11" i="10" s="1"/>
  <c r="AT11" i="10" s="1"/>
  <c r="K51" i="10" s="1"/>
  <c r="J48" i="10"/>
  <c r="AF8" i="10"/>
  <c r="M48" i="10" s="1"/>
  <c r="AN7" i="10"/>
  <c r="J47" i="10"/>
  <c r="AF7" i="10"/>
  <c r="M47" i="10" s="1"/>
  <c r="AR26" i="10"/>
  <c r="G66" i="10" s="1"/>
  <c r="AM27" i="10"/>
  <c r="AM30" i="10"/>
  <c r="AR33" i="10"/>
  <c r="G73" i="10" s="1"/>
  <c r="AM34" i="10"/>
  <c r="AM40" i="10"/>
  <c r="AR34" i="10" l="1"/>
  <c r="G74" i="10" s="1"/>
  <c r="AS34" i="10"/>
  <c r="H74" i="10" s="1"/>
  <c r="AS30" i="10"/>
  <c r="H70" i="10" s="1"/>
  <c r="AR30" i="10"/>
  <c r="G70" i="10" s="1"/>
  <c r="AU40" i="10"/>
  <c r="L80" i="10" s="1"/>
  <c r="AT40" i="10"/>
  <c r="K80" i="10" s="1"/>
  <c r="AU39" i="10"/>
  <c r="L79" i="10" s="1"/>
  <c r="AT39" i="10"/>
  <c r="K79" i="10" s="1"/>
  <c r="AR20" i="10"/>
  <c r="G60" i="10" s="1"/>
  <c r="AS20" i="10"/>
  <c r="H60" i="10" s="1"/>
  <c r="AM18" i="10"/>
  <c r="AP21" i="10"/>
  <c r="D61" i="10" s="1"/>
  <c r="AQ21" i="10"/>
  <c r="E61" i="10" s="1"/>
  <c r="AU36" i="10"/>
  <c r="L76" i="10" s="1"/>
  <c r="AT36" i="10"/>
  <c r="K76" i="10" s="1"/>
  <c r="AS29" i="10"/>
  <c r="H69" i="10" s="1"/>
  <c r="AR29" i="10"/>
  <c r="G69" i="10" s="1"/>
  <c r="AM7" i="10"/>
  <c r="AM11" i="10"/>
  <c r="AU35" i="10"/>
  <c r="L75" i="10" s="1"/>
  <c r="AT35" i="10"/>
  <c r="K75" i="10" s="1"/>
  <c r="AQ18" i="10"/>
  <c r="E58" i="10" s="1"/>
  <c r="AP18" i="10"/>
  <c r="D58" i="10" s="1"/>
  <c r="AU30" i="10"/>
  <c r="L70" i="10" s="1"/>
  <c r="AT30" i="10"/>
  <c r="K70" i="10" s="1"/>
  <c r="AP19" i="10"/>
  <c r="D59" i="10" s="1"/>
  <c r="AQ19" i="10"/>
  <c r="E59" i="10" s="1"/>
  <c r="AQ16" i="10"/>
  <c r="E56" i="10" s="1"/>
  <c r="AP16" i="10"/>
  <c r="D56" i="10" s="1"/>
  <c r="AP17" i="10"/>
  <c r="D57" i="10" s="1"/>
  <c r="AQ17" i="10"/>
  <c r="E57" i="10" s="1"/>
  <c r="AS25" i="10"/>
  <c r="H65" i="10" s="1"/>
  <c r="AR25" i="10"/>
  <c r="G65" i="10" s="1"/>
  <c r="AQ14" i="10"/>
  <c r="E54" i="10" s="1"/>
  <c r="AP14" i="10"/>
  <c r="D54" i="10" s="1"/>
  <c r="AP12" i="10"/>
  <c r="D52" i="10" s="1"/>
  <c r="AQ12" i="10"/>
  <c r="E52" i="10" s="1"/>
  <c r="AQ10" i="10"/>
  <c r="E50" i="10" s="1"/>
  <c r="AP10" i="10"/>
  <c r="D50" i="10" s="1"/>
  <c r="AO10" i="10"/>
  <c r="AO13" i="10"/>
  <c r="AU34" i="10"/>
  <c r="L74" i="10" s="1"/>
  <c r="AT34" i="10"/>
  <c r="K74" i="10" s="1"/>
  <c r="AU25" i="10"/>
  <c r="L65" i="10" s="1"/>
  <c r="AT25" i="10"/>
  <c r="K65" i="10" s="1"/>
  <c r="AM15" i="10"/>
  <c r="AM17" i="10"/>
  <c r="AM9" i="10"/>
  <c r="AO19" i="10"/>
  <c r="AT16" i="10"/>
  <c r="K56" i="10" s="1"/>
  <c r="AO22" i="10"/>
  <c r="AU23" i="10"/>
  <c r="L63" i="10" s="1"/>
  <c r="AS40" i="10"/>
  <c r="H80" i="10" s="1"/>
  <c r="AR40" i="10"/>
  <c r="G80" i="10" s="1"/>
  <c r="AS27" i="10"/>
  <c r="H67" i="10" s="1"/>
  <c r="AR27" i="10"/>
  <c r="G67" i="10" s="1"/>
  <c r="AO7" i="10"/>
  <c r="AO12" i="10"/>
  <c r="AP20" i="10"/>
  <c r="D60" i="10" s="1"/>
  <c r="AQ20" i="10"/>
  <c r="E60" i="10" s="1"/>
  <c r="AS37" i="10"/>
  <c r="H77" i="10" s="1"/>
  <c r="AR37" i="10"/>
  <c r="G77" i="10" s="1"/>
  <c r="AU29" i="10"/>
  <c r="L69" i="10" s="1"/>
  <c r="AT29" i="10"/>
  <c r="K69" i="10" s="1"/>
  <c r="AU28" i="10"/>
  <c r="L68" i="10" s="1"/>
  <c r="AT28" i="10"/>
  <c r="K68" i="10" s="1"/>
  <c r="AM14" i="10"/>
  <c r="AS39" i="10"/>
  <c r="H79" i="10" s="1"/>
  <c r="AR39" i="10"/>
  <c r="G79" i="10" s="1"/>
  <c r="AO20" i="10"/>
  <c r="AM10" i="10"/>
  <c r="AM12" i="10"/>
  <c r="AO21" i="10"/>
  <c r="AU33" i="10"/>
  <c r="L73" i="10" s="1"/>
  <c r="AT33" i="10"/>
  <c r="K73" i="10" s="1"/>
  <c r="AU26" i="10"/>
  <c r="L66" i="10" s="1"/>
  <c r="AT26" i="10"/>
  <c r="K66" i="10" s="1"/>
  <c r="AO18" i="10"/>
  <c r="AM19" i="10"/>
  <c r="AS28" i="10"/>
  <c r="H68" i="10" s="1"/>
  <c r="AR28" i="10"/>
  <c r="G68" i="10" s="1"/>
  <c r="AQ11" i="10"/>
  <c r="E51" i="10" s="1"/>
  <c r="AP11" i="10"/>
  <c r="D51" i="10" s="1"/>
  <c r="AO8" i="10"/>
  <c r="AU11" i="10"/>
  <c r="L51" i="10" s="1"/>
  <c r="AO9" i="10"/>
  <c r="AO14" i="10"/>
  <c r="AU31" i="10"/>
  <c r="L71" i="10" s="1"/>
  <c r="AT31" i="10"/>
  <c r="K71" i="10" s="1"/>
  <c r="AM22" i="10"/>
  <c r="AM16" i="10"/>
  <c r="AM21" i="10"/>
  <c r="AM8" i="10"/>
  <c r="AM13" i="10"/>
  <c r="AO15" i="10"/>
  <c r="AO17" i="10"/>
  <c r="AT17" i="10" l="1"/>
  <c r="K57" i="10" s="1"/>
  <c r="AU17" i="10"/>
  <c r="L57" i="10" s="1"/>
  <c r="AR13" i="10"/>
  <c r="G53" i="10" s="1"/>
  <c r="AS13" i="10"/>
  <c r="H53" i="10" s="1"/>
  <c r="AR21" i="10"/>
  <c r="G61" i="10" s="1"/>
  <c r="AS21" i="10"/>
  <c r="H61" i="10" s="1"/>
  <c r="AS22" i="10"/>
  <c r="H62" i="10" s="1"/>
  <c r="AR22" i="10"/>
  <c r="G62" i="10" s="1"/>
  <c r="AU9" i="10"/>
  <c r="L49" i="10" s="1"/>
  <c r="AT9" i="10"/>
  <c r="K49" i="10" s="1"/>
  <c r="AU8" i="10"/>
  <c r="L48" i="10" s="1"/>
  <c r="AT8" i="10"/>
  <c r="K48" i="10" s="1"/>
  <c r="AU18" i="10"/>
  <c r="L58" i="10" s="1"/>
  <c r="AT18" i="10"/>
  <c r="K58" i="10" s="1"/>
  <c r="AR12" i="10"/>
  <c r="G52" i="10" s="1"/>
  <c r="AS12" i="10"/>
  <c r="H52" i="10" s="1"/>
  <c r="AT20" i="10"/>
  <c r="K60" i="10" s="1"/>
  <c r="AU20" i="10"/>
  <c r="L60" i="10" s="1"/>
  <c r="AT12" i="10"/>
  <c r="K52" i="10" s="1"/>
  <c r="AU12" i="10"/>
  <c r="L52" i="10" s="1"/>
  <c r="AS9" i="10"/>
  <c r="H49" i="10" s="1"/>
  <c r="AR9" i="10"/>
  <c r="G49" i="10" s="1"/>
  <c r="AS15" i="10"/>
  <c r="H55" i="10" s="1"/>
  <c r="AR15" i="10"/>
  <c r="G55" i="10" s="1"/>
  <c r="AU10" i="10"/>
  <c r="L50" i="10" s="1"/>
  <c r="AT10" i="10"/>
  <c r="K50" i="10" s="1"/>
  <c r="AR7" i="10"/>
  <c r="G47" i="10" s="1"/>
  <c r="AS7" i="10"/>
  <c r="H47" i="10" s="1"/>
  <c r="AT15" i="10"/>
  <c r="K55" i="10" s="1"/>
  <c r="AU15" i="10"/>
  <c r="L55" i="10" s="1"/>
  <c r="AR8" i="10"/>
  <c r="G48" i="10" s="1"/>
  <c r="AS8" i="10"/>
  <c r="H48" i="10" s="1"/>
  <c r="AR16" i="10"/>
  <c r="G56" i="10" s="1"/>
  <c r="AS16" i="10"/>
  <c r="H56" i="10" s="1"/>
  <c r="AT14" i="10"/>
  <c r="K54" i="10" s="1"/>
  <c r="AU14" i="10"/>
  <c r="L54" i="10" s="1"/>
  <c r="AR19" i="10"/>
  <c r="G59" i="10" s="1"/>
  <c r="AS19" i="10"/>
  <c r="H59" i="10" s="1"/>
  <c r="AU21" i="10"/>
  <c r="L61" i="10" s="1"/>
  <c r="AT21" i="10"/>
  <c r="K61" i="10" s="1"/>
  <c r="AR10" i="10"/>
  <c r="G50" i="10" s="1"/>
  <c r="AS10" i="10"/>
  <c r="H50" i="10" s="1"/>
  <c r="AS14" i="10"/>
  <c r="H54" i="10" s="1"/>
  <c r="AR14" i="10"/>
  <c r="G54" i="10" s="1"/>
  <c r="AU7" i="10"/>
  <c r="L47" i="10" s="1"/>
  <c r="AT7" i="10"/>
  <c r="K47" i="10" s="1"/>
  <c r="AU22" i="10"/>
  <c r="L62" i="10" s="1"/>
  <c r="AT22" i="10"/>
  <c r="K62" i="10" s="1"/>
  <c r="AU19" i="10"/>
  <c r="L59" i="10" s="1"/>
  <c r="AT19" i="10"/>
  <c r="K59" i="10" s="1"/>
  <c r="AS17" i="10"/>
  <c r="H57" i="10" s="1"/>
  <c r="AR17" i="10"/>
  <c r="G57" i="10" s="1"/>
  <c r="AU13" i="10"/>
  <c r="L53" i="10" s="1"/>
  <c r="AT13" i="10"/>
  <c r="K53" i="10" s="1"/>
  <c r="AR11" i="10"/>
  <c r="G51" i="10" s="1"/>
  <c r="AS11" i="10"/>
  <c r="H51" i="10" s="1"/>
  <c r="AR18" i="10"/>
  <c r="G58" i="10" s="1"/>
  <c r="AS18" i="10"/>
  <c r="H58" i="10" s="1"/>
  <c r="AH42" i="9"/>
  <c r="S42" i="9"/>
  <c r="AI42" i="9" s="1"/>
  <c r="Q42" i="9"/>
  <c r="P42" i="9"/>
  <c r="R42" i="9" s="1"/>
  <c r="S41" i="9"/>
  <c r="AI41" i="9" s="1"/>
  <c r="Q41" i="9"/>
  <c r="P41" i="9"/>
  <c r="O41" i="9"/>
  <c r="S40" i="9"/>
  <c r="AI40" i="9" s="1"/>
  <c r="Q40" i="9"/>
  <c r="P40" i="9"/>
  <c r="R40" i="9" s="1"/>
  <c r="T40" i="9" s="1"/>
  <c r="AH40" i="9" s="1"/>
  <c r="O40" i="9"/>
  <c r="S39" i="9"/>
  <c r="AI39" i="9" s="1"/>
  <c r="Q39" i="9"/>
  <c r="P39" i="9"/>
  <c r="O39" i="9"/>
  <c r="S38" i="9"/>
  <c r="AI38" i="9" s="1"/>
  <c r="Q38" i="9"/>
  <c r="P38" i="9"/>
  <c r="R38" i="9" s="1"/>
  <c r="T38" i="9" s="1"/>
  <c r="AH38" i="9" s="1"/>
  <c r="O38" i="9"/>
  <c r="S37" i="9"/>
  <c r="AI37" i="9" s="1"/>
  <c r="Q37" i="9"/>
  <c r="P37" i="9"/>
  <c r="O37" i="9"/>
  <c r="S36" i="9"/>
  <c r="AI36" i="9" s="1"/>
  <c r="Q36" i="9"/>
  <c r="P36" i="9"/>
  <c r="R36" i="9" s="1"/>
  <c r="T36" i="9" s="1"/>
  <c r="AH36" i="9" s="1"/>
  <c r="O36" i="9"/>
  <c r="S35" i="9"/>
  <c r="AI35" i="9" s="1"/>
  <c r="Q35" i="9"/>
  <c r="P35" i="9"/>
  <c r="O35" i="9"/>
  <c r="S34" i="9"/>
  <c r="AI34" i="9" s="1"/>
  <c r="Q34" i="9"/>
  <c r="P34" i="9"/>
  <c r="R34" i="9" s="1"/>
  <c r="T34" i="9" s="1"/>
  <c r="AH34" i="9" s="1"/>
  <c r="O34" i="9"/>
  <c r="S33" i="9"/>
  <c r="AI33" i="9" s="1"/>
  <c r="Q33" i="9"/>
  <c r="P33" i="9"/>
  <c r="O33" i="9"/>
  <c r="S32" i="9"/>
  <c r="AI32" i="9" s="1"/>
  <c r="Q32" i="9"/>
  <c r="P32" i="9"/>
  <c r="R32" i="9" s="1"/>
  <c r="T32" i="9" s="1"/>
  <c r="AH32" i="9" s="1"/>
  <c r="O32" i="9"/>
  <c r="S31" i="9"/>
  <c r="AI31" i="9" s="1"/>
  <c r="Q31" i="9"/>
  <c r="P31" i="9"/>
  <c r="O31" i="9"/>
  <c r="S30" i="9"/>
  <c r="AI30" i="9" s="1"/>
  <c r="Q30" i="9"/>
  <c r="P30" i="9"/>
  <c r="R30" i="9" s="1"/>
  <c r="T30" i="9" s="1"/>
  <c r="AH30" i="9" s="1"/>
  <c r="O30" i="9"/>
  <c r="AH29" i="9"/>
  <c r="S29" i="9"/>
  <c r="AI29" i="9" s="1"/>
  <c r="Q29" i="9"/>
  <c r="P29" i="9"/>
  <c r="O29" i="9"/>
  <c r="AH28" i="9"/>
  <c r="S28" i="9"/>
  <c r="AI28" i="9" s="1"/>
  <c r="Q28" i="9"/>
  <c r="P28" i="9"/>
  <c r="R28" i="9" s="1"/>
  <c r="T28" i="9" s="1"/>
  <c r="O28" i="9"/>
  <c r="AH27" i="9"/>
  <c r="S27" i="9"/>
  <c r="AI27" i="9" s="1"/>
  <c r="Q27" i="9"/>
  <c r="P27" i="9"/>
  <c r="O27" i="9"/>
  <c r="AH26" i="9"/>
  <c r="S26" i="9"/>
  <c r="AI26" i="9" s="1"/>
  <c r="Q26" i="9"/>
  <c r="P26" i="9"/>
  <c r="R26" i="9" s="1"/>
  <c r="T26" i="9" s="1"/>
  <c r="O26" i="9"/>
  <c r="S25" i="9"/>
  <c r="AI25" i="9" s="1"/>
  <c r="Q25" i="9"/>
  <c r="P25" i="9"/>
  <c r="R25" i="9" s="1"/>
  <c r="T25" i="9" s="1"/>
  <c r="O25" i="9"/>
  <c r="AH24" i="9"/>
  <c r="S24" i="9"/>
  <c r="Q24" i="9"/>
  <c r="P24" i="9"/>
  <c r="R24" i="9" s="1"/>
  <c r="AK24" i="9" s="1"/>
  <c r="AI23" i="9"/>
  <c r="S23" i="9"/>
  <c r="Q23" i="9"/>
  <c r="P23" i="9"/>
  <c r="R23" i="9" s="1"/>
  <c r="T23" i="9" s="1"/>
  <c r="AH23" i="9" s="1"/>
  <c r="O23" i="9"/>
  <c r="AI22" i="9"/>
  <c r="S22" i="9"/>
  <c r="Q22" i="9"/>
  <c r="P22" i="9"/>
  <c r="R22" i="9" s="1"/>
  <c r="T22" i="9" s="1"/>
  <c r="AH22" i="9" s="1"/>
  <c r="O22" i="9"/>
  <c r="AI21" i="9"/>
  <c r="S21" i="9"/>
  <c r="Q21" i="9"/>
  <c r="P21" i="9"/>
  <c r="R21" i="9" s="1"/>
  <c r="T21" i="9" s="1"/>
  <c r="AH21" i="9" s="1"/>
  <c r="O21" i="9"/>
  <c r="AI20" i="9"/>
  <c r="S20" i="9"/>
  <c r="Q20" i="9"/>
  <c r="P20" i="9"/>
  <c r="R20" i="9" s="1"/>
  <c r="T20" i="9" s="1"/>
  <c r="AH20" i="9" s="1"/>
  <c r="O20" i="9"/>
  <c r="AI19" i="9"/>
  <c r="S19" i="9"/>
  <c r="Q19" i="9"/>
  <c r="P19" i="9"/>
  <c r="R19" i="9" s="1"/>
  <c r="T19" i="9" s="1"/>
  <c r="AH19" i="9" s="1"/>
  <c r="O19" i="9"/>
  <c r="AI18" i="9"/>
  <c r="S18" i="9"/>
  <c r="Q18" i="9"/>
  <c r="P18" i="9"/>
  <c r="R18" i="9" s="1"/>
  <c r="T18" i="9" s="1"/>
  <c r="AH18" i="9" s="1"/>
  <c r="O18" i="9"/>
  <c r="AI17" i="9"/>
  <c r="S17" i="9"/>
  <c r="Q17" i="9"/>
  <c r="P17" i="9"/>
  <c r="R17" i="9" s="1"/>
  <c r="T17" i="9" s="1"/>
  <c r="AH17" i="9" s="1"/>
  <c r="O17" i="9"/>
  <c r="AI16" i="9"/>
  <c r="S16" i="9"/>
  <c r="Q16" i="9"/>
  <c r="P16" i="9"/>
  <c r="R16" i="9" s="1"/>
  <c r="T16" i="9" s="1"/>
  <c r="AH16" i="9" s="1"/>
  <c r="O16" i="9"/>
  <c r="AI15" i="9"/>
  <c r="S15" i="9"/>
  <c r="Q15" i="9"/>
  <c r="P15" i="9"/>
  <c r="R15" i="9" s="1"/>
  <c r="T15" i="9" s="1"/>
  <c r="AH15" i="9" s="1"/>
  <c r="O15" i="9"/>
  <c r="AI14" i="9"/>
  <c r="S14" i="9"/>
  <c r="Q14" i="9"/>
  <c r="P14" i="9"/>
  <c r="R14" i="9" s="1"/>
  <c r="T14" i="9" s="1"/>
  <c r="AH14" i="9" s="1"/>
  <c r="O14" i="9"/>
  <c r="AI13" i="9"/>
  <c r="S13" i="9"/>
  <c r="Q13" i="9"/>
  <c r="P13" i="9"/>
  <c r="R13" i="9" s="1"/>
  <c r="T13" i="9" s="1"/>
  <c r="AH13" i="9" s="1"/>
  <c r="O13" i="9"/>
  <c r="AI12" i="9"/>
  <c r="AH12" i="9"/>
  <c r="S12" i="9"/>
  <c r="Q12" i="9"/>
  <c r="P12" i="9"/>
  <c r="R12" i="9" s="1"/>
  <c r="T12" i="9" s="1"/>
  <c r="O12" i="9"/>
  <c r="AI11" i="9"/>
  <c r="S11" i="9"/>
  <c r="Q11" i="9"/>
  <c r="P11" i="9"/>
  <c r="R11" i="9" s="1"/>
  <c r="T11" i="9" s="1"/>
  <c r="AH11" i="9" s="1"/>
  <c r="O11" i="9"/>
  <c r="AI10" i="9"/>
  <c r="AH10" i="9"/>
  <c r="S10" i="9"/>
  <c r="Q10" i="9"/>
  <c r="P10" i="9"/>
  <c r="R10" i="9" s="1"/>
  <c r="T10" i="9" s="1"/>
  <c r="O10" i="9"/>
  <c r="AI9" i="9"/>
  <c r="AH9" i="9"/>
  <c r="S9" i="9"/>
  <c r="Q9" i="9"/>
  <c r="P9" i="9"/>
  <c r="R9" i="9" s="1"/>
  <c r="T9" i="9" s="1"/>
  <c r="O9" i="9"/>
  <c r="AI8" i="9"/>
  <c r="AH8" i="9"/>
  <c r="S8" i="9"/>
  <c r="Q8" i="9"/>
  <c r="P8" i="9"/>
  <c r="R8" i="9" s="1"/>
  <c r="T8" i="9" s="1"/>
  <c r="O8" i="9"/>
  <c r="AI7" i="9"/>
  <c r="S7" i="9"/>
  <c r="Q7" i="9"/>
  <c r="P7" i="9"/>
  <c r="O7" i="9"/>
  <c r="AO42" i="9" l="1"/>
  <c r="AK42" i="9"/>
  <c r="AM42" i="9"/>
  <c r="R7" i="9"/>
  <c r="T7" i="9" s="1"/>
  <c r="V25" i="9"/>
  <c r="U26" i="9"/>
  <c r="AH25" i="9"/>
  <c r="AI24" i="9"/>
  <c r="AM24" i="9" s="1"/>
  <c r="R27" i="9"/>
  <c r="T27" i="9" s="1"/>
  <c r="R29" i="9"/>
  <c r="T29" i="9" s="1"/>
  <c r="R31" i="9"/>
  <c r="T31" i="9" s="1"/>
  <c r="AH31" i="9" s="1"/>
  <c r="R33" i="9"/>
  <c r="T33" i="9" s="1"/>
  <c r="AH33" i="9" s="1"/>
  <c r="R35" i="9"/>
  <c r="T35" i="9" s="1"/>
  <c r="AH35" i="9" s="1"/>
  <c r="R37" i="9"/>
  <c r="T37" i="9" s="1"/>
  <c r="AH37" i="9" s="1"/>
  <c r="R39" i="9"/>
  <c r="T39" i="9" s="1"/>
  <c r="AH39" i="9" s="1"/>
  <c r="R41" i="9"/>
  <c r="T41" i="9" s="1"/>
  <c r="AH41" i="9" s="1"/>
  <c r="V26" i="9" l="1"/>
  <c r="U27" i="9"/>
  <c r="U8" i="9"/>
  <c r="AH7" i="9"/>
  <c r="V7" i="9"/>
  <c r="AO24" i="9"/>
  <c r="Z25" i="9"/>
  <c r="X25" i="9"/>
  <c r="V27" i="9" l="1"/>
  <c r="U28" i="9"/>
  <c r="Z26" i="9"/>
  <c r="X26" i="9"/>
  <c r="X7" i="9"/>
  <c r="Z7" i="9"/>
  <c r="U9" i="9"/>
  <c r="V8" i="9"/>
  <c r="Z8" i="9" l="1"/>
  <c r="X8" i="9"/>
  <c r="U10" i="9"/>
  <c r="V9" i="9"/>
  <c r="V28" i="9"/>
  <c r="U29" i="9"/>
  <c r="Z27" i="9"/>
  <c r="X27" i="9"/>
  <c r="Z9" i="9" l="1"/>
  <c r="X9" i="9"/>
  <c r="U11" i="9"/>
  <c r="V10" i="9"/>
  <c r="V29" i="9"/>
  <c r="U30" i="9"/>
  <c r="Z28" i="9"/>
  <c r="X28" i="9"/>
  <c r="V30" i="9" l="1"/>
  <c r="U31" i="9"/>
  <c r="Z10" i="9"/>
  <c r="X10" i="9"/>
  <c r="U12" i="9"/>
  <c r="V11" i="9"/>
  <c r="Z29" i="9"/>
  <c r="X29" i="9"/>
  <c r="U13" i="9" l="1"/>
  <c r="V12" i="9"/>
  <c r="Z11" i="9"/>
  <c r="X11" i="9"/>
  <c r="V31" i="9"/>
  <c r="U32" i="9"/>
  <c r="Z30" i="9"/>
  <c r="X30" i="9"/>
  <c r="Z31" i="9" l="1"/>
  <c r="X31" i="9"/>
  <c r="U14" i="9"/>
  <c r="V13" i="9"/>
  <c r="V32" i="9"/>
  <c r="U33" i="9"/>
  <c r="X12" i="9"/>
  <c r="Z12" i="9"/>
  <c r="V33" i="9" l="1"/>
  <c r="U34" i="9"/>
  <c r="Z32" i="9"/>
  <c r="X32" i="9"/>
  <c r="U15" i="9"/>
  <c r="V14" i="9"/>
  <c r="X13" i="9"/>
  <c r="Z13" i="9"/>
  <c r="Z33" i="9" l="1"/>
  <c r="X33" i="9"/>
  <c r="Z14" i="9"/>
  <c r="X14" i="9"/>
  <c r="U16" i="9"/>
  <c r="V15" i="9"/>
  <c r="V34" i="9"/>
  <c r="U35" i="9"/>
  <c r="Z34" i="9" l="1"/>
  <c r="X34" i="9"/>
  <c r="V35" i="9"/>
  <c r="U36" i="9"/>
  <c r="Z15" i="9"/>
  <c r="X15" i="9"/>
  <c r="U17" i="9"/>
  <c r="V16" i="9"/>
  <c r="U18" i="9" l="1"/>
  <c r="V17" i="9"/>
  <c r="V36" i="9"/>
  <c r="U37" i="9"/>
  <c r="Z16" i="9"/>
  <c r="X16" i="9"/>
  <c r="Z35" i="9"/>
  <c r="X35" i="9"/>
  <c r="V37" i="9" l="1"/>
  <c r="U38" i="9"/>
  <c r="Z36" i="9"/>
  <c r="X36" i="9"/>
  <c r="Z17" i="9"/>
  <c r="X17" i="9"/>
  <c r="U19" i="9"/>
  <c r="V18" i="9"/>
  <c r="U20" i="9" l="1"/>
  <c r="V19" i="9"/>
  <c r="Z37" i="9"/>
  <c r="X37" i="9"/>
  <c r="Z18" i="9"/>
  <c r="X18" i="9"/>
  <c r="V38" i="9"/>
  <c r="U39" i="9"/>
  <c r="V39" i="9" l="1"/>
  <c r="U40" i="9"/>
  <c r="Z38" i="9"/>
  <c r="X38" i="9"/>
  <c r="Z19" i="9"/>
  <c r="X19" i="9"/>
  <c r="U21" i="9"/>
  <c r="V20" i="9"/>
  <c r="Z20" i="9" l="1"/>
  <c r="X20" i="9"/>
  <c r="Z39" i="9"/>
  <c r="X39" i="9"/>
  <c r="U22" i="9"/>
  <c r="V21" i="9"/>
  <c r="V40" i="9"/>
  <c r="U41" i="9"/>
  <c r="V41" i="9" l="1"/>
  <c r="U42" i="9"/>
  <c r="V42" i="9" s="1"/>
  <c r="Z40" i="9"/>
  <c r="X40" i="9"/>
  <c r="W40" i="9"/>
  <c r="AB40" i="9" s="1"/>
  <c r="W34" i="9"/>
  <c r="AB34" i="9" s="1"/>
  <c r="W36" i="9"/>
  <c r="AB36" i="9" s="1"/>
  <c r="W37" i="9"/>
  <c r="AB37" i="9" s="1"/>
  <c r="Z21" i="9"/>
  <c r="X21" i="9"/>
  <c r="W39" i="9"/>
  <c r="AB39" i="9" s="1"/>
  <c r="W38" i="9"/>
  <c r="AB38" i="9" s="1"/>
  <c r="W35" i="9"/>
  <c r="AB35" i="9" s="1"/>
  <c r="U23" i="9"/>
  <c r="V22" i="9"/>
  <c r="Z22" i="9" l="1"/>
  <c r="X22" i="9"/>
  <c r="C75" i="9"/>
  <c r="AJ34" i="9"/>
  <c r="C78" i="9"/>
  <c r="AJ37" i="9"/>
  <c r="C79" i="9"/>
  <c r="AJ38" i="9"/>
  <c r="C77" i="9"/>
  <c r="AJ36" i="9"/>
  <c r="C74" i="9"/>
  <c r="AJ33" i="9"/>
  <c r="Z41" i="9"/>
  <c r="X41" i="9"/>
  <c r="W41" i="9"/>
  <c r="AB41" i="9" s="1"/>
  <c r="U24" i="9"/>
  <c r="V24" i="9" s="1"/>
  <c r="V23" i="9"/>
  <c r="C76" i="9"/>
  <c r="AJ35" i="9"/>
  <c r="C80" i="9"/>
  <c r="AJ39" i="9"/>
  <c r="AA40" i="9"/>
  <c r="AE40" i="9" s="1"/>
  <c r="AA35" i="9"/>
  <c r="AE35" i="9" s="1"/>
  <c r="AN42" i="9"/>
  <c r="AL42" i="9"/>
  <c r="Z42" i="9"/>
  <c r="X42" i="9"/>
  <c r="W42" i="9"/>
  <c r="AB42" i="9" s="1"/>
  <c r="W25" i="9"/>
  <c r="AB25" i="9" s="1"/>
  <c r="W26" i="9"/>
  <c r="AB26" i="9" s="1"/>
  <c r="W28" i="9"/>
  <c r="AB28" i="9" s="1"/>
  <c r="W27" i="9"/>
  <c r="AB27" i="9" s="1"/>
  <c r="W29" i="9"/>
  <c r="AB29" i="9" s="1"/>
  <c r="W30" i="9"/>
  <c r="AB30" i="9" s="1"/>
  <c r="W32" i="9"/>
  <c r="AB32" i="9" s="1"/>
  <c r="W31" i="9"/>
  <c r="AB31" i="9" s="1"/>
  <c r="W33" i="9"/>
  <c r="AB33" i="9" s="1"/>
  <c r="C73" i="9" l="1"/>
  <c r="AJ32" i="9"/>
  <c r="C72" i="9"/>
  <c r="AJ31" i="9"/>
  <c r="C69" i="9"/>
  <c r="AJ28" i="9"/>
  <c r="C68" i="9"/>
  <c r="AJ27" i="9"/>
  <c r="C65" i="9"/>
  <c r="Y42" i="9"/>
  <c r="AC42" i="9" s="1"/>
  <c r="Y25" i="9"/>
  <c r="AC25" i="9" s="1"/>
  <c r="Y26" i="9"/>
  <c r="AC26" i="9" s="1"/>
  <c r="Y27" i="9"/>
  <c r="AC27" i="9" s="1"/>
  <c r="Y29" i="9"/>
  <c r="AC29" i="9" s="1"/>
  <c r="Y28" i="9"/>
  <c r="AC28" i="9" s="1"/>
  <c r="Y31" i="9"/>
  <c r="AC31" i="9" s="1"/>
  <c r="Y30" i="9"/>
  <c r="AC30" i="9" s="1"/>
  <c r="Y34" i="9"/>
  <c r="AC34" i="9" s="1"/>
  <c r="Y32" i="9"/>
  <c r="AC32" i="9" s="1"/>
  <c r="Y33" i="9"/>
  <c r="AC33" i="9" s="1"/>
  <c r="J75" i="9"/>
  <c r="AF35" i="9"/>
  <c r="M75" i="9" s="1"/>
  <c r="AN34" i="9"/>
  <c r="J80" i="9"/>
  <c r="AF40" i="9"/>
  <c r="M80" i="9" s="1"/>
  <c r="AN39" i="9"/>
  <c r="W23" i="9"/>
  <c r="AB23" i="9" s="1"/>
  <c r="Z23" i="9"/>
  <c r="X23" i="9"/>
  <c r="W20" i="9"/>
  <c r="AB20" i="9" s="1"/>
  <c r="W19" i="9"/>
  <c r="AB19" i="9" s="1"/>
  <c r="Y41" i="9"/>
  <c r="AC41" i="9" s="1"/>
  <c r="Y39" i="9"/>
  <c r="AC39" i="9" s="1"/>
  <c r="Y37" i="9"/>
  <c r="AC37" i="9" s="1"/>
  <c r="Y35" i="9"/>
  <c r="AC35" i="9" s="1"/>
  <c r="Y36" i="9"/>
  <c r="AC36" i="9" s="1"/>
  <c r="AK33" i="9"/>
  <c r="AQ33" i="9" s="1"/>
  <c r="E73" i="9" s="1"/>
  <c r="AK38" i="9"/>
  <c r="W18" i="9"/>
  <c r="AB18" i="9" s="1"/>
  <c r="C71" i="9"/>
  <c r="AJ30" i="9"/>
  <c r="C70" i="9"/>
  <c r="AJ29" i="9"/>
  <c r="C67" i="9"/>
  <c r="AJ26" i="9"/>
  <c r="C66" i="9"/>
  <c r="AJ25" i="9"/>
  <c r="C82" i="9"/>
  <c r="AP42" i="9"/>
  <c r="D82" i="9" s="1"/>
  <c r="AQ42" i="9"/>
  <c r="E82" i="9" s="1"/>
  <c r="AJ41" i="9"/>
  <c r="AK41" i="9" s="1"/>
  <c r="AA42" i="9"/>
  <c r="AE42" i="9" s="1"/>
  <c r="AA26" i="9"/>
  <c r="AE26" i="9" s="1"/>
  <c r="AA25" i="9"/>
  <c r="AE25" i="9" s="1"/>
  <c r="AA27" i="9"/>
  <c r="AE27" i="9" s="1"/>
  <c r="AA29" i="9"/>
  <c r="AE29" i="9" s="1"/>
  <c r="AA28" i="9"/>
  <c r="AE28" i="9" s="1"/>
  <c r="AA30" i="9"/>
  <c r="AE30" i="9" s="1"/>
  <c r="AA32" i="9"/>
  <c r="AE32" i="9" s="1"/>
  <c r="AA31" i="9"/>
  <c r="AE31" i="9" s="1"/>
  <c r="AA33" i="9"/>
  <c r="AE33" i="9" s="1"/>
  <c r="AA38" i="9"/>
  <c r="AE38" i="9" s="1"/>
  <c r="AK35" i="9"/>
  <c r="W21" i="9"/>
  <c r="AB21" i="9" s="1"/>
  <c r="W16" i="9"/>
  <c r="AB16" i="9" s="1"/>
  <c r="AN24" i="9"/>
  <c r="AL24" i="9"/>
  <c r="W24" i="9"/>
  <c r="AB24" i="9" s="1"/>
  <c r="Z24" i="9"/>
  <c r="X24" i="9"/>
  <c r="W7" i="9"/>
  <c r="AB7" i="9" s="1"/>
  <c r="W8" i="9"/>
  <c r="AB8" i="9" s="1"/>
  <c r="W10" i="9"/>
  <c r="AB10" i="9" s="1"/>
  <c r="W9" i="9"/>
  <c r="AB9" i="9" s="1"/>
  <c r="W11" i="9"/>
  <c r="AB11" i="9" s="1"/>
  <c r="W12" i="9"/>
  <c r="AB12" i="9" s="1"/>
  <c r="W14" i="9"/>
  <c r="AB14" i="9" s="1"/>
  <c r="W13" i="9"/>
  <c r="AB13" i="9" s="1"/>
  <c r="W15" i="9"/>
  <c r="AB15" i="9" s="1"/>
  <c r="C81" i="9"/>
  <c r="AQ41" i="9"/>
  <c r="E81" i="9" s="1"/>
  <c r="AP41" i="9"/>
  <c r="D81" i="9" s="1"/>
  <c r="AJ40" i="9"/>
  <c r="AK40" i="9" s="1"/>
  <c r="AA41" i="9"/>
  <c r="AE41" i="9" s="1"/>
  <c r="AA39" i="9"/>
  <c r="AE39" i="9" s="1"/>
  <c r="AA34" i="9"/>
  <c r="AE34" i="9" s="1"/>
  <c r="AA36" i="9"/>
  <c r="AE36" i="9" s="1"/>
  <c r="AA37" i="9"/>
  <c r="AE37" i="9" s="1"/>
  <c r="Y38" i="9"/>
  <c r="AC38" i="9" s="1"/>
  <c r="Y40" i="9"/>
  <c r="AC40" i="9" s="1"/>
  <c r="AK37" i="9"/>
  <c r="AK34" i="9"/>
  <c r="W17" i="9"/>
  <c r="AB17" i="9" s="1"/>
  <c r="AA22" i="9"/>
  <c r="AE22" i="9" s="1"/>
  <c r="AA18" i="9"/>
  <c r="AE18" i="9" s="1"/>
  <c r="AA15" i="9"/>
  <c r="AE15" i="9" s="1"/>
  <c r="AA20" i="9"/>
  <c r="AE20" i="9" s="1"/>
  <c r="AA17" i="9"/>
  <c r="AE17" i="9" s="1"/>
  <c r="Y20" i="9"/>
  <c r="AC20" i="9" s="1"/>
  <c r="W22" i="9"/>
  <c r="AB22" i="9" s="1"/>
  <c r="C62" i="9" l="1"/>
  <c r="AJ21" i="9"/>
  <c r="F60" i="9"/>
  <c r="AD20" i="9"/>
  <c r="I60" i="9" s="1"/>
  <c r="AL19" i="9"/>
  <c r="J57" i="9"/>
  <c r="AF17" i="9"/>
  <c r="M57" i="9" s="1"/>
  <c r="AN16" i="9"/>
  <c r="J55" i="9"/>
  <c r="AF15" i="9"/>
  <c r="M55" i="9" s="1"/>
  <c r="AN14" i="9"/>
  <c r="J62" i="9"/>
  <c r="AF22" i="9"/>
  <c r="M62" i="9" s="1"/>
  <c r="AN21" i="9"/>
  <c r="AP34" i="9"/>
  <c r="D74" i="9" s="1"/>
  <c r="AQ34" i="9"/>
  <c r="E74" i="9" s="1"/>
  <c r="F80" i="9"/>
  <c r="AD40" i="9"/>
  <c r="I80" i="9" s="1"/>
  <c r="AL39" i="9"/>
  <c r="J77" i="9"/>
  <c r="AF37" i="9"/>
  <c r="M77" i="9" s="1"/>
  <c r="AN36" i="9"/>
  <c r="J74" i="9"/>
  <c r="AF34" i="9"/>
  <c r="M74" i="9" s="1"/>
  <c r="AN33" i="9"/>
  <c r="J81" i="9"/>
  <c r="AF41" i="9"/>
  <c r="M81" i="9" s="1"/>
  <c r="AN40" i="9"/>
  <c r="C53" i="9"/>
  <c r="AJ12" i="9"/>
  <c r="C52" i="9"/>
  <c r="AJ11" i="9"/>
  <c r="C49" i="9"/>
  <c r="AJ8" i="9"/>
  <c r="C48" i="9"/>
  <c r="AJ7" i="9"/>
  <c r="Y24" i="9"/>
  <c r="AC24" i="9" s="1"/>
  <c r="Y7" i="9"/>
  <c r="AC7" i="9" s="1"/>
  <c r="Y8" i="9"/>
  <c r="AC8" i="9" s="1"/>
  <c r="Y9" i="9"/>
  <c r="AC9" i="9" s="1"/>
  <c r="Y11" i="9"/>
  <c r="AC11" i="9" s="1"/>
  <c r="Y13" i="9"/>
  <c r="AC13" i="9" s="1"/>
  <c r="Y10" i="9"/>
  <c r="AC10" i="9" s="1"/>
  <c r="Y12" i="9"/>
  <c r="AC12" i="9" s="1"/>
  <c r="Y14" i="9"/>
  <c r="AC14" i="9" s="1"/>
  <c r="Y15" i="9"/>
  <c r="AC15" i="9" s="1"/>
  <c r="AP24" i="9"/>
  <c r="D64" i="9" s="1"/>
  <c r="C64" i="9"/>
  <c r="AQ24" i="9"/>
  <c r="E64" i="9" s="1"/>
  <c r="AJ23" i="9"/>
  <c r="AK23" i="9" s="1"/>
  <c r="AP23" i="9" s="1"/>
  <c r="D63" i="9" s="1"/>
  <c r="Y18" i="9"/>
  <c r="AC18" i="9" s="1"/>
  <c r="AQ35" i="9"/>
  <c r="E75" i="9" s="1"/>
  <c r="AP35" i="9"/>
  <c r="D75" i="9" s="1"/>
  <c r="AF38" i="9"/>
  <c r="M78" i="9" s="1"/>
  <c r="J78" i="9"/>
  <c r="AN37" i="9"/>
  <c r="J71" i="9"/>
  <c r="AF31" i="9"/>
  <c r="M71" i="9" s="1"/>
  <c r="AN30" i="9"/>
  <c r="AF30" i="9"/>
  <c r="M70" i="9" s="1"/>
  <c r="J70" i="9"/>
  <c r="AN29" i="9"/>
  <c r="J69" i="9"/>
  <c r="AF29" i="9"/>
  <c r="M69" i="9" s="1"/>
  <c r="AN28" i="9"/>
  <c r="J65" i="9"/>
  <c r="AF25" i="9"/>
  <c r="M65" i="9" s="1"/>
  <c r="AT42" i="9"/>
  <c r="K82" i="9" s="1"/>
  <c r="AF42" i="9"/>
  <c r="M82" i="9" s="1"/>
  <c r="J82" i="9"/>
  <c r="AU42" i="9"/>
  <c r="L82" i="9" s="1"/>
  <c r="AN41" i="9"/>
  <c r="AO41" i="9" s="1"/>
  <c r="AU41" i="9" s="1"/>
  <c r="L81" i="9" s="1"/>
  <c r="AQ38" i="9"/>
  <c r="E78" i="9" s="1"/>
  <c r="AP38" i="9"/>
  <c r="D78" i="9" s="1"/>
  <c r="F75" i="9"/>
  <c r="AD35" i="9"/>
  <c r="I75" i="9" s="1"/>
  <c r="AL34" i="9"/>
  <c r="F79" i="9"/>
  <c r="AD39" i="9"/>
  <c r="I79" i="9" s="1"/>
  <c r="AL38" i="9"/>
  <c r="AM38" i="9" s="1"/>
  <c r="C59" i="9"/>
  <c r="AJ18" i="9"/>
  <c r="AK18" i="9" s="1"/>
  <c r="AP18" i="9" s="1"/>
  <c r="D58" i="9" s="1"/>
  <c r="Y23" i="9"/>
  <c r="AC23" i="9" s="1"/>
  <c r="C63" i="9"/>
  <c r="AQ23" i="9"/>
  <c r="E63" i="9" s="1"/>
  <c r="AJ22" i="9"/>
  <c r="Y16" i="9"/>
  <c r="AC16" i="9" s="1"/>
  <c r="F72" i="9"/>
  <c r="AD32" i="9"/>
  <c r="I72" i="9" s="1"/>
  <c r="AL31" i="9"/>
  <c r="F70" i="9"/>
  <c r="AD30" i="9"/>
  <c r="I70" i="9" s="1"/>
  <c r="AL29" i="9"/>
  <c r="F68" i="9"/>
  <c r="AD28" i="9"/>
  <c r="I68" i="9" s="1"/>
  <c r="AL27" i="9"/>
  <c r="AD27" i="9"/>
  <c r="I67" i="9" s="1"/>
  <c r="F67" i="9"/>
  <c r="AL26" i="9"/>
  <c r="F65" i="9"/>
  <c r="AD25" i="9"/>
  <c r="I65" i="9" s="1"/>
  <c r="AP33" i="9"/>
  <c r="D73" i="9" s="1"/>
  <c r="Y17" i="9"/>
  <c r="AC17" i="9" s="1"/>
  <c r="Y22" i="9"/>
  <c r="AC22" i="9" s="1"/>
  <c r="J60" i="9"/>
  <c r="AF20" i="9"/>
  <c r="M60" i="9" s="1"/>
  <c r="AN19" i="9"/>
  <c r="J58" i="9"/>
  <c r="AF18" i="9"/>
  <c r="M58" i="9" s="1"/>
  <c r="AN17" i="9"/>
  <c r="C57" i="9"/>
  <c r="AJ16" i="9"/>
  <c r="AK16" i="9" s="1"/>
  <c r="AP16" i="9" s="1"/>
  <c r="D56" i="9" s="1"/>
  <c r="AP37" i="9"/>
  <c r="D77" i="9" s="1"/>
  <c r="AQ37" i="9"/>
  <c r="E77" i="9" s="1"/>
  <c r="F78" i="9"/>
  <c r="AS38" i="9"/>
  <c r="H78" i="9" s="1"/>
  <c r="AD38" i="9"/>
  <c r="I78" i="9" s="1"/>
  <c r="AR38" i="9"/>
  <c r="G78" i="9" s="1"/>
  <c r="AL37" i="9"/>
  <c r="J76" i="9"/>
  <c r="AF36" i="9"/>
  <c r="M76" i="9" s="1"/>
  <c r="AN35" i="9"/>
  <c r="AO35" i="9" s="1"/>
  <c r="J79" i="9"/>
  <c r="AF39" i="9"/>
  <c r="M79" i="9" s="1"/>
  <c r="AN38" i="9"/>
  <c r="AQ40" i="9"/>
  <c r="E80" i="9" s="1"/>
  <c r="AP40" i="9"/>
  <c r="D80" i="9" s="1"/>
  <c r="C55" i="9"/>
  <c r="AJ14" i="9"/>
  <c r="C54" i="9"/>
  <c r="AJ13" i="9"/>
  <c r="C51" i="9"/>
  <c r="AJ10" i="9"/>
  <c r="C50" i="9"/>
  <c r="AJ9" i="9"/>
  <c r="C47" i="9"/>
  <c r="AA24" i="9"/>
  <c r="AE24" i="9" s="1"/>
  <c r="AA7" i="9"/>
  <c r="AE7" i="9" s="1"/>
  <c r="AA8" i="9"/>
  <c r="AE8" i="9" s="1"/>
  <c r="AA10" i="9"/>
  <c r="AE10" i="9" s="1"/>
  <c r="AA9" i="9"/>
  <c r="AE9" i="9" s="1"/>
  <c r="AA11" i="9"/>
  <c r="AE11" i="9" s="1"/>
  <c r="AA12" i="9"/>
  <c r="AE12" i="9" s="1"/>
  <c r="AA14" i="9"/>
  <c r="AE14" i="9" s="1"/>
  <c r="AA13" i="9"/>
  <c r="AE13" i="9" s="1"/>
  <c r="C56" i="9"/>
  <c r="AQ16" i="9"/>
  <c r="E56" i="9" s="1"/>
  <c r="AJ15" i="9"/>
  <c r="C61" i="9"/>
  <c r="AJ20" i="9"/>
  <c r="AK39" i="9"/>
  <c r="J73" i="9"/>
  <c r="AF33" i="9"/>
  <c r="M73" i="9" s="1"/>
  <c r="AN32" i="9"/>
  <c r="J72" i="9"/>
  <c r="AF32" i="9"/>
  <c r="M72" i="9" s="1"/>
  <c r="AN31" i="9"/>
  <c r="AO31" i="9" s="1"/>
  <c r="AU31" i="9" s="1"/>
  <c r="L71" i="9" s="1"/>
  <c r="J68" i="9"/>
  <c r="AF28" i="9"/>
  <c r="M68" i="9" s="1"/>
  <c r="AN27" i="9"/>
  <c r="J67" i="9"/>
  <c r="AF27" i="9"/>
  <c r="M67" i="9" s="1"/>
  <c r="AN26" i="9"/>
  <c r="AO26" i="9" s="1"/>
  <c r="J66" i="9"/>
  <c r="AU26" i="9"/>
  <c r="L66" i="9" s="1"/>
  <c r="AF26" i="9"/>
  <c r="M66" i="9" s="1"/>
  <c r="AT26" i="9"/>
  <c r="K66" i="9" s="1"/>
  <c r="AN25" i="9"/>
  <c r="AK25" i="9"/>
  <c r="AK26" i="9"/>
  <c r="AK29" i="9"/>
  <c r="AK30" i="9"/>
  <c r="C58" i="9"/>
  <c r="AQ18" i="9"/>
  <c r="E58" i="9" s="1"/>
  <c r="AJ17" i="9"/>
  <c r="AK36" i="9"/>
  <c r="F76" i="9"/>
  <c r="AD36" i="9"/>
  <c r="I76" i="9" s="1"/>
  <c r="AL35" i="9"/>
  <c r="F77" i="9"/>
  <c r="AD37" i="9"/>
  <c r="I77" i="9" s="1"/>
  <c r="AL36" i="9"/>
  <c r="AM36" i="9" s="1"/>
  <c r="AS36" i="9" s="1"/>
  <c r="H76" i="9" s="1"/>
  <c r="F81" i="9"/>
  <c r="AS41" i="9"/>
  <c r="H81" i="9" s="1"/>
  <c r="AD41" i="9"/>
  <c r="I81" i="9" s="1"/>
  <c r="AR41" i="9"/>
  <c r="G81" i="9" s="1"/>
  <c r="AL40" i="9"/>
  <c r="C60" i="9"/>
  <c r="AJ19" i="9"/>
  <c r="AA23" i="9"/>
  <c r="AE23" i="9" s="1"/>
  <c r="AA21" i="9"/>
  <c r="AE21" i="9" s="1"/>
  <c r="AA19" i="9"/>
  <c r="AE19" i="9" s="1"/>
  <c r="AA16" i="9"/>
  <c r="AE16" i="9" s="1"/>
  <c r="Y21" i="9"/>
  <c r="AC21" i="9" s="1"/>
  <c r="F73" i="9"/>
  <c r="AD33" i="9"/>
  <c r="I73" i="9" s="1"/>
  <c r="AL32" i="9"/>
  <c r="AM32" i="9" s="1"/>
  <c r="AS32" i="9" s="1"/>
  <c r="H72" i="9" s="1"/>
  <c r="AD34" i="9"/>
  <c r="I74" i="9" s="1"/>
  <c r="F74" i="9"/>
  <c r="AL33" i="9"/>
  <c r="F71" i="9"/>
  <c r="AD31" i="9"/>
  <c r="I71" i="9" s="1"/>
  <c r="AL30" i="9"/>
  <c r="AM30" i="9" s="1"/>
  <c r="AS30" i="9" s="1"/>
  <c r="H70" i="9" s="1"/>
  <c r="F69" i="9"/>
  <c r="AD29" i="9"/>
  <c r="I69" i="9" s="1"/>
  <c r="AL28" i="9"/>
  <c r="F66" i="9"/>
  <c r="AD26" i="9"/>
  <c r="I66" i="9" s="1"/>
  <c r="AL25" i="9"/>
  <c r="AM25" i="9" s="1"/>
  <c r="AS25" i="9" s="1"/>
  <c r="H65" i="9" s="1"/>
  <c r="AR42" i="9"/>
  <c r="G82" i="9" s="1"/>
  <c r="AD42" i="9"/>
  <c r="I82" i="9" s="1"/>
  <c r="AS42" i="9"/>
  <c r="H82" i="9" s="1"/>
  <c r="F82" i="9"/>
  <c r="AL41" i="9"/>
  <c r="AM41" i="9" s="1"/>
  <c r="AK27" i="9"/>
  <c r="AK28" i="9"/>
  <c r="AK31" i="9"/>
  <c r="AK32" i="9"/>
  <c r="Y19" i="9"/>
  <c r="AC19" i="9" s="1"/>
  <c r="F59" i="9" l="1"/>
  <c r="AD19" i="9"/>
  <c r="I59" i="9" s="1"/>
  <c r="AL18" i="9"/>
  <c r="AQ31" i="9"/>
  <c r="E71" i="9" s="1"/>
  <c r="AP31" i="9"/>
  <c r="D71" i="9" s="1"/>
  <c r="AQ27" i="9"/>
  <c r="E67" i="9" s="1"/>
  <c r="AP27" i="9"/>
  <c r="D67" i="9" s="1"/>
  <c r="F61" i="9"/>
  <c r="AD21" i="9"/>
  <c r="I61" i="9" s="1"/>
  <c r="AL20" i="9"/>
  <c r="J59" i="9"/>
  <c r="AF19" i="9"/>
  <c r="M59" i="9" s="1"/>
  <c r="AN18" i="9"/>
  <c r="J63" i="9"/>
  <c r="AF23" i="9"/>
  <c r="M63" i="9" s="1"/>
  <c r="AN22" i="9"/>
  <c r="AR36" i="9"/>
  <c r="G76" i="9" s="1"/>
  <c r="AQ36" i="9"/>
  <c r="E76" i="9" s="1"/>
  <c r="AP36" i="9"/>
  <c r="D76" i="9" s="1"/>
  <c r="AQ29" i="9"/>
  <c r="E69" i="9" s="1"/>
  <c r="AP29" i="9"/>
  <c r="D69" i="9" s="1"/>
  <c r="AQ25" i="9"/>
  <c r="E65" i="9" s="1"/>
  <c r="AP25" i="9"/>
  <c r="D65" i="9" s="1"/>
  <c r="AP39" i="9"/>
  <c r="D79" i="9" s="1"/>
  <c r="AQ39" i="9"/>
  <c r="E79" i="9" s="1"/>
  <c r="J54" i="9"/>
  <c r="AF14" i="9"/>
  <c r="M54" i="9" s="1"/>
  <c r="AN13" i="9"/>
  <c r="J51" i="9"/>
  <c r="AF11" i="9"/>
  <c r="M51" i="9" s="1"/>
  <c r="AN10" i="9"/>
  <c r="J50" i="9"/>
  <c r="AF10" i="9"/>
  <c r="M50" i="9" s="1"/>
  <c r="AN9" i="9"/>
  <c r="J47" i="9"/>
  <c r="AF7" i="9"/>
  <c r="M47" i="9" s="1"/>
  <c r="AU35" i="9"/>
  <c r="L75" i="9" s="1"/>
  <c r="AT35" i="9"/>
  <c r="K75" i="9" s="1"/>
  <c r="AO17" i="9"/>
  <c r="F62" i="9"/>
  <c r="AD22" i="9"/>
  <c r="I62" i="9" s="1"/>
  <c r="AL21" i="9"/>
  <c r="AM27" i="9"/>
  <c r="AR30" i="9"/>
  <c r="G70" i="9" s="1"/>
  <c r="AM31" i="9"/>
  <c r="F56" i="9"/>
  <c r="AD16" i="9"/>
  <c r="I56" i="9" s="1"/>
  <c r="AL15" i="9"/>
  <c r="AO29" i="9"/>
  <c r="AT31" i="9"/>
  <c r="K71" i="9" s="1"/>
  <c r="AO37" i="9"/>
  <c r="F55" i="9"/>
  <c r="AD15" i="9"/>
  <c r="I55" i="9" s="1"/>
  <c r="AL14" i="9"/>
  <c r="F52" i="9"/>
  <c r="AD12" i="9"/>
  <c r="I52" i="9" s="1"/>
  <c r="AL11" i="9"/>
  <c r="F53" i="9"/>
  <c r="AD13" i="9"/>
  <c r="I53" i="9" s="1"/>
  <c r="AL12" i="9"/>
  <c r="F49" i="9"/>
  <c r="AD9" i="9"/>
  <c r="I49" i="9" s="1"/>
  <c r="AL8" i="9"/>
  <c r="F47" i="9"/>
  <c r="AD7" i="9"/>
  <c r="I47" i="9" s="1"/>
  <c r="AK7" i="9"/>
  <c r="AK8" i="9"/>
  <c r="AK11" i="9"/>
  <c r="AK12" i="9"/>
  <c r="AO40" i="9"/>
  <c r="AT41" i="9"/>
  <c r="K81" i="9" s="1"/>
  <c r="AO36" i="9"/>
  <c r="AO21" i="9"/>
  <c r="AU21" i="9" s="1"/>
  <c r="L61" i="9" s="1"/>
  <c r="AK21" i="9"/>
  <c r="AQ32" i="9"/>
  <c r="E72" i="9" s="1"/>
  <c r="AP32" i="9"/>
  <c r="D72" i="9" s="1"/>
  <c r="AQ28" i="9"/>
  <c r="E68" i="9" s="1"/>
  <c r="AP28" i="9"/>
  <c r="D68" i="9" s="1"/>
  <c r="AM28" i="9"/>
  <c r="AM33" i="9"/>
  <c r="AO39" i="9"/>
  <c r="J56" i="9"/>
  <c r="AF16" i="9"/>
  <c r="M56" i="9" s="1"/>
  <c r="AN15" i="9"/>
  <c r="AO15" i="9" s="1"/>
  <c r="J61" i="9"/>
  <c r="AT21" i="9"/>
  <c r="K61" i="9" s="1"/>
  <c r="AF21" i="9"/>
  <c r="M61" i="9" s="1"/>
  <c r="AN20" i="9"/>
  <c r="AK19" i="9"/>
  <c r="AM40" i="9"/>
  <c r="AM35" i="9"/>
  <c r="AK17" i="9"/>
  <c r="AQ30" i="9"/>
  <c r="E70" i="9" s="1"/>
  <c r="AP30" i="9"/>
  <c r="D70" i="9" s="1"/>
  <c r="AQ26" i="9"/>
  <c r="E66" i="9" s="1"/>
  <c r="AP26" i="9"/>
  <c r="D66" i="9" s="1"/>
  <c r="AO25" i="9"/>
  <c r="AO27" i="9"/>
  <c r="AO32" i="9"/>
  <c r="AK20" i="9"/>
  <c r="AK15" i="9"/>
  <c r="J53" i="9"/>
  <c r="AF13" i="9"/>
  <c r="M53" i="9" s="1"/>
  <c r="AN12" i="9"/>
  <c r="J52" i="9"/>
  <c r="AF12" i="9"/>
  <c r="M52" i="9" s="1"/>
  <c r="AN11" i="9"/>
  <c r="AO11" i="9" s="1"/>
  <c r="AU11" i="9" s="1"/>
  <c r="L51" i="9" s="1"/>
  <c r="J49" i="9"/>
  <c r="AF9" i="9"/>
  <c r="M49" i="9" s="1"/>
  <c r="AN8" i="9"/>
  <c r="J48" i="9"/>
  <c r="AF8" i="9"/>
  <c r="M48" i="9" s="1"/>
  <c r="AN7" i="9"/>
  <c r="AO7" i="9" s="1"/>
  <c r="AU7" i="9" s="1"/>
  <c r="L47" i="9" s="1"/>
  <c r="J64" i="9"/>
  <c r="AT24" i="9"/>
  <c r="K64" i="9" s="1"/>
  <c r="AU24" i="9"/>
  <c r="L64" i="9" s="1"/>
  <c r="AF24" i="9"/>
  <c r="M64" i="9" s="1"/>
  <c r="AN23" i="9"/>
  <c r="AO23" i="9" s="1"/>
  <c r="AT23" i="9" s="1"/>
  <c r="K63" i="9" s="1"/>
  <c r="AK9" i="9"/>
  <c r="AK10" i="9"/>
  <c r="AK13" i="9"/>
  <c r="AK14" i="9"/>
  <c r="AO38" i="9"/>
  <c r="AM37" i="9"/>
  <c r="AO19" i="9"/>
  <c r="AU19" i="9" s="1"/>
  <c r="L59" i="9" s="1"/>
  <c r="F57" i="9"/>
  <c r="AD17" i="9"/>
  <c r="I57" i="9" s="1"/>
  <c r="AL16" i="9"/>
  <c r="AR25" i="9"/>
  <c r="G65" i="9" s="1"/>
  <c r="AM26" i="9"/>
  <c r="AM29" i="9"/>
  <c r="AR32" i="9"/>
  <c r="G72" i="9" s="1"/>
  <c r="AO34" i="9"/>
  <c r="AK22" i="9"/>
  <c r="F63" i="9"/>
  <c r="AS23" i="9"/>
  <c r="H63" i="9" s="1"/>
  <c r="AD23" i="9"/>
  <c r="I63" i="9" s="1"/>
  <c r="AL22" i="9"/>
  <c r="AM22" i="9" s="1"/>
  <c r="AS22" i="9" s="1"/>
  <c r="H62" i="9" s="1"/>
  <c r="AM34" i="9"/>
  <c r="AO28" i="9"/>
  <c r="AO30" i="9"/>
  <c r="F58" i="9"/>
  <c r="AD18" i="9"/>
  <c r="I58" i="9" s="1"/>
  <c r="AL17" i="9"/>
  <c r="AM17" i="9" s="1"/>
  <c r="AS17" i="9" s="1"/>
  <c r="H57" i="9" s="1"/>
  <c r="F54" i="9"/>
  <c r="AD14" i="9"/>
  <c r="I54" i="9" s="1"/>
  <c r="AL13" i="9"/>
  <c r="F50" i="9"/>
  <c r="AD10" i="9"/>
  <c r="I50" i="9" s="1"/>
  <c r="AL9" i="9"/>
  <c r="AM9" i="9" s="1"/>
  <c r="AR9" i="9" s="1"/>
  <c r="G49" i="9" s="1"/>
  <c r="F51" i="9"/>
  <c r="AD11" i="9"/>
  <c r="I51" i="9" s="1"/>
  <c r="AL10" i="9"/>
  <c r="F48" i="9"/>
  <c r="AD8" i="9"/>
  <c r="I48" i="9" s="1"/>
  <c r="AL7" i="9"/>
  <c r="AM7" i="9" s="1"/>
  <c r="AS7" i="9" s="1"/>
  <c r="H47" i="9" s="1"/>
  <c r="F64" i="9"/>
  <c r="AR24" i="9"/>
  <c r="G64" i="9" s="1"/>
  <c r="AS24" i="9"/>
  <c r="H64" i="9" s="1"/>
  <c r="AD24" i="9"/>
  <c r="I64" i="9" s="1"/>
  <c r="AL23" i="9"/>
  <c r="AM23" i="9" s="1"/>
  <c r="AR23" i="9" s="1"/>
  <c r="G63" i="9" s="1"/>
  <c r="AO33" i="9"/>
  <c r="AM39" i="9"/>
  <c r="AO14" i="9"/>
  <c r="AT14" i="9" s="1"/>
  <c r="K54" i="9" s="1"/>
  <c r="AU33" i="9" l="1"/>
  <c r="L73" i="9" s="1"/>
  <c r="AT33" i="9"/>
  <c r="K73" i="9" s="1"/>
  <c r="AU28" i="9"/>
  <c r="L68" i="9" s="1"/>
  <c r="AT28" i="9"/>
  <c r="K68" i="9" s="1"/>
  <c r="AU34" i="9"/>
  <c r="L74" i="9" s="1"/>
  <c r="AT34" i="9"/>
  <c r="K74" i="9" s="1"/>
  <c r="AR29" i="9"/>
  <c r="G69" i="9" s="1"/>
  <c r="AS29" i="9"/>
  <c r="H69" i="9" s="1"/>
  <c r="AR17" i="9"/>
  <c r="G57" i="9" s="1"/>
  <c r="AU38" i="9"/>
  <c r="L78" i="9" s="1"/>
  <c r="AT38" i="9"/>
  <c r="K78" i="9" s="1"/>
  <c r="AQ13" i="9"/>
  <c r="E53" i="9" s="1"/>
  <c r="AP13" i="9"/>
  <c r="D53" i="9" s="1"/>
  <c r="AQ9" i="9"/>
  <c r="E49" i="9" s="1"/>
  <c r="AP9" i="9"/>
  <c r="D49" i="9" s="1"/>
  <c r="AP15" i="9"/>
  <c r="D55" i="9" s="1"/>
  <c r="AQ15" i="9"/>
  <c r="E55" i="9" s="1"/>
  <c r="AU32" i="9"/>
  <c r="L72" i="9" s="1"/>
  <c r="AT32" i="9"/>
  <c r="K72" i="9" s="1"/>
  <c r="AU25" i="9"/>
  <c r="L65" i="9" s="1"/>
  <c r="AT25" i="9"/>
  <c r="K65" i="9" s="1"/>
  <c r="AS35" i="9"/>
  <c r="H75" i="9" s="1"/>
  <c r="AR35" i="9"/>
  <c r="G75" i="9" s="1"/>
  <c r="AQ19" i="9"/>
  <c r="E59" i="9" s="1"/>
  <c r="AP19" i="9"/>
  <c r="D59" i="9" s="1"/>
  <c r="AT15" i="9"/>
  <c r="K55" i="9" s="1"/>
  <c r="AU15" i="9"/>
  <c r="L55" i="9" s="1"/>
  <c r="AS33" i="9"/>
  <c r="H73" i="9" s="1"/>
  <c r="AR33" i="9"/>
  <c r="G73" i="9" s="1"/>
  <c r="AP21" i="9"/>
  <c r="D61" i="9" s="1"/>
  <c r="AQ21" i="9"/>
  <c r="E61" i="9" s="1"/>
  <c r="AP12" i="9"/>
  <c r="D52" i="9" s="1"/>
  <c r="AQ12" i="9"/>
  <c r="E52" i="9" s="1"/>
  <c r="AQ8" i="9"/>
  <c r="E48" i="9" s="1"/>
  <c r="AP8" i="9"/>
  <c r="D48" i="9" s="1"/>
  <c r="AR7" i="9"/>
  <c r="G47" i="9" s="1"/>
  <c r="AM8" i="9"/>
  <c r="AS9" i="9"/>
  <c r="H49" i="9" s="1"/>
  <c r="AM11" i="9"/>
  <c r="AU37" i="9"/>
  <c r="L77" i="9" s="1"/>
  <c r="AT37" i="9"/>
  <c r="K77" i="9" s="1"/>
  <c r="AU29" i="9"/>
  <c r="L69" i="9" s="1"/>
  <c r="AT29" i="9"/>
  <c r="K69" i="9" s="1"/>
  <c r="AS31" i="9"/>
  <c r="H71" i="9" s="1"/>
  <c r="AR31" i="9"/>
  <c r="G71" i="9" s="1"/>
  <c r="AS27" i="9"/>
  <c r="H67" i="9" s="1"/>
  <c r="AR27" i="9"/>
  <c r="G67" i="9" s="1"/>
  <c r="AR22" i="9"/>
  <c r="G62" i="9" s="1"/>
  <c r="AT17" i="9"/>
  <c r="K57" i="9" s="1"/>
  <c r="AU17" i="9"/>
  <c r="L57" i="9" s="1"/>
  <c r="AT7" i="9"/>
  <c r="K47" i="9" s="1"/>
  <c r="AO10" i="9"/>
  <c r="AM19" i="9"/>
  <c r="AS39" i="9"/>
  <c r="H79" i="9" s="1"/>
  <c r="AR39" i="9"/>
  <c r="G79" i="9" s="1"/>
  <c r="AM10" i="9"/>
  <c r="AM13" i="9"/>
  <c r="AT30" i="9"/>
  <c r="K70" i="9" s="1"/>
  <c r="AU30" i="9"/>
  <c r="L70" i="9" s="1"/>
  <c r="AS34" i="9"/>
  <c r="H74" i="9" s="1"/>
  <c r="AR34" i="9"/>
  <c r="G74" i="9" s="1"/>
  <c r="AQ22" i="9"/>
  <c r="E62" i="9" s="1"/>
  <c r="AP22" i="9"/>
  <c r="D62" i="9" s="1"/>
  <c r="AS26" i="9"/>
  <c r="H66" i="9" s="1"/>
  <c r="AR26" i="9"/>
  <c r="G66" i="9" s="1"/>
  <c r="AM16" i="9"/>
  <c r="AS37" i="9"/>
  <c r="H77" i="9" s="1"/>
  <c r="AR37" i="9"/>
  <c r="G77" i="9" s="1"/>
  <c r="AP14" i="9"/>
  <c r="D54" i="9" s="1"/>
  <c r="AQ14" i="9"/>
  <c r="E54" i="9" s="1"/>
  <c r="AP10" i="9"/>
  <c r="D50" i="9" s="1"/>
  <c r="AQ10" i="9"/>
  <c r="E50" i="9" s="1"/>
  <c r="AO8" i="9"/>
  <c r="AO12" i="9"/>
  <c r="AP20" i="9"/>
  <c r="D60" i="9" s="1"/>
  <c r="AQ20" i="9"/>
  <c r="E60" i="9" s="1"/>
  <c r="AU27" i="9"/>
  <c r="L67" i="9" s="1"/>
  <c r="AT27" i="9"/>
  <c r="K67" i="9" s="1"/>
  <c r="AQ17" i="9"/>
  <c r="E57" i="9" s="1"/>
  <c r="AP17" i="9"/>
  <c r="D57" i="9" s="1"/>
  <c r="AS40" i="9"/>
  <c r="H80" i="9" s="1"/>
  <c r="AR40" i="9"/>
  <c r="G80" i="9" s="1"/>
  <c r="AO20" i="9"/>
  <c r="AU39" i="9"/>
  <c r="L79" i="9" s="1"/>
  <c r="AT39" i="9"/>
  <c r="K79" i="9" s="1"/>
  <c r="AS28" i="9"/>
  <c r="H68" i="9" s="1"/>
  <c r="AR28" i="9"/>
  <c r="G68" i="9" s="1"/>
  <c r="AO16" i="9"/>
  <c r="AU36" i="9"/>
  <c r="L76" i="9" s="1"/>
  <c r="AT36" i="9"/>
  <c r="K76" i="9" s="1"/>
  <c r="AU40" i="9"/>
  <c r="L80" i="9" s="1"/>
  <c r="AT40" i="9"/>
  <c r="K80" i="9" s="1"/>
  <c r="AP11" i="9"/>
  <c r="D51" i="9" s="1"/>
  <c r="AQ11" i="9"/>
  <c r="E51" i="9" s="1"/>
  <c r="AP7" i="9"/>
  <c r="D47" i="9" s="1"/>
  <c r="AQ7" i="9"/>
  <c r="E47" i="9" s="1"/>
  <c r="AM12" i="9"/>
  <c r="AM14" i="9"/>
  <c r="AM15" i="9"/>
  <c r="AM21" i="9"/>
  <c r="AO9" i="9"/>
  <c r="AT11" i="9"/>
  <c r="K51" i="9" s="1"/>
  <c r="AO13" i="9"/>
  <c r="AU14" i="9"/>
  <c r="L54" i="9" s="1"/>
  <c r="AO22" i="9"/>
  <c r="AU23" i="9"/>
  <c r="L63" i="9" s="1"/>
  <c r="AT19" i="9"/>
  <c r="K59" i="9" s="1"/>
  <c r="AM20" i="9"/>
  <c r="AO18" i="9"/>
  <c r="AM18" i="9"/>
  <c r="AR18" i="9" l="1"/>
  <c r="G58" i="9" s="1"/>
  <c r="AS18" i="9"/>
  <c r="H58" i="9" s="1"/>
  <c r="AS20" i="9"/>
  <c r="H60" i="9" s="1"/>
  <c r="AR20" i="9"/>
  <c r="G60" i="9" s="1"/>
  <c r="AR21" i="9"/>
  <c r="G61" i="9" s="1"/>
  <c r="AS21" i="9"/>
  <c r="H61" i="9" s="1"/>
  <c r="AS14" i="9"/>
  <c r="H54" i="9" s="1"/>
  <c r="AR14" i="9"/>
  <c r="G54" i="9" s="1"/>
  <c r="AT16" i="9"/>
  <c r="K56" i="9" s="1"/>
  <c r="AU16" i="9"/>
  <c r="L56" i="9" s="1"/>
  <c r="AT12" i="9"/>
  <c r="K52" i="9" s="1"/>
  <c r="AU12" i="9"/>
  <c r="L52" i="9" s="1"/>
  <c r="AS16" i="9"/>
  <c r="H56" i="9" s="1"/>
  <c r="AR16" i="9"/>
  <c r="G56" i="9" s="1"/>
  <c r="AR10" i="9"/>
  <c r="G50" i="9" s="1"/>
  <c r="AS10" i="9"/>
  <c r="H50" i="9" s="1"/>
  <c r="AU10" i="9"/>
  <c r="L50" i="9" s="1"/>
  <c r="AT10" i="9"/>
  <c r="K50" i="9" s="1"/>
  <c r="AT18" i="9"/>
  <c r="K58" i="9" s="1"/>
  <c r="AU18" i="9"/>
  <c r="L58" i="9" s="1"/>
  <c r="AT22" i="9"/>
  <c r="K62" i="9" s="1"/>
  <c r="AU22" i="9"/>
  <c r="L62" i="9" s="1"/>
  <c r="AT13" i="9"/>
  <c r="K53" i="9" s="1"/>
  <c r="AU13" i="9"/>
  <c r="L53" i="9" s="1"/>
  <c r="AT9" i="9"/>
  <c r="K49" i="9" s="1"/>
  <c r="AU9" i="9"/>
  <c r="L49" i="9" s="1"/>
  <c r="AS15" i="9"/>
  <c r="H55" i="9" s="1"/>
  <c r="AR15" i="9"/>
  <c r="G55" i="9" s="1"/>
  <c r="AR12" i="9"/>
  <c r="G52" i="9" s="1"/>
  <c r="AS12" i="9"/>
  <c r="H52" i="9" s="1"/>
  <c r="AU20" i="9"/>
  <c r="L60" i="9" s="1"/>
  <c r="AT20" i="9"/>
  <c r="K60" i="9" s="1"/>
  <c r="AT8" i="9"/>
  <c r="K48" i="9" s="1"/>
  <c r="AU8" i="9"/>
  <c r="L48" i="9" s="1"/>
  <c r="AS13" i="9"/>
  <c r="H53" i="9" s="1"/>
  <c r="AR13" i="9"/>
  <c r="G53" i="9" s="1"/>
  <c r="AR19" i="9"/>
  <c r="G59" i="9" s="1"/>
  <c r="AS19" i="9"/>
  <c r="H59" i="9" s="1"/>
  <c r="AR11" i="9"/>
  <c r="G51" i="9" s="1"/>
  <c r="AS11" i="9"/>
  <c r="H51" i="9" s="1"/>
  <c r="AR8" i="9"/>
  <c r="G48" i="9" s="1"/>
  <c r="AS8" i="9"/>
  <c r="H48" i="9" s="1"/>
  <c r="AH42" i="8" l="1"/>
  <c r="S42" i="8"/>
  <c r="AI42" i="8" s="1"/>
  <c r="Q42" i="8"/>
  <c r="P42" i="8"/>
  <c r="R42" i="8" s="1"/>
  <c r="S41" i="8"/>
  <c r="AI41" i="8" s="1"/>
  <c r="Q41" i="8"/>
  <c r="P41" i="8"/>
  <c r="O41" i="8"/>
  <c r="S40" i="8"/>
  <c r="AI40" i="8" s="1"/>
  <c r="Q40" i="8"/>
  <c r="P40" i="8"/>
  <c r="R40" i="8" s="1"/>
  <c r="T40" i="8" s="1"/>
  <c r="AH40" i="8" s="1"/>
  <c r="O40" i="8"/>
  <c r="S39" i="8"/>
  <c r="AI39" i="8" s="1"/>
  <c r="Q39" i="8"/>
  <c r="P39" i="8"/>
  <c r="O39" i="8"/>
  <c r="S38" i="8"/>
  <c r="AI38" i="8" s="1"/>
  <c r="Q38" i="8"/>
  <c r="P38" i="8"/>
  <c r="R38" i="8" s="1"/>
  <c r="T38" i="8" s="1"/>
  <c r="AH38" i="8" s="1"/>
  <c r="O38" i="8"/>
  <c r="S37" i="8"/>
  <c r="AI37" i="8" s="1"/>
  <c r="Q37" i="8"/>
  <c r="P37" i="8"/>
  <c r="O37" i="8"/>
  <c r="S36" i="8"/>
  <c r="AI36" i="8" s="1"/>
  <c r="Q36" i="8"/>
  <c r="P36" i="8"/>
  <c r="R36" i="8" s="1"/>
  <c r="T36" i="8" s="1"/>
  <c r="AH36" i="8" s="1"/>
  <c r="O36" i="8"/>
  <c r="S35" i="8"/>
  <c r="AI35" i="8" s="1"/>
  <c r="Q35" i="8"/>
  <c r="P35" i="8"/>
  <c r="O35" i="8"/>
  <c r="S34" i="8"/>
  <c r="AI34" i="8" s="1"/>
  <c r="Q34" i="8"/>
  <c r="P34" i="8"/>
  <c r="R34" i="8" s="1"/>
  <c r="T34" i="8" s="1"/>
  <c r="AH34" i="8" s="1"/>
  <c r="O34" i="8"/>
  <c r="S33" i="8"/>
  <c r="AI33" i="8" s="1"/>
  <c r="Q33" i="8"/>
  <c r="P33" i="8"/>
  <c r="O33" i="8"/>
  <c r="S32" i="8"/>
  <c r="AI32" i="8" s="1"/>
  <c r="Q32" i="8"/>
  <c r="P32" i="8"/>
  <c r="R32" i="8" s="1"/>
  <c r="T32" i="8" s="1"/>
  <c r="AH32" i="8" s="1"/>
  <c r="O32" i="8"/>
  <c r="S31" i="8"/>
  <c r="AI31" i="8" s="1"/>
  <c r="Q31" i="8"/>
  <c r="P31" i="8"/>
  <c r="O31" i="8"/>
  <c r="S30" i="8"/>
  <c r="AI30" i="8" s="1"/>
  <c r="Q30" i="8"/>
  <c r="P30" i="8"/>
  <c r="R30" i="8" s="1"/>
  <c r="T30" i="8" s="1"/>
  <c r="AH30" i="8" s="1"/>
  <c r="O30" i="8"/>
  <c r="AH29" i="8"/>
  <c r="S29" i="8"/>
  <c r="AI29" i="8" s="1"/>
  <c r="Q29" i="8"/>
  <c r="P29" i="8"/>
  <c r="O29" i="8"/>
  <c r="AH28" i="8"/>
  <c r="S28" i="8"/>
  <c r="AI28" i="8" s="1"/>
  <c r="Q28" i="8"/>
  <c r="P28" i="8"/>
  <c r="R28" i="8" s="1"/>
  <c r="T28" i="8" s="1"/>
  <c r="O28" i="8"/>
  <c r="AH27" i="8"/>
  <c r="S27" i="8"/>
  <c r="AI27" i="8" s="1"/>
  <c r="Q27" i="8"/>
  <c r="P27" i="8"/>
  <c r="O27" i="8"/>
  <c r="AH26" i="8"/>
  <c r="S26" i="8"/>
  <c r="AI26" i="8" s="1"/>
  <c r="Q26" i="8"/>
  <c r="P26" i="8"/>
  <c r="R26" i="8" s="1"/>
  <c r="T26" i="8" s="1"/>
  <c r="O26" i="8"/>
  <c r="S25" i="8"/>
  <c r="AI25" i="8" s="1"/>
  <c r="Q25" i="8"/>
  <c r="P25" i="8"/>
  <c r="R25" i="8" s="1"/>
  <c r="T25" i="8" s="1"/>
  <c r="O25" i="8"/>
  <c r="AH24" i="8"/>
  <c r="S24" i="8"/>
  <c r="Q24" i="8"/>
  <c r="P24" i="8"/>
  <c r="R24" i="8" s="1"/>
  <c r="AK24" i="8" s="1"/>
  <c r="AI23" i="8"/>
  <c r="S23" i="8"/>
  <c r="Q23" i="8"/>
  <c r="P23" i="8"/>
  <c r="R23" i="8" s="1"/>
  <c r="T23" i="8" s="1"/>
  <c r="AH23" i="8" s="1"/>
  <c r="O23" i="8"/>
  <c r="AI22" i="8"/>
  <c r="S22" i="8"/>
  <c r="Q22" i="8"/>
  <c r="P22" i="8"/>
  <c r="R22" i="8" s="1"/>
  <c r="T22" i="8" s="1"/>
  <c r="AH22" i="8" s="1"/>
  <c r="O22" i="8"/>
  <c r="AI21" i="8"/>
  <c r="S21" i="8"/>
  <c r="Q21" i="8"/>
  <c r="P21" i="8"/>
  <c r="R21" i="8" s="1"/>
  <c r="T21" i="8" s="1"/>
  <c r="AH21" i="8" s="1"/>
  <c r="O21" i="8"/>
  <c r="AI20" i="8"/>
  <c r="S20" i="8"/>
  <c r="Q20" i="8"/>
  <c r="P20" i="8"/>
  <c r="R20" i="8" s="1"/>
  <c r="T20" i="8" s="1"/>
  <c r="AH20" i="8" s="1"/>
  <c r="O20" i="8"/>
  <c r="AI19" i="8"/>
  <c r="S19" i="8"/>
  <c r="Q19" i="8"/>
  <c r="P19" i="8"/>
  <c r="R19" i="8" s="1"/>
  <c r="T19" i="8" s="1"/>
  <c r="AH19" i="8" s="1"/>
  <c r="O19" i="8"/>
  <c r="AI18" i="8"/>
  <c r="S18" i="8"/>
  <c r="Q18" i="8"/>
  <c r="P18" i="8"/>
  <c r="R18" i="8" s="1"/>
  <c r="T18" i="8" s="1"/>
  <c r="AH18" i="8" s="1"/>
  <c r="O18" i="8"/>
  <c r="AI17" i="8"/>
  <c r="S17" i="8"/>
  <c r="Q17" i="8"/>
  <c r="P17" i="8"/>
  <c r="R17" i="8" s="1"/>
  <c r="T17" i="8" s="1"/>
  <c r="AH17" i="8" s="1"/>
  <c r="O17" i="8"/>
  <c r="AI16" i="8"/>
  <c r="S16" i="8"/>
  <c r="Q16" i="8"/>
  <c r="P16" i="8"/>
  <c r="R16" i="8" s="1"/>
  <c r="T16" i="8" s="1"/>
  <c r="AH16" i="8" s="1"/>
  <c r="O16" i="8"/>
  <c r="AI15" i="8"/>
  <c r="S15" i="8"/>
  <c r="Q15" i="8"/>
  <c r="P15" i="8"/>
  <c r="R15" i="8" s="1"/>
  <c r="T15" i="8" s="1"/>
  <c r="AH15" i="8" s="1"/>
  <c r="O15" i="8"/>
  <c r="AI14" i="8"/>
  <c r="S14" i="8"/>
  <c r="Q14" i="8"/>
  <c r="P14" i="8"/>
  <c r="R14" i="8" s="1"/>
  <c r="T14" i="8" s="1"/>
  <c r="AH14" i="8" s="1"/>
  <c r="O14" i="8"/>
  <c r="AI13" i="8"/>
  <c r="S13" i="8"/>
  <c r="Q13" i="8"/>
  <c r="P13" i="8"/>
  <c r="R13" i="8" s="1"/>
  <c r="T13" i="8" s="1"/>
  <c r="AH13" i="8" s="1"/>
  <c r="O13" i="8"/>
  <c r="AI12" i="8"/>
  <c r="S12" i="8"/>
  <c r="Q12" i="8"/>
  <c r="P12" i="8"/>
  <c r="R12" i="8" s="1"/>
  <c r="T12" i="8" s="1"/>
  <c r="AH12" i="8" s="1"/>
  <c r="O12" i="8"/>
  <c r="AI11" i="8"/>
  <c r="S11" i="8"/>
  <c r="Q11" i="8"/>
  <c r="P11" i="8"/>
  <c r="R11" i="8" s="1"/>
  <c r="T11" i="8" s="1"/>
  <c r="AH11" i="8" s="1"/>
  <c r="O11" i="8"/>
  <c r="AI10" i="8"/>
  <c r="AH10" i="8"/>
  <c r="S10" i="8"/>
  <c r="Q10" i="8"/>
  <c r="P10" i="8"/>
  <c r="R10" i="8" s="1"/>
  <c r="T10" i="8" s="1"/>
  <c r="O10" i="8"/>
  <c r="AI9" i="8"/>
  <c r="S9" i="8"/>
  <c r="Q9" i="8"/>
  <c r="P9" i="8"/>
  <c r="R9" i="8" s="1"/>
  <c r="T9" i="8" s="1"/>
  <c r="AH9" i="8" s="1"/>
  <c r="O9" i="8"/>
  <c r="AI8" i="8"/>
  <c r="AH8" i="8"/>
  <c r="S8" i="8"/>
  <c r="Q8" i="8"/>
  <c r="P8" i="8"/>
  <c r="R8" i="8" s="1"/>
  <c r="T8" i="8" s="1"/>
  <c r="O8" i="8"/>
  <c r="AH7" i="8"/>
  <c r="S7" i="8"/>
  <c r="AI7" i="8" s="1"/>
  <c r="Q7" i="8"/>
  <c r="P7" i="8"/>
  <c r="O7" i="8"/>
  <c r="AO42" i="8" l="1"/>
  <c r="AK42" i="8"/>
  <c r="AM42" i="8"/>
  <c r="R7" i="8"/>
  <c r="T7" i="8" s="1"/>
  <c r="V25" i="8"/>
  <c r="U26" i="8"/>
  <c r="AH25" i="8"/>
  <c r="AI24" i="8"/>
  <c r="AM24" i="8" s="1"/>
  <c r="R27" i="8"/>
  <c r="T27" i="8" s="1"/>
  <c r="R29" i="8"/>
  <c r="T29" i="8" s="1"/>
  <c r="R31" i="8"/>
  <c r="T31" i="8" s="1"/>
  <c r="AH31" i="8" s="1"/>
  <c r="R33" i="8"/>
  <c r="T33" i="8" s="1"/>
  <c r="AH33" i="8" s="1"/>
  <c r="R35" i="8"/>
  <c r="T35" i="8" s="1"/>
  <c r="AH35" i="8" s="1"/>
  <c r="R37" i="8"/>
  <c r="T37" i="8" s="1"/>
  <c r="AH37" i="8" s="1"/>
  <c r="R39" i="8"/>
  <c r="T39" i="8" s="1"/>
  <c r="AH39" i="8" s="1"/>
  <c r="R41" i="8"/>
  <c r="T41" i="8" s="1"/>
  <c r="AH41" i="8" s="1"/>
  <c r="V26" i="8" l="1"/>
  <c r="U27" i="8"/>
  <c r="U8" i="8"/>
  <c r="V7" i="8"/>
  <c r="AO24" i="8"/>
  <c r="Z25" i="8"/>
  <c r="X25" i="8"/>
  <c r="X7" i="8" l="1"/>
  <c r="Z7" i="8"/>
  <c r="V27" i="8"/>
  <c r="U28" i="8"/>
  <c r="Z26" i="8"/>
  <c r="X26" i="8"/>
  <c r="U9" i="8"/>
  <c r="V8" i="8"/>
  <c r="X8" i="8" l="1"/>
  <c r="Z8" i="8"/>
  <c r="Z27" i="8"/>
  <c r="X27" i="8"/>
  <c r="U10" i="8"/>
  <c r="V9" i="8"/>
  <c r="V28" i="8"/>
  <c r="U29" i="8"/>
  <c r="V29" i="8" l="1"/>
  <c r="U30" i="8"/>
  <c r="Z28" i="8"/>
  <c r="X28" i="8"/>
  <c r="X9" i="8"/>
  <c r="Z9" i="8"/>
  <c r="U11" i="8"/>
  <c r="V10" i="8"/>
  <c r="Z29" i="8" l="1"/>
  <c r="X29" i="8"/>
  <c r="Z10" i="8"/>
  <c r="X10" i="8"/>
  <c r="U12" i="8"/>
  <c r="V11" i="8"/>
  <c r="V30" i="8"/>
  <c r="U31" i="8"/>
  <c r="U13" i="8" l="1"/>
  <c r="V12" i="8"/>
  <c r="V31" i="8"/>
  <c r="U32" i="8"/>
  <c r="Z30" i="8"/>
  <c r="X30" i="8"/>
  <c r="Z11" i="8"/>
  <c r="X11" i="8"/>
  <c r="Z31" i="8" l="1"/>
  <c r="X31" i="8"/>
  <c r="X12" i="8"/>
  <c r="Z12" i="8"/>
  <c r="V32" i="8"/>
  <c r="U33" i="8"/>
  <c r="U14" i="8"/>
  <c r="V13" i="8"/>
  <c r="Z13" i="8" l="1"/>
  <c r="X13" i="8"/>
  <c r="V33" i="8"/>
  <c r="U34" i="8"/>
  <c r="Z32" i="8"/>
  <c r="X32" i="8"/>
  <c r="U15" i="8"/>
  <c r="V14" i="8"/>
  <c r="U16" i="8" l="1"/>
  <c r="V15" i="8"/>
  <c r="Z33" i="8"/>
  <c r="X33" i="8"/>
  <c r="X14" i="8"/>
  <c r="Z14" i="8"/>
  <c r="V34" i="8"/>
  <c r="U35" i="8"/>
  <c r="V35" i="8" l="1"/>
  <c r="U36" i="8"/>
  <c r="Z34" i="8"/>
  <c r="X34" i="8"/>
  <c r="Z15" i="8"/>
  <c r="X15" i="8"/>
  <c r="U17" i="8"/>
  <c r="V16" i="8"/>
  <c r="Z16" i="8" l="1"/>
  <c r="X16" i="8"/>
  <c r="Z35" i="8"/>
  <c r="X35" i="8"/>
  <c r="U18" i="8"/>
  <c r="V17" i="8"/>
  <c r="V36" i="8"/>
  <c r="U37" i="8"/>
  <c r="V37" i="8" l="1"/>
  <c r="U38" i="8"/>
  <c r="Z36" i="8"/>
  <c r="X36" i="8"/>
  <c r="Z17" i="8"/>
  <c r="X17" i="8"/>
  <c r="U19" i="8"/>
  <c r="V18" i="8"/>
  <c r="Z18" i="8" l="1"/>
  <c r="X18" i="8"/>
  <c r="U20" i="8"/>
  <c r="V19" i="8"/>
  <c r="Z37" i="8"/>
  <c r="X37" i="8"/>
  <c r="V38" i="8"/>
  <c r="U39" i="8"/>
  <c r="Z38" i="8" l="1"/>
  <c r="X38" i="8"/>
  <c r="U21" i="8"/>
  <c r="V20" i="8"/>
  <c r="V39" i="8"/>
  <c r="U40" i="8"/>
  <c r="Z19" i="8"/>
  <c r="X19" i="8"/>
  <c r="Z39" i="8" l="1"/>
  <c r="X39" i="8"/>
  <c r="U22" i="8"/>
  <c r="V21" i="8"/>
  <c r="V40" i="8"/>
  <c r="U41" i="8"/>
  <c r="Z20" i="8"/>
  <c r="X20" i="8"/>
  <c r="Z21" i="8" l="1"/>
  <c r="X21" i="8"/>
  <c r="V41" i="8"/>
  <c r="W40" i="8" s="1"/>
  <c r="AB40" i="8" s="1"/>
  <c r="U42" i="8"/>
  <c r="V42" i="8" s="1"/>
  <c r="Z40" i="8"/>
  <c r="X40" i="8"/>
  <c r="W38" i="8"/>
  <c r="AB38" i="8" s="1"/>
  <c r="U23" i="8"/>
  <c r="V22" i="8"/>
  <c r="C80" i="8" l="1"/>
  <c r="AJ39" i="8"/>
  <c r="Z22" i="8"/>
  <c r="X22" i="8"/>
  <c r="C78" i="8"/>
  <c r="AJ37" i="8"/>
  <c r="AN42" i="8"/>
  <c r="AL42" i="8"/>
  <c r="Z42" i="8"/>
  <c r="X42" i="8"/>
  <c r="W42" i="8"/>
  <c r="AB42" i="8" s="1"/>
  <c r="W26" i="8"/>
  <c r="AB26" i="8" s="1"/>
  <c r="W27" i="8"/>
  <c r="AB27" i="8" s="1"/>
  <c r="W25" i="8"/>
  <c r="AB25" i="8" s="1"/>
  <c r="W28" i="8"/>
  <c r="AB28" i="8" s="1"/>
  <c r="W30" i="8"/>
  <c r="AB30" i="8" s="1"/>
  <c r="W29" i="8"/>
  <c r="AB29" i="8" s="1"/>
  <c r="W31" i="8"/>
  <c r="AB31" i="8" s="1"/>
  <c r="W32" i="8"/>
  <c r="AB32" i="8" s="1"/>
  <c r="W33" i="8"/>
  <c r="AB33" i="8" s="1"/>
  <c r="W34" i="8"/>
  <c r="AB34" i="8" s="1"/>
  <c r="AA34" i="8"/>
  <c r="AE34" i="8" s="1"/>
  <c r="U24" i="8"/>
  <c r="V24" i="8" s="1"/>
  <c r="W18" i="8" s="1"/>
  <c r="AB18" i="8" s="1"/>
  <c r="V23" i="8"/>
  <c r="W20" i="8" s="1"/>
  <c r="AB20" i="8" s="1"/>
  <c r="Z41" i="8"/>
  <c r="AA38" i="8" s="1"/>
  <c r="AE38" i="8" s="1"/>
  <c r="X41" i="8"/>
  <c r="W41" i="8"/>
  <c r="AB41" i="8" s="1"/>
  <c r="W39" i="8"/>
  <c r="AB39" i="8" s="1"/>
  <c r="W35" i="8"/>
  <c r="AB35" i="8" s="1"/>
  <c r="W37" i="8"/>
  <c r="AB37" i="8" s="1"/>
  <c r="W36" i="8"/>
  <c r="AB36" i="8" s="1"/>
  <c r="AA37" i="8"/>
  <c r="AE37" i="8" s="1"/>
  <c r="C60" i="8" l="1"/>
  <c r="AJ19" i="8"/>
  <c r="AF38" i="8"/>
  <c r="M78" i="8" s="1"/>
  <c r="J78" i="8"/>
  <c r="AN37" i="8"/>
  <c r="C58" i="8"/>
  <c r="AJ17" i="8"/>
  <c r="C77" i="8"/>
  <c r="AJ36" i="8"/>
  <c r="Y41" i="8"/>
  <c r="AC41" i="8" s="1"/>
  <c r="Y39" i="8"/>
  <c r="AC39" i="8" s="1"/>
  <c r="Y37" i="8"/>
  <c r="AC37" i="8" s="1"/>
  <c r="Y34" i="8"/>
  <c r="AC34" i="8" s="1"/>
  <c r="Y33" i="8"/>
  <c r="AC33" i="8" s="1"/>
  <c r="Y36" i="8"/>
  <c r="AC36" i="8" s="1"/>
  <c r="Y35" i="8"/>
  <c r="AC35" i="8" s="1"/>
  <c r="Y38" i="8"/>
  <c r="AC38" i="8" s="1"/>
  <c r="J74" i="8"/>
  <c r="AF34" i="8"/>
  <c r="M74" i="8" s="1"/>
  <c r="AN33" i="8"/>
  <c r="C73" i="8"/>
  <c r="AJ32" i="8"/>
  <c r="C71" i="8"/>
  <c r="AJ30" i="8"/>
  <c r="C70" i="8"/>
  <c r="AJ29" i="8"/>
  <c r="C65" i="8"/>
  <c r="C66" i="8"/>
  <c r="AJ25" i="8"/>
  <c r="Y42" i="8"/>
  <c r="AC42" i="8" s="1"/>
  <c r="Y26" i="8"/>
  <c r="AC26" i="8" s="1"/>
  <c r="Y25" i="8"/>
  <c r="AC25" i="8" s="1"/>
  <c r="Y28" i="8"/>
  <c r="AC28" i="8" s="1"/>
  <c r="Y27" i="8"/>
  <c r="AC27" i="8" s="1"/>
  <c r="Y29" i="8"/>
  <c r="AC29" i="8" s="1"/>
  <c r="Y30" i="8"/>
  <c r="AC30" i="8" s="1"/>
  <c r="Y31" i="8"/>
  <c r="AC31" i="8" s="1"/>
  <c r="Y32" i="8"/>
  <c r="AC32" i="8" s="1"/>
  <c r="J77" i="8"/>
  <c r="AF37" i="8"/>
  <c r="M77" i="8" s="1"/>
  <c r="AN36" i="8"/>
  <c r="C79" i="8"/>
  <c r="AJ38" i="8"/>
  <c r="W23" i="8"/>
  <c r="AB23" i="8" s="1"/>
  <c r="Z23" i="8"/>
  <c r="X23" i="8"/>
  <c r="W19" i="8"/>
  <c r="AB19" i="8" s="1"/>
  <c r="C76" i="8"/>
  <c r="AJ35" i="8"/>
  <c r="C75" i="8"/>
  <c r="AJ34" i="8"/>
  <c r="C81" i="8"/>
  <c r="AJ40" i="8"/>
  <c r="AA41" i="8"/>
  <c r="AE41" i="8" s="1"/>
  <c r="AA36" i="8"/>
  <c r="AE36" i="8" s="1"/>
  <c r="Y40" i="8"/>
  <c r="AC40" i="8" s="1"/>
  <c r="AN24" i="8"/>
  <c r="AL24" i="8"/>
  <c r="W24" i="8"/>
  <c r="AB24" i="8" s="1"/>
  <c r="Z24" i="8"/>
  <c r="X24" i="8"/>
  <c r="W7" i="8"/>
  <c r="AB7" i="8" s="1"/>
  <c r="W8" i="8"/>
  <c r="AB8" i="8" s="1"/>
  <c r="W9" i="8"/>
  <c r="AB9" i="8" s="1"/>
  <c r="W10" i="8"/>
  <c r="AB10" i="8" s="1"/>
  <c r="W11" i="8"/>
  <c r="AB11" i="8" s="1"/>
  <c r="W12" i="8"/>
  <c r="AB12" i="8" s="1"/>
  <c r="W13" i="8"/>
  <c r="AB13" i="8" s="1"/>
  <c r="W14" i="8"/>
  <c r="AB14" i="8" s="1"/>
  <c r="W15" i="8"/>
  <c r="AB15" i="8" s="1"/>
  <c r="W16" i="8"/>
  <c r="AB16" i="8" s="1"/>
  <c r="W21" i="8"/>
  <c r="AB21" i="8" s="1"/>
  <c r="AA39" i="8"/>
  <c r="AE39" i="8" s="1"/>
  <c r="C74" i="8"/>
  <c r="AJ33" i="8"/>
  <c r="C72" i="8"/>
  <c r="AJ31" i="8"/>
  <c r="C69" i="8"/>
  <c r="AJ28" i="8"/>
  <c r="C68" i="8"/>
  <c r="AJ27" i="8"/>
  <c r="C67" i="8"/>
  <c r="AJ26" i="8"/>
  <c r="C82" i="8"/>
  <c r="AP42" i="8"/>
  <c r="D82" i="8" s="1"/>
  <c r="AQ42" i="8"/>
  <c r="E82" i="8" s="1"/>
  <c r="AJ41" i="8"/>
  <c r="AK41" i="8" s="1"/>
  <c r="AP41" i="8" s="1"/>
  <c r="D81" i="8" s="1"/>
  <c r="AA42" i="8"/>
  <c r="AE42" i="8" s="1"/>
  <c r="AA25" i="8"/>
  <c r="AE25" i="8" s="1"/>
  <c r="AA27" i="8"/>
  <c r="AE27" i="8" s="1"/>
  <c r="AA26" i="8"/>
  <c r="AE26" i="8" s="1"/>
  <c r="AA28" i="8"/>
  <c r="AE28" i="8" s="1"/>
  <c r="AA29" i="8"/>
  <c r="AE29" i="8" s="1"/>
  <c r="AA30" i="8"/>
  <c r="AE30" i="8" s="1"/>
  <c r="AA31" i="8"/>
  <c r="AE31" i="8" s="1"/>
  <c r="AA35" i="8"/>
  <c r="AE35" i="8" s="1"/>
  <c r="AA32" i="8"/>
  <c r="AE32" i="8" s="1"/>
  <c r="AA33" i="8"/>
  <c r="AE33" i="8" s="1"/>
  <c r="AA40" i="8"/>
  <c r="AE40" i="8" s="1"/>
  <c r="W17" i="8"/>
  <c r="AB17" i="8" s="1"/>
  <c r="Y22" i="8"/>
  <c r="AC22" i="8" s="1"/>
  <c r="Y19" i="8"/>
  <c r="AC19" i="8" s="1"/>
  <c r="Y18" i="8"/>
  <c r="AC18" i="8" s="1"/>
  <c r="Y17" i="8"/>
  <c r="AC17" i="8" s="1"/>
  <c r="Y15" i="8"/>
  <c r="AC15" i="8" s="1"/>
  <c r="W22" i="8"/>
  <c r="AB22" i="8" s="1"/>
  <c r="F58" i="8" l="1"/>
  <c r="AD18" i="8"/>
  <c r="I58" i="8" s="1"/>
  <c r="AL17" i="8"/>
  <c r="J80" i="8"/>
  <c r="AF40" i="8"/>
  <c r="M80" i="8" s="1"/>
  <c r="AN39" i="8"/>
  <c r="J69" i="8"/>
  <c r="AF29" i="8"/>
  <c r="M69" i="8" s="1"/>
  <c r="AN28" i="8"/>
  <c r="J65" i="8"/>
  <c r="AF25" i="8"/>
  <c r="M65" i="8" s="1"/>
  <c r="AK26" i="8"/>
  <c r="AK27" i="8"/>
  <c r="AK28" i="8"/>
  <c r="AK31" i="8"/>
  <c r="AK33" i="8"/>
  <c r="J79" i="8"/>
  <c r="AF39" i="8"/>
  <c r="M79" i="8" s="1"/>
  <c r="AN38" i="8"/>
  <c r="C56" i="8"/>
  <c r="AJ15" i="8"/>
  <c r="C54" i="8"/>
  <c r="AJ13" i="8"/>
  <c r="C52" i="8"/>
  <c r="AJ11" i="8"/>
  <c r="C50" i="8"/>
  <c r="AJ9" i="8"/>
  <c r="C48" i="8"/>
  <c r="AJ7" i="8"/>
  <c r="Y24" i="8"/>
  <c r="AC24" i="8" s="1"/>
  <c r="Y7" i="8"/>
  <c r="AC7" i="8" s="1"/>
  <c r="Y8" i="8"/>
  <c r="AC8" i="8" s="1"/>
  <c r="Y9" i="8"/>
  <c r="AC9" i="8" s="1"/>
  <c r="Y10" i="8"/>
  <c r="AC10" i="8" s="1"/>
  <c r="Y11" i="8"/>
  <c r="AC11" i="8" s="1"/>
  <c r="Y12" i="8"/>
  <c r="AC12" i="8" s="1"/>
  <c r="Y13" i="8"/>
  <c r="AC13" i="8" s="1"/>
  <c r="Y16" i="8"/>
  <c r="AC16" i="8" s="1"/>
  <c r="Y14" i="8"/>
  <c r="AC14" i="8" s="1"/>
  <c r="AP24" i="8"/>
  <c r="D64" i="8" s="1"/>
  <c r="C64" i="8"/>
  <c r="AQ24" i="8"/>
  <c r="E64" i="8" s="1"/>
  <c r="AJ23" i="8"/>
  <c r="AK23" i="8" s="1"/>
  <c r="J76" i="8"/>
  <c r="AF36" i="8"/>
  <c r="M76" i="8" s="1"/>
  <c r="AN35" i="8"/>
  <c r="AK40" i="8"/>
  <c r="AQ41" i="8"/>
  <c r="E81" i="8" s="1"/>
  <c r="AK34" i="8"/>
  <c r="AK35" i="8"/>
  <c r="C59" i="8"/>
  <c r="AJ18" i="8"/>
  <c r="AA23" i="8"/>
  <c r="AE23" i="8" s="1"/>
  <c r="AA17" i="8"/>
  <c r="AE17" i="8" s="1"/>
  <c r="AA21" i="8"/>
  <c r="AE21" i="8" s="1"/>
  <c r="AK38" i="8"/>
  <c r="AA19" i="8"/>
  <c r="AE19" i="8" s="1"/>
  <c r="AA16" i="8"/>
  <c r="AE16" i="8" s="1"/>
  <c r="AA22" i="8"/>
  <c r="AE22" i="8" s="1"/>
  <c r="F72" i="8"/>
  <c r="AD32" i="8"/>
  <c r="I72" i="8" s="1"/>
  <c r="AL31" i="8"/>
  <c r="F70" i="8"/>
  <c r="AD30" i="8"/>
  <c r="I70" i="8" s="1"/>
  <c r="AL29" i="8"/>
  <c r="AD27" i="8"/>
  <c r="I67" i="8" s="1"/>
  <c r="F67" i="8"/>
  <c r="AL26" i="8"/>
  <c r="F65" i="8"/>
  <c r="AD25" i="8"/>
  <c r="I65" i="8" s="1"/>
  <c r="AR42" i="8"/>
  <c r="G82" i="8" s="1"/>
  <c r="AD42" i="8"/>
  <c r="I82" i="8" s="1"/>
  <c r="AS42" i="8"/>
  <c r="H82" i="8" s="1"/>
  <c r="F82" i="8"/>
  <c r="AL41" i="8"/>
  <c r="AM41" i="8" s="1"/>
  <c r="AK29" i="8"/>
  <c r="AK30" i="8"/>
  <c r="AK32" i="8"/>
  <c r="F75" i="8"/>
  <c r="AD35" i="8"/>
  <c r="I75" i="8" s="1"/>
  <c r="AL34" i="8"/>
  <c r="F73" i="8"/>
  <c r="AD33" i="8"/>
  <c r="I73" i="8" s="1"/>
  <c r="AL32" i="8"/>
  <c r="F77" i="8"/>
  <c r="AD37" i="8"/>
  <c r="I77" i="8" s="1"/>
  <c r="AL36" i="8"/>
  <c r="F81" i="8"/>
  <c r="AS41" i="8"/>
  <c r="H81" i="8" s="1"/>
  <c r="AD41" i="8"/>
  <c r="I81" i="8" s="1"/>
  <c r="AR41" i="8"/>
  <c r="G81" i="8" s="1"/>
  <c r="AL40" i="8"/>
  <c r="AM40" i="8" s="1"/>
  <c r="F55" i="8"/>
  <c r="AD15" i="8"/>
  <c r="I55" i="8" s="1"/>
  <c r="AL14" i="8"/>
  <c r="F62" i="8"/>
  <c r="AD22" i="8"/>
  <c r="I62" i="8" s="1"/>
  <c r="AL21" i="8"/>
  <c r="J72" i="8"/>
  <c r="AF32" i="8"/>
  <c r="M72" i="8" s="1"/>
  <c r="AN31" i="8"/>
  <c r="J71" i="8"/>
  <c r="AF31" i="8"/>
  <c r="M71" i="8" s="1"/>
  <c r="AN30" i="8"/>
  <c r="J66" i="8"/>
  <c r="AF26" i="8"/>
  <c r="M66" i="8" s="1"/>
  <c r="AN25" i="8"/>
  <c r="C62" i="8"/>
  <c r="AJ21" i="8"/>
  <c r="F57" i="8"/>
  <c r="AD17" i="8"/>
  <c r="I57" i="8" s="1"/>
  <c r="AL16" i="8"/>
  <c r="F59" i="8"/>
  <c r="AD19" i="8"/>
  <c r="I59" i="8" s="1"/>
  <c r="AL18" i="8"/>
  <c r="C57" i="8"/>
  <c r="AJ16" i="8"/>
  <c r="J73" i="8"/>
  <c r="AF33" i="8"/>
  <c r="M73" i="8" s="1"/>
  <c r="AN32" i="8"/>
  <c r="J75" i="8"/>
  <c r="AF35" i="8"/>
  <c r="M75" i="8" s="1"/>
  <c r="AN34" i="8"/>
  <c r="AF30" i="8"/>
  <c r="M70" i="8" s="1"/>
  <c r="J70" i="8"/>
  <c r="AN29" i="8"/>
  <c r="J68" i="8"/>
  <c r="AF28" i="8"/>
  <c r="M68" i="8" s="1"/>
  <c r="AN27" i="8"/>
  <c r="J67" i="8"/>
  <c r="AF27" i="8"/>
  <c r="M67" i="8" s="1"/>
  <c r="AN26" i="8"/>
  <c r="AT42" i="8"/>
  <c r="K82" i="8" s="1"/>
  <c r="AF42" i="8"/>
  <c r="M82" i="8" s="1"/>
  <c r="J82" i="8"/>
  <c r="AU42" i="8"/>
  <c r="L82" i="8" s="1"/>
  <c r="AN41" i="8"/>
  <c r="AO41" i="8" s="1"/>
  <c r="C61" i="8"/>
  <c r="AJ20" i="8"/>
  <c r="C55" i="8"/>
  <c r="AJ14" i="8"/>
  <c r="C53" i="8"/>
  <c r="AJ12" i="8"/>
  <c r="C51" i="8"/>
  <c r="AJ10" i="8"/>
  <c r="C49" i="8"/>
  <c r="AJ8" i="8"/>
  <c r="C47" i="8"/>
  <c r="AA24" i="8"/>
  <c r="AE24" i="8" s="1"/>
  <c r="AA8" i="8"/>
  <c r="AE8" i="8" s="1"/>
  <c r="AA7" i="8"/>
  <c r="AE7" i="8" s="1"/>
  <c r="AA10" i="8"/>
  <c r="AE10" i="8" s="1"/>
  <c r="AA9" i="8"/>
  <c r="AE9" i="8" s="1"/>
  <c r="AA11" i="8"/>
  <c r="AE11" i="8" s="1"/>
  <c r="AA13" i="8"/>
  <c r="AE13" i="8" s="1"/>
  <c r="AA12" i="8"/>
  <c r="AE12" i="8" s="1"/>
  <c r="AA14" i="8"/>
  <c r="AE14" i="8" s="1"/>
  <c r="AA15" i="8"/>
  <c r="AE15" i="8" s="1"/>
  <c r="F80" i="8"/>
  <c r="AS40" i="8"/>
  <c r="H80" i="8" s="1"/>
  <c r="AD40" i="8"/>
  <c r="I80" i="8" s="1"/>
  <c r="AR40" i="8"/>
  <c r="G80" i="8" s="1"/>
  <c r="AL39" i="8"/>
  <c r="AM39" i="8" s="1"/>
  <c r="J81" i="8"/>
  <c r="AU41" i="8"/>
  <c r="L81" i="8" s="1"/>
  <c r="AT41" i="8"/>
  <c r="K81" i="8" s="1"/>
  <c r="AF41" i="8"/>
  <c r="M81" i="8" s="1"/>
  <c r="AN40" i="8"/>
  <c r="AO40" i="8" s="1"/>
  <c r="AU40" i="8" s="1"/>
  <c r="L80" i="8" s="1"/>
  <c r="Y23" i="8"/>
  <c r="AC23" i="8" s="1"/>
  <c r="Y21" i="8"/>
  <c r="AC21" i="8" s="1"/>
  <c r="Y20" i="8"/>
  <c r="AC20" i="8" s="1"/>
  <c r="C63" i="8"/>
  <c r="AP23" i="8"/>
  <c r="D63" i="8" s="1"/>
  <c r="AQ23" i="8"/>
  <c r="E63" i="8" s="1"/>
  <c r="AJ22" i="8"/>
  <c r="AK22" i="8" s="1"/>
  <c r="AQ22" i="8" s="1"/>
  <c r="E62" i="8" s="1"/>
  <c r="AK39" i="8"/>
  <c r="AA18" i="8"/>
  <c r="AE18" i="8" s="1"/>
  <c r="AA20" i="8"/>
  <c r="AE20" i="8" s="1"/>
  <c r="AK37" i="8"/>
  <c r="F71" i="8"/>
  <c r="AD31" i="8"/>
  <c r="I71" i="8" s="1"/>
  <c r="AL30" i="8"/>
  <c r="F69" i="8"/>
  <c r="AD29" i="8"/>
  <c r="I69" i="8" s="1"/>
  <c r="AL28" i="8"/>
  <c r="F68" i="8"/>
  <c r="AD28" i="8"/>
  <c r="I68" i="8" s="1"/>
  <c r="AL27" i="8"/>
  <c r="F66" i="8"/>
  <c r="AD26" i="8"/>
  <c r="I66" i="8" s="1"/>
  <c r="AL25" i="8"/>
  <c r="AK25" i="8"/>
  <c r="F78" i="8"/>
  <c r="AD38" i="8"/>
  <c r="I78" i="8" s="1"/>
  <c r="AL37" i="8"/>
  <c r="AM37" i="8" s="1"/>
  <c r="AS37" i="8" s="1"/>
  <c r="H77" i="8" s="1"/>
  <c r="F76" i="8"/>
  <c r="AD36" i="8"/>
  <c r="I76" i="8" s="1"/>
  <c r="AL35" i="8"/>
  <c r="AD34" i="8"/>
  <c r="I74" i="8" s="1"/>
  <c r="F74" i="8"/>
  <c r="AL33" i="8"/>
  <c r="AM33" i="8" s="1"/>
  <c r="AS33" i="8" s="1"/>
  <c r="H73" i="8" s="1"/>
  <c r="F79" i="8"/>
  <c r="AS39" i="8"/>
  <c r="H79" i="8" s="1"/>
  <c r="AD39" i="8"/>
  <c r="I79" i="8" s="1"/>
  <c r="AR39" i="8"/>
  <c r="G79" i="8" s="1"/>
  <c r="AL38" i="8"/>
  <c r="AM38" i="8" s="1"/>
  <c r="AS38" i="8" s="1"/>
  <c r="H78" i="8" s="1"/>
  <c r="AK36" i="8"/>
  <c r="AO37" i="8"/>
  <c r="AP36" i="8" l="1"/>
  <c r="D76" i="8" s="1"/>
  <c r="AQ36" i="8"/>
  <c r="E76" i="8" s="1"/>
  <c r="AM25" i="8"/>
  <c r="AM28" i="8"/>
  <c r="AQ37" i="8"/>
  <c r="E77" i="8" s="1"/>
  <c r="AP37" i="8"/>
  <c r="D77" i="8" s="1"/>
  <c r="J58" i="8"/>
  <c r="AF18" i="8"/>
  <c r="M58" i="8" s="1"/>
  <c r="AN17" i="8"/>
  <c r="F60" i="8"/>
  <c r="AD20" i="8"/>
  <c r="I60" i="8" s="1"/>
  <c r="AL19" i="8"/>
  <c r="F63" i="8"/>
  <c r="AD23" i="8"/>
  <c r="I63" i="8" s="1"/>
  <c r="AL22" i="8"/>
  <c r="J54" i="8"/>
  <c r="AF14" i="8"/>
  <c r="M54" i="8" s="1"/>
  <c r="AN13" i="8"/>
  <c r="J53" i="8"/>
  <c r="AF13" i="8"/>
  <c r="M53" i="8" s="1"/>
  <c r="AN12" i="8"/>
  <c r="J49" i="8"/>
  <c r="AF9" i="8"/>
  <c r="M49" i="8" s="1"/>
  <c r="AN8" i="8"/>
  <c r="J47" i="8"/>
  <c r="AF7" i="8"/>
  <c r="M47" i="8" s="1"/>
  <c r="J64" i="8"/>
  <c r="AT24" i="8"/>
  <c r="K64" i="8" s="1"/>
  <c r="AU24" i="8"/>
  <c r="L64" i="8" s="1"/>
  <c r="AF24" i="8"/>
  <c r="M64" i="8" s="1"/>
  <c r="AN23" i="8"/>
  <c r="AO23" i="8" s="1"/>
  <c r="AK8" i="8"/>
  <c r="AK10" i="8"/>
  <c r="AK12" i="8"/>
  <c r="AK14" i="8"/>
  <c r="AK20" i="8"/>
  <c r="AO27" i="8"/>
  <c r="AO34" i="8"/>
  <c r="AK16" i="8"/>
  <c r="AK21" i="8"/>
  <c r="AP22" i="8"/>
  <c r="D62" i="8" s="1"/>
  <c r="AO25" i="8"/>
  <c r="AO31" i="8"/>
  <c r="AR37" i="8"/>
  <c r="G77" i="8" s="1"/>
  <c r="AM32" i="8"/>
  <c r="AO33" i="8"/>
  <c r="AP30" i="8"/>
  <c r="D70" i="8" s="1"/>
  <c r="AQ30" i="8"/>
  <c r="E70" i="8" s="1"/>
  <c r="AM29" i="8"/>
  <c r="J62" i="8"/>
  <c r="AF22" i="8"/>
  <c r="M62" i="8" s="1"/>
  <c r="AN21" i="8"/>
  <c r="J59" i="8"/>
  <c r="AF19" i="8"/>
  <c r="M59" i="8" s="1"/>
  <c r="AN18" i="8"/>
  <c r="AP38" i="8"/>
  <c r="D78" i="8" s="1"/>
  <c r="AQ38" i="8"/>
  <c r="E78" i="8" s="1"/>
  <c r="J57" i="8"/>
  <c r="AF17" i="8"/>
  <c r="M57" i="8" s="1"/>
  <c r="AN16" i="8"/>
  <c r="AK18" i="8"/>
  <c r="AQ35" i="8"/>
  <c r="E75" i="8" s="1"/>
  <c r="AP35" i="8"/>
  <c r="D75" i="8" s="1"/>
  <c r="AO35" i="8"/>
  <c r="F56" i="8"/>
  <c r="AD16" i="8"/>
  <c r="I56" i="8" s="1"/>
  <c r="AL15" i="8"/>
  <c r="F52" i="8"/>
  <c r="AD12" i="8"/>
  <c r="I52" i="8" s="1"/>
  <c r="AL11" i="8"/>
  <c r="F50" i="8"/>
  <c r="AD10" i="8"/>
  <c r="I50" i="8" s="1"/>
  <c r="AL9" i="8"/>
  <c r="F48" i="8"/>
  <c r="AD8" i="8"/>
  <c r="I48" i="8" s="1"/>
  <c r="AL7" i="8"/>
  <c r="F64" i="8"/>
  <c r="AR24" i="8"/>
  <c r="G64" i="8" s="1"/>
  <c r="AS24" i="8"/>
  <c r="H64" i="8" s="1"/>
  <c r="AD24" i="8"/>
  <c r="I64" i="8" s="1"/>
  <c r="AL23" i="8"/>
  <c r="AM23" i="8" s="1"/>
  <c r="AS23" i="8" s="1"/>
  <c r="H63" i="8" s="1"/>
  <c r="AP33" i="8"/>
  <c r="D73" i="8" s="1"/>
  <c r="AQ33" i="8"/>
  <c r="E73" i="8" s="1"/>
  <c r="AP28" i="8"/>
  <c r="D68" i="8" s="1"/>
  <c r="AQ28" i="8"/>
  <c r="E68" i="8" s="1"/>
  <c r="AQ26" i="8"/>
  <c r="E66" i="8" s="1"/>
  <c r="AP26" i="8"/>
  <c r="D66" i="8" s="1"/>
  <c r="AO39" i="8"/>
  <c r="AU37" i="8"/>
  <c r="L77" i="8" s="1"/>
  <c r="AT37" i="8"/>
  <c r="K77" i="8" s="1"/>
  <c r="AK17" i="8"/>
  <c r="AM35" i="8"/>
  <c r="AR38" i="8"/>
  <c r="G78" i="8" s="1"/>
  <c r="AP25" i="8"/>
  <c r="D65" i="8" s="1"/>
  <c r="AQ25" i="8"/>
  <c r="E65" i="8" s="1"/>
  <c r="AM27" i="8"/>
  <c r="AM30" i="8"/>
  <c r="J60" i="8"/>
  <c r="AF20" i="8"/>
  <c r="M60" i="8" s="1"/>
  <c r="AN19" i="8"/>
  <c r="AP39" i="8"/>
  <c r="D79" i="8" s="1"/>
  <c r="AQ39" i="8"/>
  <c r="E79" i="8" s="1"/>
  <c r="F61" i="8"/>
  <c r="AD21" i="8"/>
  <c r="I61" i="8" s="1"/>
  <c r="AL20" i="8"/>
  <c r="AM20" i="8" s="1"/>
  <c r="AR20" i="8" s="1"/>
  <c r="G60" i="8" s="1"/>
  <c r="J55" i="8"/>
  <c r="AF15" i="8"/>
  <c r="M55" i="8" s="1"/>
  <c r="AN14" i="8"/>
  <c r="J52" i="8"/>
  <c r="AF12" i="8"/>
  <c r="M52" i="8" s="1"/>
  <c r="AN11" i="8"/>
  <c r="J51" i="8"/>
  <c r="AF11" i="8"/>
  <c r="M51" i="8" s="1"/>
  <c r="AN10" i="8"/>
  <c r="J50" i="8"/>
  <c r="AF10" i="8"/>
  <c r="M50" i="8" s="1"/>
  <c r="AN9" i="8"/>
  <c r="J48" i="8"/>
  <c r="AF8" i="8"/>
  <c r="M48" i="8" s="1"/>
  <c r="AN7" i="8"/>
  <c r="AO26" i="8"/>
  <c r="AO29" i="8"/>
  <c r="AO32" i="8"/>
  <c r="AM16" i="8"/>
  <c r="AS16" i="8" s="1"/>
  <c r="H56" i="8" s="1"/>
  <c r="AO30" i="8"/>
  <c r="AM21" i="8"/>
  <c r="AS21" i="8" s="1"/>
  <c r="H61" i="8" s="1"/>
  <c r="AK19" i="8"/>
  <c r="AM36" i="8"/>
  <c r="AR33" i="8"/>
  <c r="G73" i="8" s="1"/>
  <c r="AM34" i="8"/>
  <c r="AP32" i="8"/>
  <c r="D72" i="8" s="1"/>
  <c r="AQ32" i="8"/>
  <c r="E72" i="8" s="1"/>
  <c r="AP29" i="8"/>
  <c r="D69" i="8" s="1"/>
  <c r="AQ29" i="8"/>
  <c r="E69" i="8" s="1"/>
  <c r="AM26" i="8"/>
  <c r="AM31" i="8"/>
  <c r="J56" i="8"/>
  <c r="AF16" i="8"/>
  <c r="M56" i="8" s="1"/>
  <c r="AN15" i="8"/>
  <c r="AO36" i="8"/>
  <c r="J61" i="8"/>
  <c r="AF21" i="8"/>
  <c r="M61" i="8" s="1"/>
  <c r="AN20" i="8"/>
  <c r="AT23" i="8"/>
  <c r="K63" i="8" s="1"/>
  <c r="J63" i="8"/>
  <c r="AU23" i="8"/>
  <c r="L63" i="8" s="1"/>
  <c r="AF23" i="8"/>
  <c r="M63" i="8" s="1"/>
  <c r="AN22" i="8"/>
  <c r="AO22" i="8" s="1"/>
  <c r="AT22" i="8" s="1"/>
  <c r="K62" i="8" s="1"/>
  <c r="AP34" i="8"/>
  <c r="D74" i="8" s="1"/>
  <c r="AQ34" i="8"/>
  <c r="E74" i="8" s="1"/>
  <c r="AP40" i="8"/>
  <c r="D80" i="8" s="1"/>
  <c r="AQ40" i="8"/>
  <c r="E80" i="8" s="1"/>
  <c r="F54" i="8"/>
  <c r="AD14" i="8"/>
  <c r="I54" i="8" s="1"/>
  <c r="AL13" i="8"/>
  <c r="AM13" i="8" s="1"/>
  <c r="F53" i="8"/>
  <c r="AR13" i="8"/>
  <c r="G53" i="8" s="1"/>
  <c r="AD13" i="8"/>
  <c r="I53" i="8" s="1"/>
  <c r="AS13" i="8"/>
  <c r="H53" i="8" s="1"/>
  <c r="AL12" i="8"/>
  <c r="AM12" i="8" s="1"/>
  <c r="AR12" i="8" s="1"/>
  <c r="G52" i="8" s="1"/>
  <c r="F51" i="8"/>
  <c r="AD11" i="8"/>
  <c r="I51" i="8" s="1"/>
  <c r="AL10" i="8"/>
  <c r="F49" i="8"/>
  <c r="AD9" i="8"/>
  <c r="I49" i="8" s="1"/>
  <c r="AL8" i="8"/>
  <c r="AM8" i="8" s="1"/>
  <c r="AR8" i="8" s="1"/>
  <c r="G48" i="8" s="1"/>
  <c r="F47" i="8"/>
  <c r="AD7" i="8"/>
  <c r="I47" i="8" s="1"/>
  <c r="AK7" i="8"/>
  <c r="AK9" i="8"/>
  <c r="AK11" i="8"/>
  <c r="AK13" i="8"/>
  <c r="AK15" i="8"/>
  <c r="AO38" i="8"/>
  <c r="AP31" i="8"/>
  <c r="D71" i="8" s="1"/>
  <c r="AQ31" i="8"/>
  <c r="E71" i="8" s="1"/>
  <c r="AP27" i="8"/>
  <c r="D67" i="8" s="1"/>
  <c r="AQ27" i="8"/>
  <c r="E67" i="8" s="1"/>
  <c r="AO28" i="8"/>
  <c r="AT40" i="8"/>
  <c r="K80" i="8" s="1"/>
  <c r="AM17" i="8"/>
  <c r="AU38" i="8" l="1"/>
  <c r="L78" i="8" s="1"/>
  <c r="AT38" i="8"/>
  <c r="K78" i="8" s="1"/>
  <c r="AQ13" i="8"/>
  <c r="E53" i="8" s="1"/>
  <c r="AP13" i="8"/>
  <c r="D53" i="8" s="1"/>
  <c r="AQ9" i="8"/>
  <c r="E49" i="8" s="1"/>
  <c r="AP9" i="8"/>
  <c r="D49" i="8" s="1"/>
  <c r="AU36" i="8"/>
  <c r="L76" i="8" s="1"/>
  <c r="AT36" i="8"/>
  <c r="K76" i="8" s="1"/>
  <c r="AS31" i="8"/>
  <c r="H71" i="8" s="1"/>
  <c r="AR31" i="8"/>
  <c r="G71" i="8" s="1"/>
  <c r="AR34" i="8"/>
  <c r="G74" i="8" s="1"/>
  <c r="AS34" i="8"/>
  <c r="H74" i="8" s="1"/>
  <c r="AS36" i="8"/>
  <c r="H76" i="8" s="1"/>
  <c r="AR36" i="8"/>
  <c r="G76" i="8" s="1"/>
  <c r="AU29" i="8"/>
  <c r="L69" i="8" s="1"/>
  <c r="AT29" i="8"/>
  <c r="K69" i="8" s="1"/>
  <c r="AO7" i="8"/>
  <c r="AO10" i="8"/>
  <c r="AO14" i="8"/>
  <c r="AR21" i="8"/>
  <c r="G61" i="8" s="1"/>
  <c r="AO19" i="8"/>
  <c r="AS27" i="8"/>
  <c r="H67" i="8" s="1"/>
  <c r="AR27" i="8"/>
  <c r="G67" i="8" s="1"/>
  <c r="AS35" i="8"/>
  <c r="H75" i="8" s="1"/>
  <c r="AR35" i="8"/>
  <c r="G75" i="8" s="1"/>
  <c r="AU39" i="8"/>
  <c r="L79" i="8" s="1"/>
  <c r="AT39" i="8"/>
  <c r="K79" i="8" s="1"/>
  <c r="AM7" i="8"/>
  <c r="AS8" i="8"/>
  <c r="H48" i="8" s="1"/>
  <c r="AM11" i="8"/>
  <c r="AS12" i="8"/>
  <c r="H52" i="8" s="1"/>
  <c r="AR16" i="8"/>
  <c r="G56" i="8" s="1"/>
  <c r="AU35" i="8"/>
  <c r="L75" i="8" s="1"/>
  <c r="AT35" i="8"/>
  <c r="K75" i="8" s="1"/>
  <c r="AO16" i="8"/>
  <c r="AO21" i="8"/>
  <c r="AU22" i="8"/>
  <c r="L62" i="8" s="1"/>
  <c r="AU33" i="8"/>
  <c r="L73" i="8" s="1"/>
  <c r="AT33" i="8"/>
  <c r="K73" i="8" s="1"/>
  <c r="AU31" i="8"/>
  <c r="L71" i="8" s="1"/>
  <c r="AT31" i="8"/>
  <c r="K71" i="8" s="1"/>
  <c r="AM18" i="8"/>
  <c r="AU34" i="8"/>
  <c r="L74" i="8" s="1"/>
  <c r="AT34" i="8"/>
  <c r="K74" i="8" s="1"/>
  <c r="AP20" i="8"/>
  <c r="D60" i="8" s="1"/>
  <c r="AQ20" i="8"/>
  <c r="E60" i="8" s="1"/>
  <c r="AP12" i="8"/>
  <c r="D52" i="8" s="1"/>
  <c r="AQ12" i="8"/>
  <c r="E52" i="8" s="1"/>
  <c r="AP8" i="8"/>
  <c r="D48" i="8" s="1"/>
  <c r="AQ8" i="8"/>
  <c r="E48" i="8" s="1"/>
  <c r="AO8" i="8"/>
  <c r="AO13" i="8"/>
  <c r="AR23" i="8"/>
  <c r="G63" i="8" s="1"/>
  <c r="AM19" i="8"/>
  <c r="AS20" i="8"/>
  <c r="H60" i="8" s="1"/>
  <c r="AS28" i="8"/>
  <c r="H68" i="8" s="1"/>
  <c r="AR28" i="8"/>
  <c r="G68" i="8" s="1"/>
  <c r="AS17" i="8"/>
  <c r="H57" i="8" s="1"/>
  <c r="AR17" i="8"/>
  <c r="G57" i="8" s="1"/>
  <c r="AU28" i="8"/>
  <c r="L68" i="8" s="1"/>
  <c r="AT28" i="8"/>
  <c r="K68" i="8" s="1"/>
  <c r="AQ15" i="8"/>
  <c r="E55" i="8" s="1"/>
  <c r="AP15" i="8"/>
  <c r="D55" i="8" s="1"/>
  <c r="AQ11" i="8"/>
  <c r="E51" i="8" s="1"/>
  <c r="AP11" i="8"/>
  <c r="D51" i="8" s="1"/>
  <c r="AQ7" i="8"/>
  <c r="E47" i="8" s="1"/>
  <c r="AP7" i="8"/>
  <c r="D47" i="8" s="1"/>
  <c r="AM10" i="8"/>
  <c r="AO20" i="8"/>
  <c r="AO15" i="8"/>
  <c r="AS26" i="8"/>
  <c r="H66" i="8" s="1"/>
  <c r="AR26" i="8"/>
  <c r="G66" i="8" s="1"/>
  <c r="AQ19" i="8"/>
  <c r="E59" i="8" s="1"/>
  <c r="AP19" i="8"/>
  <c r="D59" i="8" s="1"/>
  <c r="AU30" i="8"/>
  <c r="L70" i="8" s="1"/>
  <c r="AT30" i="8"/>
  <c r="K70" i="8" s="1"/>
  <c r="AU32" i="8"/>
  <c r="L72" i="8" s="1"/>
  <c r="AT32" i="8"/>
  <c r="K72" i="8" s="1"/>
  <c r="AU26" i="8"/>
  <c r="L66" i="8" s="1"/>
  <c r="AT26" i="8"/>
  <c r="K66" i="8" s="1"/>
  <c r="AO9" i="8"/>
  <c r="AO11" i="8"/>
  <c r="AS30" i="8"/>
  <c r="H70" i="8" s="1"/>
  <c r="AR30" i="8"/>
  <c r="G70" i="8" s="1"/>
  <c r="AQ17" i="8"/>
  <c r="E57" i="8" s="1"/>
  <c r="AP17" i="8"/>
  <c r="D57" i="8" s="1"/>
  <c r="AM9" i="8"/>
  <c r="AM15" i="8"/>
  <c r="AP18" i="8"/>
  <c r="D58" i="8" s="1"/>
  <c r="AQ18" i="8"/>
  <c r="E58" i="8" s="1"/>
  <c r="AO18" i="8"/>
  <c r="AS29" i="8"/>
  <c r="H69" i="8" s="1"/>
  <c r="AR29" i="8"/>
  <c r="G69" i="8" s="1"/>
  <c r="AS32" i="8"/>
  <c r="H72" i="8" s="1"/>
  <c r="AR32" i="8"/>
  <c r="G72" i="8" s="1"/>
  <c r="AM14" i="8"/>
  <c r="AU25" i="8"/>
  <c r="L65" i="8" s="1"/>
  <c r="AT25" i="8"/>
  <c r="K65" i="8" s="1"/>
  <c r="AQ21" i="8"/>
  <c r="E61" i="8" s="1"/>
  <c r="AP21" i="8"/>
  <c r="D61" i="8" s="1"/>
  <c r="AP16" i="8"/>
  <c r="D56" i="8" s="1"/>
  <c r="AQ16" i="8"/>
  <c r="E56" i="8" s="1"/>
  <c r="AU27" i="8"/>
  <c r="L67" i="8" s="1"/>
  <c r="AT27" i="8"/>
  <c r="K67" i="8" s="1"/>
  <c r="AP14" i="8"/>
  <c r="D54" i="8" s="1"/>
  <c r="AQ14" i="8"/>
  <c r="E54" i="8" s="1"/>
  <c r="AP10" i="8"/>
  <c r="D50" i="8" s="1"/>
  <c r="AQ10" i="8"/>
  <c r="E50" i="8" s="1"/>
  <c r="AO12" i="8"/>
  <c r="AM22" i="8"/>
  <c r="AO17" i="8"/>
  <c r="AS25" i="8"/>
  <c r="H65" i="8" s="1"/>
  <c r="AR25" i="8"/>
  <c r="G65" i="8" s="1"/>
  <c r="AT12" i="8" l="1"/>
  <c r="K52" i="8" s="1"/>
  <c r="AU12" i="8"/>
  <c r="L52" i="8" s="1"/>
  <c r="AS22" i="8"/>
  <c r="H62" i="8" s="1"/>
  <c r="AR22" i="8"/>
  <c r="G62" i="8" s="1"/>
  <c r="AS14" i="8"/>
  <c r="H54" i="8" s="1"/>
  <c r="AR14" i="8"/>
  <c r="G54" i="8" s="1"/>
  <c r="AR15" i="8"/>
  <c r="G55" i="8" s="1"/>
  <c r="AS15" i="8"/>
  <c r="H55" i="8" s="1"/>
  <c r="AT11" i="8"/>
  <c r="K51" i="8" s="1"/>
  <c r="AU11" i="8"/>
  <c r="L51" i="8" s="1"/>
  <c r="AT15" i="8"/>
  <c r="K55" i="8" s="1"/>
  <c r="AU15" i="8"/>
  <c r="L55" i="8" s="1"/>
  <c r="AS10" i="8"/>
  <c r="H50" i="8" s="1"/>
  <c r="AR10" i="8"/>
  <c r="G50" i="8" s="1"/>
  <c r="AR19" i="8"/>
  <c r="G59" i="8" s="1"/>
  <c r="AS19" i="8"/>
  <c r="H59" i="8" s="1"/>
  <c r="AU13" i="8"/>
  <c r="L53" i="8" s="1"/>
  <c r="AT13" i="8"/>
  <c r="K53" i="8" s="1"/>
  <c r="AS18" i="8"/>
  <c r="H58" i="8" s="1"/>
  <c r="AR18" i="8"/>
  <c r="G58" i="8" s="1"/>
  <c r="AU21" i="8"/>
  <c r="L61" i="8" s="1"/>
  <c r="AT21" i="8"/>
  <c r="K61" i="8" s="1"/>
  <c r="AR11" i="8"/>
  <c r="G51" i="8" s="1"/>
  <c r="AS11" i="8"/>
  <c r="H51" i="8" s="1"/>
  <c r="AS7" i="8"/>
  <c r="H47" i="8" s="1"/>
  <c r="AR7" i="8"/>
  <c r="G47" i="8" s="1"/>
  <c r="AU10" i="8"/>
  <c r="L50" i="8" s="1"/>
  <c r="AT10" i="8"/>
  <c r="K50" i="8" s="1"/>
  <c r="AT17" i="8"/>
  <c r="K57" i="8" s="1"/>
  <c r="AU17" i="8"/>
  <c r="L57" i="8" s="1"/>
  <c r="AU18" i="8"/>
  <c r="L58" i="8" s="1"/>
  <c r="AT18" i="8"/>
  <c r="K58" i="8" s="1"/>
  <c r="AR9" i="8"/>
  <c r="G49" i="8" s="1"/>
  <c r="AS9" i="8"/>
  <c r="H49" i="8" s="1"/>
  <c r="AT9" i="8"/>
  <c r="K49" i="8" s="1"/>
  <c r="AU9" i="8"/>
  <c r="L49" i="8" s="1"/>
  <c r="AT20" i="8"/>
  <c r="K60" i="8" s="1"/>
  <c r="AU20" i="8"/>
  <c r="L60" i="8" s="1"/>
  <c r="AT8" i="8"/>
  <c r="K48" i="8" s="1"/>
  <c r="AU8" i="8"/>
  <c r="L48" i="8" s="1"/>
  <c r="AU16" i="8"/>
  <c r="L56" i="8" s="1"/>
  <c r="AT16" i="8"/>
  <c r="K56" i="8" s="1"/>
  <c r="AU19" i="8"/>
  <c r="L59" i="8" s="1"/>
  <c r="AT19" i="8"/>
  <c r="K59" i="8" s="1"/>
  <c r="AT14" i="8"/>
  <c r="K54" i="8" s="1"/>
  <c r="AU14" i="8"/>
  <c r="L54" i="8" s="1"/>
  <c r="AT7" i="8"/>
  <c r="K47" i="8" s="1"/>
  <c r="AU7" i="8"/>
  <c r="L47" i="8" s="1"/>
  <c r="AH42" i="7"/>
  <c r="S42" i="7"/>
  <c r="AI42" i="7" s="1"/>
  <c r="Q42" i="7"/>
  <c r="P42" i="7"/>
  <c r="R42" i="7" s="1"/>
  <c r="S41" i="7"/>
  <c r="AI41" i="7" s="1"/>
  <c r="Q41" i="7"/>
  <c r="P41" i="7"/>
  <c r="O41" i="7"/>
  <c r="S40" i="7"/>
  <c r="AI40" i="7" s="1"/>
  <c r="Q40" i="7"/>
  <c r="P40" i="7"/>
  <c r="R40" i="7" s="1"/>
  <c r="T40" i="7" s="1"/>
  <c r="AH40" i="7" s="1"/>
  <c r="O40" i="7"/>
  <c r="S39" i="7"/>
  <c r="AI39" i="7" s="1"/>
  <c r="Q39" i="7"/>
  <c r="P39" i="7"/>
  <c r="O39" i="7"/>
  <c r="S38" i="7"/>
  <c r="AI38" i="7" s="1"/>
  <c r="Q38" i="7"/>
  <c r="P38" i="7"/>
  <c r="R38" i="7" s="1"/>
  <c r="T38" i="7" s="1"/>
  <c r="AH38" i="7" s="1"/>
  <c r="O38" i="7"/>
  <c r="S37" i="7"/>
  <c r="AI37" i="7" s="1"/>
  <c r="Q37" i="7"/>
  <c r="P37" i="7"/>
  <c r="O37" i="7"/>
  <c r="S36" i="7"/>
  <c r="AI36" i="7" s="1"/>
  <c r="Q36" i="7"/>
  <c r="P36" i="7"/>
  <c r="R36" i="7" s="1"/>
  <c r="T36" i="7" s="1"/>
  <c r="AH36" i="7" s="1"/>
  <c r="O36" i="7"/>
  <c r="S35" i="7"/>
  <c r="AI35" i="7" s="1"/>
  <c r="Q35" i="7"/>
  <c r="P35" i="7"/>
  <c r="O35" i="7"/>
  <c r="S34" i="7"/>
  <c r="AI34" i="7" s="1"/>
  <c r="Q34" i="7"/>
  <c r="P34" i="7"/>
  <c r="R34" i="7" s="1"/>
  <c r="T34" i="7" s="1"/>
  <c r="AH34" i="7" s="1"/>
  <c r="O34" i="7"/>
  <c r="AH33" i="7"/>
  <c r="S33" i="7"/>
  <c r="AI33" i="7" s="1"/>
  <c r="Q33" i="7"/>
  <c r="P33" i="7"/>
  <c r="O33" i="7"/>
  <c r="AH32" i="7"/>
  <c r="S32" i="7"/>
  <c r="AI32" i="7" s="1"/>
  <c r="Q32" i="7"/>
  <c r="P32" i="7"/>
  <c r="R32" i="7" s="1"/>
  <c r="T32" i="7" s="1"/>
  <c r="O32" i="7"/>
  <c r="AH31" i="7"/>
  <c r="S31" i="7"/>
  <c r="AI31" i="7" s="1"/>
  <c r="Q31" i="7"/>
  <c r="P31" i="7"/>
  <c r="O31" i="7"/>
  <c r="AH30" i="7"/>
  <c r="S30" i="7"/>
  <c r="AI30" i="7" s="1"/>
  <c r="Q30" i="7"/>
  <c r="P30" i="7"/>
  <c r="R30" i="7" s="1"/>
  <c r="T30" i="7" s="1"/>
  <c r="O30" i="7"/>
  <c r="AH29" i="7"/>
  <c r="S29" i="7"/>
  <c r="AI29" i="7" s="1"/>
  <c r="Q29" i="7"/>
  <c r="P29" i="7"/>
  <c r="O29" i="7"/>
  <c r="S28" i="7"/>
  <c r="AI28" i="7" s="1"/>
  <c r="Q28" i="7"/>
  <c r="P28" i="7"/>
  <c r="R28" i="7" s="1"/>
  <c r="T28" i="7" s="1"/>
  <c r="AH28" i="7" s="1"/>
  <c r="O28" i="7"/>
  <c r="AH27" i="7"/>
  <c r="S27" i="7"/>
  <c r="AI27" i="7" s="1"/>
  <c r="Q27" i="7"/>
  <c r="P27" i="7"/>
  <c r="O27" i="7"/>
  <c r="AH26" i="7"/>
  <c r="S26" i="7"/>
  <c r="AI26" i="7" s="1"/>
  <c r="Q26" i="7"/>
  <c r="P26" i="7"/>
  <c r="R26" i="7" s="1"/>
  <c r="T26" i="7" s="1"/>
  <c r="O26" i="7"/>
  <c r="S25" i="7"/>
  <c r="AI25" i="7" s="1"/>
  <c r="Q25" i="7"/>
  <c r="P25" i="7"/>
  <c r="R25" i="7" s="1"/>
  <c r="T25" i="7" s="1"/>
  <c r="O25" i="7"/>
  <c r="AH24" i="7"/>
  <c r="S24" i="7"/>
  <c r="Q24" i="7"/>
  <c r="P24" i="7"/>
  <c r="R24" i="7" s="1"/>
  <c r="AK24" i="7" s="1"/>
  <c r="AI23" i="7"/>
  <c r="S23" i="7"/>
  <c r="Q23" i="7"/>
  <c r="P23" i="7"/>
  <c r="R23" i="7" s="1"/>
  <c r="T23" i="7" s="1"/>
  <c r="AH23" i="7" s="1"/>
  <c r="O23" i="7"/>
  <c r="AI22" i="7"/>
  <c r="S22" i="7"/>
  <c r="Q22" i="7"/>
  <c r="P22" i="7"/>
  <c r="R22" i="7" s="1"/>
  <c r="T22" i="7" s="1"/>
  <c r="AH22" i="7" s="1"/>
  <c r="O22" i="7"/>
  <c r="AI21" i="7"/>
  <c r="S21" i="7"/>
  <c r="Q21" i="7"/>
  <c r="P21" i="7"/>
  <c r="R21" i="7" s="1"/>
  <c r="T21" i="7" s="1"/>
  <c r="AH21" i="7" s="1"/>
  <c r="O21" i="7"/>
  <c r="AI20" i="7"/>
  <c r="S20" i="7"/>
  <c r="Q20" i="7"/>
  <c r="P20" i="7"/>
  <c r="R20" i="7" s="1"/>
  <c r="T20" i="7" s="1"/>
  <c r="AH20" i="7" s="1"/>
  <c r="O20" i="7"/>
  <c r="AI19" i="7"/>
  <c r="S19" i="7"/>
  <c r="Q19" i="7"/>
  <c r="P19" i="7"/>
  <c r="R19" i="7" s="1"/>
  <c r="T19" i="7" s="1"/>
  <c r="AH19" i="7" s="1"/>
  <c r="O19" i="7"/>
  <c r="AI18" i="7"/>
  <c r="S18" i="7"/>
  <c r="Q18" i="7"/>
  <c r="P18" i="7"/>
  <c r="R18" i="7" s="1"/>
  <c r="T18" i="7" s="1"/>
  <c r="AH18" i="7" s="1"/>
  <c r="O18" i="7"/>
  <c r="AI17" i="7"/>
  <c r="S17" i="7"/>
  <c r="Q17" i="7"/>
  <c r="P17" i="7"/>
  <c r="R17" i="7" s="1"/>
  <c r="T17" i="7" s="1"/>
  <c r="AH17" i="7" s="1"/>
  <c r="O17" i="7"/>
  <c r="AI16" i="7"/>
  <c r="S16" i="7"/>
  <c r="Q16" i="7"/>
  <c r="P16" i="7"/>
  <c r="R16" i="7" s="1"/>
  <c r="T16" i="7" s="1"/>
  <c r="AH16" i="7" s="1"/>
  <c r="O16" i="7"/>
  <c r="AI15" i="7"/>
  <c r="S15" i="7"/>
  <c r="Q15" i="7"/>
  <c r="P15" i="7"/>
  <c r="R15" i="7" s="1"/>
  <c r="T15" i="7" s="1"/>
  <c r="AH15" i="7" s="1"/>
  <c r="O15" i="7"/>
  <c r="AI14" i="7"/>
  <c r="S14" i="7"/>
  <c r="Q14" i="7"/>
  <c r="P14" i="7"/>
  <c r="R14" i="7" s="1"/>
  <c r="T14" i="7" s="1"/>
  <c r="AH14" i="7" s="1"/>
  <c r="O14" i="7"/>
  <c r="AI13" i="7"/>
  <c r="S13" i="7"/>
  <c r="Q13" i="7"/>
  <c r="P13" i="7"/>
  <c r="R13" i="7" s="1"/>
  <c r="T13" i="7" s="1"/>
  <c r="AH13" i="7" s="1"/>
  <c r="O13" i="7"/>
  <c r="AI12" i="7"/>
  <c r="S12" i="7"/>
  <c r="Q12" i="7"/>
  <c r="P12" i="7"/>
  <c r="R12" i="7" s="1"/>
  <c r="T12" i="7" s="1"/>
  <c r="AH12" i="7" s="1"/>
  <c r="O12" i="7"/>
  <c r="AI11" i="7"/>
  <c r="S11" i="7"/>
  <c r="Q11" i="7"/>
  <c r="P11" i="7"/>
  <c r="R11" i="7" s="1"/>
  <c r="T11" i="7" s="1"/>
  <c r="AH11" i="7" s="1"/>
  <c r="O11" i="7"/>
  <c r="AI10" i="7"/>
  <c r="S10" i="7"/>
  <c r="Q10" i="7"/>
  <c r="P10" i="7"/>
  <c r="R10" i="7" s="1"/>
  <c r="T10" i="7" s="1"/>
  <c r="AH10" i="7" s="1"/>
  <c r="O10" i="7"/>
  <c r="AI9" i="7"/>
  <c r="AH9" i="7"/>
  <c r="S9" i="7"/>
  <c r="Q9" i="7"/>
  <c r="P9" i="7"/>
  <c r="R9" i="7" s="1"/>
  <c r="T9" i="7" s="1"/>
  <c r="O9" i="7"/>
  <c r="AI8" i="7"/>
  <c r="AH8" i="7"/>
  <c r="S8" i="7"/>
  <c r="Q8" i="7"/>
  <c r="P8" i="7"/>
  <c r="R8" i="7" s="1"/>
  <c r="T8" i="7" s="1"/>
  <c r="O8" i="7"/>
  <c r="AH7" i="7"/>
  <c r="S7" i="7"/>
  <c r="AI7" i="7" s="1"/>
  <c r="Q7" i="7"/>
  <c r="P7" i="7"/>
  <c r="O7" i="7"/>
  <c r="V25" i="7" l="1"/>
  <c r="U26" i="7"/>
  <c r="AH25" i="7"/>
  <c r="AO42" i="7"/>
  <c r="AK42" i="7"/>
  <c r="AM42" i="7"/>
  <c r="R7" i="7"/>
  <c r="T7" i="7" s="1"/>
  <c r="AI24" i="7"/>
  <c r="AO24" i="7" s="1"/>
  <c r="R27" i="7"/>
  <c r="T27" i="7" s="1"/>
  <c r="R29" i="7"/>
  <c r="T29" i="7" s="1"/>
  <c r="R31" i="7"/>
  <c r="T31" i="7" s="1"/>
  <c r="R33" i="7"/>
  <c r="T33" i="7" s="1"/>
  <c r="R35" i="7"/>
  <c r="T35" i="7" s="1"/>
  <c r="AH35" i="7" s="1"/>
  <c r="R37" i="7"/>
  <c r="T37" i="7" s="1"/>
  <c r="AH37" i="7" s="1"/>
  <c r="R39" i="7"/>
  <c r="T39" i="7" s="1"/>
  <c r="AH39" i="7" s="1"/>
  <c r="R41" i="7"/>
  <c r="T41" i="7" s="1"/>
  <c r="AH41" i="7" s="1"/>
  <c r="U8" i="7" l="1"/>
  <c r="V7" i="7"/>
  <c r="Z25" i="7"/>
  <c r="X25" i="7"/>
  <c r="AM24" i="7"/>
  <c r="V26" i="7"/>
  <c r="U27" i="7"/>
  <c r="V27" i="7" l="1"/>
  <c r="U28" i="7"/>
  <c r="Z26" i="7"/>
  <c r="X26" i="7"/>
  <c r="X7" i="7"/>
  <c r="Z7" i="7"/>
  <c r="U9" i="7"/>
  <c r="V8" i="7"/>
  <c r="U10" i="7" l="1"/>
  <c r="V9" i="7"/>
  <c r="Z27" i="7"/>
  <c r="X27" i="7"/>
  <c r="X8" i="7"/>
  <c r="Z8" i="7"/>
  <c r="V28" i="7"/>
  <c r="U29" i="7"/>
  <c r="V29" i="7" l="1"/>
  <c r="U30" i="7"/>
  <c r="Z28" i="7"/>
  <c r="X28" i="7"/>
  <c r="X9" i="7"/>
  <c r="Z9" i="7"/>
  <c r="U11" i="7"/>
  <c r="V10" i="7"/>
  <c r="X10" i="7" l="1"/>
  <c r="Z10" i="7"/>
  <c r="Z29" i="7"/>
  <c r="X29" i="7"/>
  <c r="U12" i="7"/>
  <c r="V11" i="7"/>
  <c r="V30" i="7"/>
  <c r="U31" i="7"/>
  <c r="V31" i="7" l="1"/>
  <c r="U32" i="7"/>
  <c r="Z30" i="7"/>
  <c r="X30" i="7"/>
  <c r="Z11" i="7"/>
  <c r="X11" i="7"/>
  <c r="U13" i="7"/>
  <c r="V12" i="7"/>
  <c r="X12" i="7" l="1"/>
  <c r="Z12" i="7"/>
  <c r="Z31" i="7"/>
  <c r="X31" i="7"/>
  <c r="U14" i="7"/>
  <c r="V13" i="7"/>
  <c r="V32" i="7"/>
  <c r="U33" i="7"/>
  <c r="V33" i="7" l="1"/>
  <c r="U34" i="7"/>
  <c r="Z32" i="7"/>
  <c r="X32" i="7"/>
  <c r="Z13" i="7"/>
  <c r="X13" i="7"/>
  <c r="U15" i="7"/>
  <c r="V14" i="7"/>
  <c r="Z14" i="7" l="1"/>
  <c r="X14" i="7"/>
  <c r="Z33" i="7"/>
  <c r="X33" i="7"/>
  <c r="U16" i="7"/>
  <c r="V15" i="7"/>
  <c r="V34" i="7"/>
  <c r="U35" i="7"/>
  <c r="V35" i="7" l="1"/>
  <c r="U36" i="7"/>
  <c r="Z34" i="7"/>
  <c r="X34" i="7"/>
  <c r="Z15" i="7"/>
  <c r="X15" i="7"/>
  <c r="U17" i="7"/>
  <c r="V16" i="7"/>
  <c r="Z16" i="7" l="1"/>
  <c r="X16" i="7"/>
  <c r="Z35" i="7"/>
  <c r="X35" i="7"/>
  <c r="U18" i="7"/>
  <c r="V17" i="7"/>
  <c r="V36" i="7"/>
  <c r="U37" i="7"/>
  <c r="V37" i="7" l="1"/>
  <c r="U38" i="7"/>
  <c r="Z36" i="7"/>
  <c r="X36" i="7"/>
  <c r="Z17" i="7"/>
  <c r="X17" i="7"/>
  <c r="U19" i="7"/>
  <c r="V18" i="7"/>
  <c r="U20" i="7" l="1"/>
  <c r="V19" i="7"/>
  <c r="Z37" i="7"/>
  <c r="X37" i="7"/>
  <c r="Z18" i="7"/>
  <c r="X18" i="7"/>
  <c r="V38" i="7"/>
  <c r="U39" i="7"/>
  <c r="Z19" i="7" l="1"/>
  <c r="X19" i="7"/>
  <c r="V39" i="7"/>
  <c r="U40" i="7"/>
  <c r="Z38" i="7"/>
  <c r="X38" i="7"/>
  <c r="U21" i="7"/>
  <c r="V20" i="7"/>
  <c r="U22" i="7" l="1"/>
  <c r="V21" i="7"/>
  <c r="Z39" i="7"/>
  <c r="X39" i="7"/>
  <c r="Z20" i="7"/>
  <c r="X20" i="7"/>
  <c r="V40" i="7"/>
  <c r="U41" i="7"/>
  <c r="V41" i="7" l="1"/>
  <c r="U42" i="7"/>
  <c r="V42" i="7" s="1"/>
  <c r="Z40" i="7"/>
  <c r="X40" i="7"/>
  <c r="W36" i="7"/>
  <c r="AB36" i="7" s="1"/>
  <c r="W38" i="7"/>
  <c r="AB38" i="7" s="1"/>
  <c r="W37" i="7"/>
  <c r="AB37" i="7" s="1"/>
  <c r="Z21" i="7"/>
  <c r="X21" i="7"/>
  <c r="W39" i="7"/>
  <c r="AB39" i="7" s="1"/>
  <c r="U23" i="7"/>
  <c r="V22" i="7"/>
  <c r="Z22" i="7" l="1"/>
  <c r="X22" i="7"/>
  <c r="C79" i="7"/>
  <c r="AJ38" i="7"/>
  <c r="C77" i="7"/>
  <c r="AJ36" i="7"/>
  <c r="C78" i="7"/>
  <c r="AJ37" i="7"/>
  <c r="C76" i="7"/>
  <c r="AJ35" i="7"/>
  <c r="Z41" i="7"/>
  <c r="X41" i="7"/>
  <c r="W41" i="7"/>
  <c r="AB41" i="7" s="1"/>
  <c r="U24" i="7"/>
  <c r="V24" i="7" s="1"/>
  <c r="V23" i="7"/>
  <c r="Y34" i="7"/>
  <c r="AC34" i="7" s="1"/>
  <c r="Y39" i="7"/>
  <c r="AC39" i="7" s="1"/>
  <c r="W35" i="7"/>
  <c r="AB35" i="7" s="1"/>
  <c r="W40" i="7"/>
  <c r="AB40" i="7" s="1"/>
  <c r="AN42" i="7"/>
  <c r="AL42" i="7"/>
  <c r="Z42" i="7"/>
  <c r="X42" i="7"/>
  <c r="W42" i="7"/>
  <c r="AB42" i="7" s="1"/>
  <c r="W26" i="7"/>
  <c r="AB26" i="7" s="1"/>
  <c r="W27" i="7"/>
  <c r="AB27" i="7" s="1"/>
  <c r="W25" i="7"/>
  <c r="AB25" i="7" s="1"/>
  <c r="W28" i="7"/>
  <c r="AB28" i="7" s="1"/>
  <c r="W30" i="7"/>
  <c r="AB30" i="7" s="1"/>
  <c r="W29" i="7"/>
  <c r="AB29" i="7" s="1"/>
  <c r="W31" i="7"/>
  <c r="AB31" i="7" s="1"/>
  <c r="W32" i="7"/>
  <c r="AB32" i="7" s="1"/>
  <c r="W34" i="7"/>
  <c r="AB34" i="7" s="1"/>
  <c r="W33" i="7"/>
  <c r="AB33" i="7" s="1"/>
  <c r="C73" i="7" l="1"/>
  <c r="AJ32" i="7"/>
  <c r="C72" i="7"/>
  <c r="AJ31" i="7"/>
  <c r="C69" i="7"/>
  <c r="AJ28" i="7"/>
  <c r="C68" i="7"/>
  <c r="AJ27" i="7"/>
  <c r="C67" i="7"/>
  <c r="AJ26" i="7"/>
  <c r="C82" i="7"/>
  <c r="AP42" i="7"/>
  <c r="D82" i="7" s="1"/>
  <c r="AQ42" i="7"/>
  <c r="E82" i="7" s="1"/>
  <c r="AJ41" i="7"/>
  <c r="AK41" i="7" s="1"/>
  <c r="AQ41" i="7" s="1"/>
  <c r="E81" i="7" s="1"/>
  <c r="AA42" i="7"/>
  <c r="AE42" i="7" s="1"/>
  <c r="AA25" i="7"/>
  <c r="AE25" i="7" s="1"/>
  <c r="AA26" i="7"/>
  <c r="AE26" i="7" s="1"/>
  <c r="AA27" i="7"/>
  <c r="AE27" i="7" s="1"/>
  <c r="AA28" i="7"/>
  <c r="AE28" i="7" s="1"/>
  <c r="AA30" i="7"/>
  <c r="AE30" i="7" s="1"/>
  <c r="AA29" i="7"/>
  <c r="AE29" i="7" s="1"/>
  <c r="AA31" i="7"/>
  <c r="AE31" i="7" s="1"/>
  <c r="AA32" i="7"/>
  <c r="AE32" i="7" s="1"/>
  <c r="AA34" i="7"/>
  <c r="AE34" i="7" s="1"/>
  <c r="AA35" i="7"/>
  <c r="AE35" i="7" s="1"/>
  <c r="AA40" i="7"/>
  <c r="AE40" i="7" s="1"/>
  <c r="C75" i="7"/>
  <c r="AJ34" i="7"/>
  <c r="AK34" i="7" s="1"/>
  <c r="AQ34" i="7" s="1"/>
  <c r="E74" i="7" s="1"/>
  <c r="F79" i="7"/>
  <c r="AD39" i="7"/>
  <c r="I79" i="7" s="1"/>
  <c r="AL38" i="7"/>
  <c r="AD34" i="7"/>
  <c r="I74" i="7" s="1"/>
  <c r="F74" i="7"/>
  <c r="AL33" i="7"/>
  <c r="AN24" i="7"/>
  <c r="AL24" i="7"/>
  <c r="W24" i="7"/>
  <c r="AB24" i="7" s="1"/>
  <c r="Z24" i="7"/>
  <c r="X24" i="7"/>
  <c r="W7" i="7"/>
  <c r="AB7" i="7" s="1"/>
  <c r="W8" i="7"/>
  <c r="AB8" i="7" s="1"/>
  <c r="W9" i="7"/>
  <c r="AB9" i="7" s="1"/>
  <c r="W10" i="7"/>
  <c r="AB10" i="7" s="1"/>
  <c r="W11" i="7"/>
  <c r="AB11" i="7" s="1"/>
  <c r="W12" i="7"/>
  <c r="AB12" i="7" s="1"/>
  <c r="W13" i="7"/>
  <c r="AB13" i="7" s="1"/>
  <c r="W15" i="7"/>
  <c r="AB15" i="7" s="1"/>
  <c r="W14" i="7"/>
  <c r="AB14" i="7" s="1"/>
  <c r="W16" i="7"/>
  <c r="AB16" i="7" s="1"/>
  <c r="Y41" i="7"/>
  <c r="AC41" i="7" s="1"/>
  <c r="Y37" i="7"/>
  <c r="AC37" i="7" s="1"/>
  <c r="Y35" i="7"/>
  <c r="AC35" i="7" s="1"/>
  <c r="Y38" i="7"/>
  <c r="AC38" i="7" s="1"/>
  <c r="Y36" i="7"/>
  <c r="AC36" i="7" s="1"/>
  <c r="AK37" i="7"/>
  <c r="W19" i="7"/>
  <c r="AB19" i="7" s="1"/>
  <c r="W20" i="7"/>
  <c r="AB20" i="7" s="1"/>
  <c r="C74" i="7"/>
  <c r="AP34" i="7"/>
  <c r="D74" i="7" s="1"/>
  <c r="AJ33" i="7"/>
  <c r="C71" i="7"/>
  <c r="AJ30" i="7"/>
  <c r="C70" i="7"/>
  <c r="AJ29" i="7"/>
  <c r="C65" i="7"/>
  <c r="C66" i="7"/>
  <c r="AJ25" i="7"/>
  <c r="AK25" i="7" s="1"/>
  <c r="AQ25" i="7" s="1"/>
  <c r="E65" i="7" s="1"/>
  <c r="Y42" i="7"/>
  <c r="AC42" i="7" s="1"/>
  <c r="Y25" i="7"/>
  <c r="AC25" i="7" s="1"/>
  <c r="Y26" i="7"/>
  <c r="AC26" i="7" s="1"/>
  <c r="Y28" i="7"/>
  <c r="AC28" i="7" s="1"/>
  <c r="Y29" i="7"/>
  <c r="AC29" i="7" s="1"/>
  <c r="Y27" i="7"/>
  <c r="AC27" i="7" s="1"/>
  <c r="Y31" i="7"/>
  <c r="AC31" i="7" s="1"/>
  <c r="Y30" i="7"/>
  <c r="AC30" i="7" s="1"/>
  <c r="Y32" i="7"/>
  <c r="AC32" i="7" s="1"/>
  <c r="Y33" i="7"/>
  <c r="AC33" i="7" s="1"/>
  <c r="AA37" i="7"/>
  <c r="AE37" i="7" s="1"/>
  <c r="AA36" i="7"/>
  <c r="AE36" i="7" s="1"/>
  <c r="AA38" i="7"/>
  <c r="AE38" i="7" s="1"/>
  <c r="C80" i="7"/>
  <c r="AJ39" i="7"/>
  <c r="W21" i="7"/>
  <c r="AB21" i="7" s="1"/>
  <c r="W17" i="7"/>
  <c r="AB17" i="7" s="1"/>
  <c r="W23" i="7"/>
  <c r="AB23" i="7" s="1"/>
  <c r="Z23" i="7"/>
  <c r="X23" i="7"/>
  <c r="C81" i="7"/>
  <c r="AP41" i="7"/>
  <c r="D81" i="7" s="1"/>
  <c r="AJ40" i="7"/>
  <c r="AA41" i="7"/>
  <c r="AE41" i="7" s="1"/>
  <c r="AA39" i="7"/>
  <c r="AE39" i="7" s="1"/>
  <c r="AA33" i="7"/>
  <c r="AE33" i="7" s="1"/>
  <c r="Y40" i="7"/>
  <c r="AC40" i="7" s="1"/>
  <c r="AA19" i="7"/>
  <c r="AE19" i="7" s="1"/>
  <c r="W18" i="7"/>
  <c r="AB18" i="7" s="1"/>
  <c r="Y22" i="7"/>
  <c r="AC22" i="7" s="1"/>
  <c r="Y17" i="7"/>
  <c r="AC17" i="7" s="1"/>
  <c r="Y19" i="7"/>
  <c r="AC19" i="7" s="1"/>
  <c r="Y18" i="7"/>
  <c r="AC18" i="7" s="1"/>
  <c r="W22" i="7"/>
  <c r="AB22" i="7" s="1"/>
  <c r="F58" i="7" l="1"/>
  <c r="AD18" i="7"/>
  <c r="I58" i="7" s="1"/>
  <c r="AL17" i="7"/>
  <c r="F57" i="7"/>
  <c r="AD17" i="7"/>
  <c r="I57" i="7" s="1"/>
  <c r="AL16" i="7"/>
  <c r="C58" i="7"/>
  <c r="AJ17" i="7"/>
  <c r="J59" i="7"/>
  <c r="AF19" i="7"/>
  <c r="M59" i="7" s="1"/>
  <c r="AN18" i="7"/>
  <c r="J73" i="7"/>
  <c r="AF33" i="7"/>
  <c r="M73" i="7" s="1"/>
  <c r="AN32" i="7"/>
  <c r="J81" i="7"/>
  <c r="AU41" i="7"/>
  <c r="L81" i="7" s="1"/>
  <c r="AF41" i="7"/>
  <c r="M81" i="7" s="1"/>
  <c r="AN40" i="7"/>
  <c r="AA23" i="7"/>
  <c r="AE23" i="7" s="1"/>
  <c r="AA17" i="7"/>
  <c r="AE17" i="7" s="1"/>
  <c r="AA15" i="7"/>
  <c r="AE15" i="7" s="1"/>
  <c r="AA20" i="7"/>
  <c r="AE20" i="7" s="1"/>
  <c r="AA16" i="7"/>
  <c r="AE16" i="7" s="1"/>
  <c r="C61" i="7"/>
  <c r="AJ20" i="7"/>
  <c r="J76" i="7"/>
  <c r="AF36" i="7"/>
  <c r="M76" i="7" s="1"/>
  <c r="AN35" i="7"/>
  <c r="F73" i="7"/>
  <c r="AD33" i="7"/>
  <c r="I73" i="7" s="1"/>
  <c r="AL32" i="7"/>
  <c r="F70" i="7"/>
  <c r="AD30" i="7"/>
  <c r="I70" i="7" s="1"/>
  <c r="AL29" i="7"/>
  <c r="AD27" i="7"/>
  <c r="I67" i="7" s="1"/>
  <c r="F67" i="7"/>
  <c r="AL26" i="7"/>
  <c r="F68" i="7"/>
  <c r="AD28" i="7"/>
  <c r="I68" i="7" s="1"/>
  <c r="AL27" i="7"/>
  <c r="F65" i="7"/>
  <c r="AD25" i="7"/>
  <c r="I65" i="7" s="1"/>
  <c r="AP25" i="7"/>
  <c r="D65" i="7" s="1"/>
  <c r="AA14" i="7"/>
  <c r="AE14" i="7" s="1"/>
  <c r="C60" i="7"/>
  <c r="AJ19" i="7"/>
  <c r="C59" i="7"/>
  <c r="AJ18" i="7"/>
  <c r="AP37" i="7"/>
  <c r="D77" i="7" s="1"/>
  <c r="AQ37" i="7"/>
  <c r="E77" i="7" s="1"/>
  <c r="F76" i="7"/>
  <c r="AD36" i="7"/>
  <c r="I76" i="7" s="1"/>
  <c r="AL35" i="7"/>
  <c r="F75" i="7"/>
  <c r="AD35" i="7"/>
  <c r="I75" i="7" s="1"/>
  <c r="AL34" i="7"/>
  <c r="F81" i="7"/>
  <c r="AD41" i="7"/>
  <c r="I81" i="7" s="1"/>
  <c r="AL40" i="7"/>
  <c r="AM40" i="7" s="1"/>
  <c r="AS40" i="7" s="1"/>
  <c r="H80" i="7" s="1"/>
  <c r="C54" i="7"/>
  <c r="AJ13" i="7"/>
  <c r="C53" i="7"/>
  <c r="AJ12" i="7"/>
  <c r="C51" i="7"/>
  <c r="AJ10" i="7"/>
  <c r="C49" i="7"/>
  <c r="AJ8" i="7"/>
  <c r="C47" i="7"/>
  <c r="AA24" i="7"/>
  <c r="AE24" i="7" s="1"/>
  <c r="AA7" i="7"/>
  <c r="AE7" i="7" s="1"/>
  <c r="AA8" i="7"/>
  <c r="AE8" i="7" s="1"/>
  <c r="AA9" i="7"/>
  <c r="AE9" i="7" s="1"/>
  <c r="AA11" i="7"/>
  <c r="AE11" i="7" s="1"/>
  <c r="AA10" i="7"/>
  <c r="AE10" i="7" s="1"/>
  <c r="AA12" i="7"/>
  <c r="AE12" i="7" s="1"/>
  <c r="AA13" i="7"/>
  <c r="AE13" i="7" s="1"/>
  <c r="J80" i="7"/>
  <c r="AF40" i="7"/>
  <c r="M80" i="7" s="1"/>
  <c r="AN39" i="7"/>
  <c r="J74" i="7"/>
  <c r="AF34" i="7"/>
  <c r="M74" i="7" s="1"/>
  <c r="AN33" i="7"/>
  <c r="J71" i="7"/>
  <c r="AF31" i="7"/>
  <c r="M71" i="7" s="1"/>
  <c r="AN30" i="7"/>
  <c r="AF30" i="7"/>
  <c r="M70" i="7" s="1"/>
  <c r="J70" i="7"/>
  <c r="AN29" i="7"/>
  <c r="J67" i="7"/>
  <c r="AF27" i="7"/>
  <c r="M67" i="7" s="1"/>
  <c r="AN26" i="7"/>
  <c r="J65" i="7"/>
  <c r="AF25" i="7"/>
  <c r="M65" i="7" s="1"/>
  <c r="AK26" i="7"/>
  <c r="AK27" i="7"/>
  <c r="AK28" i="7"/>
  <c r="AK31" i="7"/>
  <c r="AK32" i="7"/>
  <c r="C62" i="7"/>
  <c r="AJ21" i="7"/>
  <c r="F59" i="7"/>
  <c r="AD19" i="7"/>
  <c r="I59" i="7" s="1"/>
  <c r="AL18" i="7"/>
  <c r="F62" i="7"/>
  <c r="AD22" i="7"/>
  <c r="I62" i="7" s="1"/>
  <c r="AL21" i="7"/>
  <c r="AA21" i="7"/>
  <c r="AE21" i="7" s="1"/>
  <c r="F80" i="7"/>
  <c r="AD40" i="7"/>
  <c r="I80" i="7" s="1"/>
  <c r="AL39" i="7"/>
  <c r="AM39" i="7" s="1"/>
  <c r="J79" i="7"/>
  <c r="AF39" i="7"/>
  <c r="M79" i="7" s="1"/>
  <c r="AN38" i="7"/>
  <c r="AK40" i="7"/>
  <c r="Y23" i="7"/>
  <c r="AC23" i="7" s="1"/>
  <c r="Y20" i="7"/>
  <c r="AC20" i="7" s="1"/>
  <c r="Y21" i="7"/>
  <c r="AC21" i="7" s="1"/>
  <c r="C63" i="7"/>
  <c r="AJ22" i="7"/>
  <c r="C57" i="7"/>
  <c r="AJ16" i="7"/>
  <c r="AK39" i="7"/>
  <c r="AF38" i="7"/>
  <c r="M78" i="7" s="1"/>
  <c r="J78" i="7"/>
  <c r="AN37" i="7"/>
  <c r="J77" i="7"/>
  <c r="AF37" i="7"/>
  <c r="M77" i="7" s="1"/>
  <c r="AN36" i="7"/>
  <c r="AO36" i="7" s="1"/>
  <c r="AU36" i="7" s="1"/>
  <c r="L76" i="7" s="1"/>
  <c r="F72" i="7"/>
  <c r="AD32" i="7"/>
  <c r="I72" i="7" s="1"/>
  <c r="AL31" i="7"/>
  <c r="F71" i="7"/>
  <c r="AD31" i="7"/>
  <c r="I71" i="7" s="1"/>
  <c r="AL30" i="7"/>
  <c r="F69" i="7"/>
  <c r="AD29" i="7"/>
  <c r="I69" i="7" s="1"/>
  <c r="AL28" i="7"/>
  <c r="F66" i="7"/>
  <c r="AD26" i="7"/>
  <c r="I66" i="7" s="1"/>
  <c r="AL25" i="7"/>
  <c r="AR42" i="7"/>
  <c r="G82" i="7" s="1"/>
  <c r="AD42" i="7"/>
  <c r="I82" i="7" s="1"/>
  <c r="AS42" i="7"/>
  <c r="H82" i="7" s="1"/>
  <c r="F82" i="7"/>
  <c r="AL41" i="7"/>
  <c r="AM41" i="7" s="1"/>
  <c r="AS41" i="7" s="1"/>
  <c r="H81" i="7" s="1"/>
  <c r="AK29" i="7"/>
  <c r="AK30" i="7"/>
  <c r="AK33" i="7"/>
  <c r="AA18" i="7"/>
  <c r="AE18" i="7" s="1"/>
  <c r="AA22" i="7"/>
  <c r="AE22" i="7" s="1"/>
  <c r="AK38" i="7"/>
  <c r="AK36" i="7"/>
  <c r="AK35" i="7"/>
  <c r="F78" i="7"/>
  <c r="AD38" i="7"/>
  <c r="I78" i="7" s="1"/>
  <c r="AL37" i="7"/>
  <c r="AM37" i="7" s="1"/>
  <c r="F77" i="7"/>
  <c r="AS37" i="7"/>
  <c r="H77" i="7" s="1"/>
  <c r="AD37" i="7"/>
  <c r="I77" i="7" s="1"/>
  <c r="AR37" i="7"/>
  <c r="G77" i="7" s="1"/>
  <c r="AL36" i="7"/>
  <c r="C56" i="7"/>
  <c r="AJ15" i="7"/>
  <c r="C55" i="7"/>
  <c r="AJ14" i="7"/>
  <c r="C52" i="7"/>
  <c r="AJ11" i="7"/>
  <c r="C50" i="7"/>
  <c r="AJ9" i="7"/>
  <c r="C48" i="7"/>
  <c r="AJ7" i="7"/>
  <c r="Y24" i="7"/>
  <c r="AC24" i="7" s="1"/>
  <c r="Y7" i="7"/>
  <c r="AC7" i="7" s="1"/>
  <c r="Y8" i="7"/>
  <c r="AC8" i="7" s="1"/>
  <c r="Y9" i="7"/>
  <c r="AC9" i="7" s="1"/>
  <c r="Y10" i="7"/>
  <c r="AC10" i="7" s="1"/>
  <c r="Y12" i="7"/>
  <c r="AC12" i="7" s="1"/>
  <c r="Y11" i="7"/>
  <c r="AC11" i="7" s="1"/>
  <c r="Y16" i="7"/>
  <c r="AC16" i="7" s="1"/>
  <c r="Y15" i="7"/>
  <c r="AC15" i="7" s="1"/>
  <c r="Y13" i="7"/>
  <c r="AC13" i="7" s="1"/>
  <c r="Y14" i="7"/>
  <c r="AC14" i="7" s="1"/>
  <c r="AP24" i="7"/>
  <c r="D64" i="7" s="1"/>
  <c r="C64" i="7"/>
  <c r="AQ24" i="7"/>
  <c r="E64" i="7" s="1"/>
  <c r="AJ23" i="7"/>
  <c r="AK23" i="7" s="1"/>
  <c r="AP23" i="7" s="1"/>
  <c r="D63" i="7" s="1"/>
  <c r="J75" i="7"/>
  <c r="AF35" i="7"/>
  <c r="M75" i="7" s="1"/>
  <c r="AN34" i="7"/>
  <c r="AO34" i="7" s="1"/>
  <c r="AU34" i="7" s="1"/>
  <c r="L74" i="7" s="1"/>
  <c r="J72" i="7"/>
  <c r="AF32" i="7"/>
  <c r="M72" i="7" s="1"/>
  <c r="AN31" i="7"/>
  <c r="J69" i="7"/>
  <c r="AF29" i="7"/>
  <c r="M69" i="7" s="1"/>
  <c r="AN28" i="7"/>
  <c r="AO28" i="7" s="1"/>
  <c r="J68" i="7"/>
  <c r="AU28" i="7"/>
  <c r="L68" i="7" s="1"/>
  <c r="AF28" i="7"/>
  <c r="M68" i="7" s="1"/>
  <c r="AT28" i="7"/>
  <c r="K68" i="7" s="1"/>
  <c r="AN27" i="7"/>
  <c r="J66" i="7"/>
  <c r="AF26" i="7"/>
  <c r="M66" i="7" s="1"/>
  <c r="AN25" i="7"/>
  <c r="AO25" i="7" s="1"/>
  <c r="AU25" i="7" s="1"/>
  <c r="L65" i="7" s="1"/>
  <c r="AT42" i="7"/>
  <c r="K82" i="7" s="1"/>
  <c r="AF42" i="7"/>
  <c r="M82" i="7" s="1"/>
  <c r="J82" i="7"/>
  <c r="AU42" i="7"/>
  <c r="L82" i="7" s="1"/>
  <c r="AN41" i="7"/>
  <c r="AO41" i="7" s="1"/>
  <c r="AT41" i="7" s="1"/>
  <c r="K81" i="7" s="1"/>
  <c r="F54" i="7" l="1"/>
  <c r="AD14" i="7"/>
  <c r="I54" i="7" s="1"/>
  <c r="AL13" i="7"/>
  <c r="F55" i="7"/>
  <c r="AD15" i="7"/>
  <c r="I55" i="7" s="1"/>
  <c r="AL14" i="7"/>
  <c r="F51" i="7"/>
  <c r="AD11" i="7"/>
  <c r="I51" i="7" s="1"/>
  <c r="AL10" i="7"/>
  <c r="F50" i="7"/>
  <c r="AD10" i="7"/>
  <c r="I50" i="7" s="1"/>
  <c r="AL9" i="7"/>
  <c r="F48" i="7"/>
  <c r="AD8" i="7"/>
  <c r="I48" i="7" s="1"/>
  <c r="AL7" i="7"/>
  <c r="F64" i="7"/>
  <c r="AR24" i="7"/>
  <c r="G64" i="7" s="1"/>
  <c r="AS24" i="7"/>
  <c r="H64" i="7" s="1"/>
  <c r="AD24" i="7"/>
  <c r="I64" i="7" s="1"/>
  <c r="AL23" i="7"/>
  <c r="AM23" i="7" s="1"/>
  <c r="AR23" i="7" s="1"/>
  <c r="G63" i="7" s="1"/>
  <c r="AP36" i="7"/>
  <c r="D76" i="7" s="1"/>
  <c r="AQ36" i="7"/>
  <c r="E76" i="7" s="1"/>
  <c r="J62" i="7"/>
  <c r="AF22" i="7"/>
  <c r="M62" i="7" s="1"/>
  <c r="AN21" i="7"/>
  <c r="AP33" i="7"/>
  <c r="D73" i="7" s="1"/>
  <c r="AQ33" i="7"/>
  <c r="E73" i="7" s="1"/>
  <c r="AP29" i="7"/>
  <c r="D69" i="7" s="1"/>
  <c r="AQ29" i="7"/>
  <c r="E69" i="7" s="1"/>
  <c r="AM25" i="7"/>
  <c r="AM30" i="7"/>
  <c r="AP39" i="7"/>
  <c r="D79" i="7" s="1"/>
  <c r="AQ39" i="7"/>
  <c r="E79" i="7" s="1"/>
  <c r="AQ23" i="7"/>
  <c r="E63" i="7" s="1"/>
  <c r="F60" i="7"/>
  <c r="AD20" i="7"/>
  <c r="I60" i="7" s="1"/>
  <c r="AL19" i="7"/>
  <c r="AQ40" i="7"/>
  <c r="E80" i="7" s="1"/>
  <c r="AP40" i="7"/>
  <c r="D80" i="7" s="1"/>
  <c r="AS39" i="7"/>
  <c r="H79" i="7" s="1"/>
  <c r="AR39" i="7"/>
  <c r="G79" i="7" s="1"/>
  <c r="AK21" i="7"/>
  <c r="AP32" i="7"/>
  <c r="D72" i="7" s="1"/>
  <c r="AQ32" i="7"/>
  <c r="E72" i="7" s="1"/>
  <c r="AP28" i="7"/>
  <c r="D68" i="7" s="1"/>
  <c r="AQ28" i="7"/>
  <c r="E68" i="7" s="1"/>
  <c r="AP26" i="7"/>
  <c r="D66" i="7" s="1"/>
  <c r="AQ26" i="7"/>
  <c r="E66" i="7" s="1"/>
  <c r="AO29" i="7"/>
  <c r="AO33" i="7"/>
  <c r="AM33" i="7"/>
  <c r="J52" i="7"/>
  <c r="AF12" i="7"/>
  <c r="M52" i="7" s="1"/>
  <c r="AN11" i="7"/>
  <c r="J51" i="7"/>
  <c r="AF11" i="7"/>
  <c r="M51" i="7" s="1"/>
  <c r="AN10" i="7"/>
  <c r="J48" i="7"/>
  <c r="AF8" i="7"/>
  <c r="M48" i="7" s="1"/>
  <c r="AN7" i="7"/>
  <c r="J64" i="7"/>
  <c r="AT24" i="7"/>
  <c r="K64" i="7" s="1"/>
  <c r="AU24" i="7"/>
  <c r="L64" i="7" s="1"/>
  <c r="AF24" i="7"/>
  <c r="M64" i="7" s="1"/>
  <c r="AN23" i="7"/>
  <c r="AO23" i="7" s="1"/>
  <c r="AK8" i="7"/>
  <c r="AK10" i="7"/>
  <c r="AK12" i="7"/>
  <c r="AK13" i="7"/>
  <c r="AM35" i="7"/>
  <c r="AM26" i="7"/>
  <c r="AM32" i="7"/>
  <c r="AT36" i="7"/>
  <c r="K76" i="7" s="1"/>
  <c r="AK20" i="7"/>
  <c r="J56" i="7"/>
  <c r="AF16" i="7"/>
  <c r="M56" i="7" s="1"/>
  <c r="AN15" i="7"/>
  <c r="J55" i="7"/>
  <c r="AF15" i="7"/>
  <c r="M55" i="7" s="1"/>
  <c r="AN14" i="7"/>
  <c r="AT23" i="7"/>
  <c r="K63" i="7" s="1"/>
  <c r="J63" i="7"/>
  <c r="AU23" i="7"/>
  <c r="L63" i="7" s="1"/>
  <c r="AF23" i="7"/>
  <c r="M63" i="7" s="1"/>
  <c r="AN22" i="7"/>
  <c r="AO22" i="7" s="1"/>
  <c r="AU22" i="7" s="1"/>
  <c r="L62" i="7" s="1"/>
  <c r="AO32" i="7"/>
  <c r="AK17" i="7"/>
  <c r="AO27" i="7"/>
  <c r="AO31" i="7"/>
  <c r="AM38" i="7"/>
  <c r="F53" i="7"/>
  <c r="AD13" i="7"/>
  <c r="I53" i="7" s="1"/>
  <c r="AL12" i="7"/>
  <c r="F56" i="7"/>
  <c r="AD16" i="7"/>
  <c r="I56" i="7" s="1"/>
  <c r="AL15" i="7"/>
  <c r="F52" i="7"/>
  <c r="AD12" i="7"/>
  <c r="I52" i="7" s="1"/>
  <c r="AL11" i="7"/>
  <c r="F49" i="7"/>
  <c r="AD9" i="7"/>
  <c r="I49" i="7" s="1"/>
  <c r="AL8" i="7"/>
  <c r="F47" i="7"/>
  <c r="AD7" i="7"/>
  <c r="I47" i="7" s="1"/>
  <c r="AK7" i="7"/>
  <c r="AK9" i="7"/>
  <c r="AK11" i="7"/>
  <c r="AK14" i="7"/>
  <c r="AK15" i="7"/>
  <c r="AM36" i="7"/>
  <c r="AQ35" i="7"/>
  <c r="E75" i="7" s="1"/>
  <c r="AP35" i="7"/>
  <c r="D75" i="7" s="1"/>
  <c r="AP38" i="7"/>
  <c r="D78" i="7" s="1"/>
  <c r="AQ38" i="7"/>
  <c r="E78" i="7" s="1"/>
  <c r="J58" i="7"/>
  <c r="AF18" i="7"/>
  <c r="M58" i="7" s="1"/>
  <c r="AN17" i="7"/>
  <c r="AQ30" i="7"/>
  <c r="E70" i="7" s="1"/>
  <c r="AP30" i="7"/>
  <c r="D70" i="7" s="1"/>
  <c r="AM28" i="7"/>
  <c r="AM31" i="7"/>
  <c r="AO37" i="7"/>
  <c r="AK16" i="7"/>
  <c r="AK22" i="7"/>
  <c r="F61" i="7"/>
  <c r="AD21" i="7"/>
  <c r="I61" i="7" s="1"/>
  <c r="AL20" i="7"/>
  <c r="F63" i="7"/>
  <c r="AS23" i="7"/>
  <c r="H63" i="7" s="1"/>
  <c r="AD23" i="7"/>
  <c r="I63" i="7" s="1"/>
  <c r="AL22" i="7"/>
  <c r="AM22" i="7" s="1"/>
  <c r="AO38" i="7"/>
  <c r="AR40" i="7"/>
  <c r="G80" i="7" s="1"/>
  <c r="J61" i="7"/>
  <c r="AF21" i="7"/>
  <c r="M61" i="7" s="1"/>
  <c r="AN20" i="7"/>
  <c r="AM18" i="7"/>
  <c r="AQ31" i="7"/>
  <c r="E71" i="7" s="1"/>
  <c r="AP31" i="7"/>
  <c r="D71" i="7" s="1"/>
  <c r="AP27" i="7"/>
  <c r="D67" i="7" s="1"/>
  <c r="AQ27" i="7"/>
  <c r="E67" i="7" s="1"/>
  <c r="AT25" i="7"/>
  <c r="K65" i="7" s="1"/>
  <c r="AO26" i="7"/>
  <c r="AO30" i="7"/>
  <c r="AT34" i="7"/>
  <c r="K74" i="7" s="1"/>
  <c r="AO39" i="7"/>
  <c r="J53" i="7"/>
  <c r="AF13" i="7"/>
  <c r="M53" i="7" s="1"/>
  <c r="AN12" i="7"/>
  <c r="J50" i="7"/>
  <c r="AF10" i="7"/>
  <c r="M50" i="7" s="1"/>
  <c r="AN9" i="7"/>
  <c r="J49" i="7"/>
  <c r="AF9" i="7"/>
  <c r="M49" i="7" s="1"/>
  <c r="AN8" i="7"/>
  <c r="J47" i="7"/>
  <c r="AF7" i="7"/>
  <c r="M47" i="7" s="1"/>
  <c r="AR41" i="7"/>
  <c r="G81" i="7" s="1"/>
  <c r="AM34" i="7"/>
  <c r="AK18" i="7"/>
  <c r="AK19" i="7"/>
  <c r="J54" i="7"/>
  <c r="AF14" i="7"/>
  <c r="M54" i="7" s="1"/>
  <c r="AN13" i="7"/>
  <c r="AM27" i="7"/>
  <c r="AM29" i="7"/>
  <c r="AO35" i="7"/>
  <c r="J60" i="7"/>
  <c r="AF20" i="7"/>
  <c r="M60" i="7" s="1"/>
  <c r="AN19" i="7"/>
  <c r="J57" i="7"/>
  <c r="AF17" i="7"/>
  <c r="M57" i="7" s="1"/>
  <c r="AN16" i="7"/>
  <c r="AO16" i="7" s="1"/>
  <c r="AT16" i="7" s="1"/>
  <c r="K56" i="7" s="1"/>
  <c r="AO40" i="7"/>
  <c r="AO18" i="7"/>
  <c r="AU18" i="7" s="1"/>
  <c r="L58" i="7" s="1"/>
  <c r="AU35" i="7" l="1"/>
  <c r="L75" i="7" s="1"/>
  <c r="AT35" i="7"/>
  <c r="K75" i="7" s="1"/>
  <c r="AS27" i="7"/>
  <c r="H67" i="7" s="1"/>
  <c r="AR27" i="7"/>
  <c r="G67" i="7" s="1"/>
  <c r="AP19" i="7"/>
  <c r="D59" i="7" s="1"/>
  <c r="AQ19" i="7"/>
  <c r="E59" i="7" s="1"/>
  <c r="AR34" i="7"/>
  <c r="G74" i="7" s="1"/>
  <c r="AS34" i="7"/>
  <c r="H74" i="7" s="1"/>
  <c r="AO8" i="7"/>
  <c r="AO12" i="7"/>
  <c r="AU26" i="7"/>
  <c r="L66" i="7" s="1"/>
  <c r="AT26" i="7"/>
  <c r="K66" i="7" s="1"/>
  <c r="AS18" i="7"/>
  <c r="H58" i="7" s="1"/>
  <c r="AR18" i="7"/>
  <c r="G58" i="7" s="1"/>
  <c r="AR22" i="7"/>
  <c r="G62" i="7" s="1"/>
  <c r="AS22" i="7"/>
  <c r="H62" i="7" s="1"/>
  <c r="AQ22" i="7"/>
  <c r="E62" i="7" s="1"/>
  <c r="AP22" i="7"/>
  <c r="D62" i="7" s="1"/>
  <c r="AU37" i="7"/>
  <c r="L77" i="7" s="1"/>
  <c r="AT37" i="7"/>
  <c r="K77" i="7" s="1"/>
  <c r="AS28" i="7"/>
  <c r="H68" i="7" s="1"/>
  <c r="AR28" i="7"/>
  <c r="G68" i="7" s="1"/>
  <c r="AT18" i="7"/>
  <c r="K58" i="7" s="1"/>
  <c r="AS36" i="7"/>
  <c r="H76" i="7" s="1"/>
  <c r="AR36" i="7"/>
  <c r="G76" i="7" s="1"/>
  <c r="AQ14" i="7"/>
  <c r="E54" i="7" s="1"/>
  <c r="AP14" i="7"/>
  <c r="D54" i="7" s="1"/>
  <c r="AQ9" i="7"/>
  <c r="E49" i="7" s="1"/>
  <c r="AP9" i="7"/>
  <c r="D49" i="7" s="1"/>
  <c r="AM8" i="7"/>
  <c r="AM15" i="7"/>
  <c r="AS38" i="7"/>
  <c r="H78" i="7" s="1"/>
  <c r="AR38" i="7"/>
  <c r="G78" i="7" s="1"/>
  <c r="AU27" i="7"/>
  <c r="L67" i="7" s="1"/>
  <c r="AT27" i="7"/>
  <c r="K67" i="7" s="1"/>
  <c r="AP17" i="7"/>
  <c r="D57" i="7" s="1"/>
  <c r="AQ17" i="7"/>
  <c r="E57" i="7" s="1"/>
  <c r="AO15" i="7"/>
  <c r="AU16" i="7"/>
  <c r="L56" i="7" s="1"/>
  <c r="AS26" i="7"/>
  <c r="H66" i="7" s="1"/>
  <c r="AR26" i="7"/>
  <c r="G66" i="7" s="1"/>
  <c r="AQ13" i="7"/>
  <c r="E53" i="7" s="1"/>
  <c r="AP13" i="7"/>
  <c r="D53" i="7" s="1"/>
  <c r="AP10" i="7"/>
  <c r="D50" i="7" s="1"/>
  <c r="AQ10" i="7"/>
  <c r="E50" i="7" s="1"/>
  <c r="AO10" i="7"/>
  <c r="AS33" i="7"/>
  <c r="H73" i="7" s="1"/>
  <c r="AR33" i="7"/>
  <c r="G73" i="7" s="1"/>
  <c r="AU29" i="7"/>
  <c r="L69" i="7" s="1"/>
  <c r="AT29" i="7"/>
  <c r="K69" i="7" s="1"/>
  <c r="AM21" i="7"/>
  <c r="AS25" i="7"/>
  <c r="H65" i="7" s="1"/>
  <c r="AR25" i="7"/>
  <c r="G65" i="7" s="1"/>
  <c r="AT22" i="7"/>
  <c r="K62" i="7" s="1"/>
  <c r="AM9" i="7"/>
  <c r="AM14" i="7"/>
  <c r="AM17" i="7"/>
  <c r="AU40" i="7"/>
  <c r="L80" i="7" s="1"/>
  <c r="AT40" i="7"/>
  <c r="K80" i="7" s="1"/>
  <c r="AO19" i="7"/>
  <c r="AS29" i="7"/>
  <c r="H69" i="7" s="1"/>
  <c r="AR29" i="7"/>
  <c r="G69" i="7" s="1"/>
  <c r="AO13" i="7"/>
  <c r="AQ18" i="7"/>
  <c r="E58" i="7" s="1"/>
  <c r="AP18" i="7"/>
  <c r="D58" i="7" s="1"/>
  <c r="AO9" i="7"/>
  <c r="AU39" i="7"/>
  <c r="L79" i="7" s="1"/>
  <c r="AT39" i="7"/>
  <c r="K79" i="7" s="1"/>
  <c r="AT30" i="7"/>
  <c r="K70" i="7" s="1"/>
  <c r="AU30" i="7"/>
  <c r="L70" i="7" s="1"/>
  <c r="AO20" i="7"/>
  <c r="AU38" i="7"/>
  <c r="L78" i="7" s="1"/>
  <c r="AT38" i="7"/>
  <c r="K78" i="7" s="1"/>
  <c r="AM20" i="7"/>
  <c r="AP16" i="7"/>
  <c r="D56" i="7" s="1"/>
  <c r="AQ16" i="7"/>
  <c r="E56" i="7" s="1"/>
  <c r="AS31" i="7"/>
  <c r="H71" i="7" s="1"/>
  <c r="AR31" i="7"/>
  <c r="G71" i="7" s="1"/>
  <c r="AO17" i="7"/>
  <c r="AP15" i="7"/>
  <c r="D55" i="7" s="1"/>
  <c r="AQ15" i="7"/>
  <c r="E55" i="7" s="1"/>
  <c r="AQ11" i="7"/>
  <c r="E51" i="7" s="1"/>
  <c r="AP11" i="7"/>
  <c r="D51" i="7" s="1"/>
  <c r="AQ7" i="7"/>
  <c r="E47" i="7" s="1"/>
  <c r="AP7" i="7"/>
  <c r="D47" i="7" s="1"/>
  <c r="AM11" i="7"/>
  <c r="AM12" i="7"/>
  <c r="AU31" i="7"/>
  <c r="L71" i="7" s="1"/>
  <c r="AT31" i="7"/>
  <c r="K71" i="7" s="1"/>
  <c r="AM16" i="7"/>
  <c r="AU32" i="7"/>
  <c r="L72" i="7" s="1"/>
  <c r="AT32" i="7"/>
  <c r="K72" i="7" s="1"/>
  <c r="AO14" i="7"/>
  <c r="AP20" i="7"/>
  <c r="D60" i="7" s="1"/>
  <c r="AQ20" i="7"/>
  <c r="E60" i="7" s="1"/>
  <c r="AS32" i="7"/>
  <c r="H72" i="7" s="1"/>
  <c r="AR32" i="7"/>
  <c r="G72" i="7" s="1"/>
  <c r="AS35" i="7"/>
  <c r="H75" i="7" s="1"/>
  <c r="AR35" i="7"/>
  <c r="G75" i="7" s="1"/>
  <c r="AP12" i="7"/>
  <c r="D52" i="7" s="1"/>
  <c r="AQ12" i="7"/>
  <c r="E52" i="7" s="1"/>
  <c r="AP8" i="7"/>
  <c r="D48" i="7" s="1"/>
  <c r="AQ8" i="7"/>
  <c r="E48" i="7" s="1"/>
  <c r="AO7" i="7"/>
  <c r="AO11" i="7"/>
  <c r="AU33" i="7"/>
  <c r="L73" i="7" s="1"/>
  <c r="AT33" i="7"/>
  <c r="K73" i="7" s="1"/>
  <c r="AQ21" i="7"/>
  <c r="E61" i="7" s="1"/>
  <c r="AP21" i="7"/>
  <c r="D61" i="7" s="1"/>
  <c r="AM19" i="7"/>
  <c r="AS30" i="7"/>
  <c r="H70" i="7" s="1"/>
  <c r="AR30" i="7"/>
  <c r="G70" i="7" s="1"/>
  <c r="AO21" i="7"/>
  <c r="AM7" i="7"/>
  <c r="AM10" i="7"/>
  <c r="AM13" i="7"/>
  <c r="AR13" i="7" l="1"/>
  <c r="G53" i="7" s="1"/>
  <c r="AS13" i="7"/>
  <c r="H53" i="7" s="1"/>
  <c r="AS7" i="7"/>
  <c r="H47" i="7" s="1"/>
  <c r="AR7" i="7"/>
  <c r="G47" i="7" s="1"/>
  <c r="AR19" i="7"/>
  <c r="G59" i="7" s="1"/>
  <c r="AS19" i="7"/>
  <c r="H59" i="7" s="1"/>
  <c r="AT7" i="7"/>
  <c r="K47" i="7" s="1"/>
  <c r="AU7" i="7"/>
  <c r="L47" i="7" s="1"/>
  <c r="AR16" i="7"/>
  <c r="G56" i="7" s="1"/>
  <c r="AS16" i="7"/>
  <c r="H56" i="7" s="1"/>
  <c r="AR11" i="7"/>
  <c r="G51" i="7" s="1"/>
  <c r="AS11" i="7"/>
  <c r="H51" i="7" s="1"/>
  <c r="AS20" i="7"/>
  <c r="H60" i="7" s="1"/>
  <c r="AR20" i="7"/>
  <c r="G60" i="7" s="1"/>
  <c r="AT9" i="7"/>
  <c r="K49" i="7" s="1"/>
  <c r="AU9" i="7"/>
  <c r="L49" i="7" s="1"/>
  <c r="AU19" i="7"/>
  <c r="L59" i="7" s="1"/>
  <c r="AT19" i="7"/>
  <c r="K59" i="7" s="1"/>
  <c r="AS14" i="7"/>
  <c r="H54" i="7" s="1"/>
  <c r="AR14" i="7"/>
  <c r="G54" i="7" s="1"/>
  <c r="AT10" i="7"/>
  <c r="K50" i="7" s="1"/>
  <c r="AU10" i="7"/>
  <c r="L50" i="7" s="1"/>
  <c r="AT15" i="7"/>
  <c r="K55" i="7" s="1"/>
  <c r="AU15" i="7"/>
  <c r="L55" i="7" s="1"/>
  <c r="AS8" i="7"/>
  <c r="H48" i="7" s="1"/>
  <c r="AR8" i="7"/>
  <c r="G48" i="7" s="1"/>
  <c r="AT12" i="7"/>
  <c r="K52" i="7" s="1"/>
  <c r="AU12" i="7"/>
  <c r="L52" i="7" s="1"/>
  <c r="AR10" i="7"/>
  <c r="G50" i="7" s="1"/>
  <c r="AS10" i="7"/>
  <c r="H50" i="7" s="1"/>
  <c r="AU21" i="7"/>
  <c r="L61" i="7" s="1"/>
  <c r="AT21" i="7"/>
  <c r="K61" i="7" s="1"/>
  <c r="AT11" i="7"/>
  <c r="K51" i="7" s="1"/>
  <c r="AU11" i="7"/>
  <c r="L51" i="7" s="1"/>
  <c r="AU14" i="7"/>
  <c r="L54" i="7" s="1"/>
  <c r="AT14" i="7"/>
  <c r="K54" i="7" s="1"/>
  <c r="AS12" i="7"/>
  <c r="H52" i="7" s="1"/>
  <c r="AR12" i="7"/>
  <c r="G52" i="7" s="1"/>
  <c r="AT17" i="7"/>
  <c r="K57" i="7" s="1"/>
  <c r="AU17" i="7"/>
  <c r="L57" i="7" s="1"/>
  <c r="AU20" i="7"/>
  <c r="L60" i="7" s="1"/>
  <c r="AT20" i="7"/>
  <c r="K60" i="7" s="1"/>
  <c r="AT13" i="7"/>
  <c r="K53" i="7" s="1"/>
  <c r="AU13" i="7"/>
  <c r="L53" i="7" s="1"/>
  <c r="AR17" i="7"/>
  <c r="G57" i="7" s="1"/>
  <c r="AS17" i="7"/>
  <c r="H57" i="7" s="1"/>
  <c r="AR9" i="7"/>
  <c r="G49" i="7" s="1"/>
  <c r="AS9" i="7"/>
  <c r="H49" i="7" s="1"/>
  <c r="AS21" i="7"/>
  <c r="H61" i="7" s="1"/>
  <c r="AR21" i="7"/>
  <c r="G61" i="7" s="1"/>
  <c r="AR15" i="7"/>
  <c r="G55" i="7" s="1"/>
  <c r="AS15" i="7"/>
  <c r="H55" i="7" s="1"/>
  <c r="AU8" i="7"/>
  <c r="L48" i="7" s="1"/>
  <c r="AT8" i="7"/>
  <c r="K48" i="7" s="1"/>
  <c r="AH42" i="6" l="1"/>
  <c r="S42" i="6"/>
  <c r="AI42" i="6" s="1"/>
  <c r="Q42" i="6"/>
  <c r="P42" i="6"/>
  <c r="R42" i="6" s="1"/>
  <c r="S41" i="6"/>
  <c r="AI41" i="6" s="1"/>
  <c r="Q41" i="6"/>
  <c r="P41" i="6"/>
  <c r="O41" i="6"/>
  <c r="S40" i="6"/>
  <c r="AI40" i="6" s="1"/>
  <c r="Q40" i="6"/>
  <c r="P40" i="6"/>
  <c r="R40" i="6" s="1"/>
  <c r="T40" i="6" s="1"/>
  <c r="AH40" i="6" s="1"/>
  <c r="O40" i="6"/>
  <c r="S39" i="6"/>
  <c r="AI39" i="6" s="1"/>
  <c r="Q39" i="6"/>
  <c r="P39" i="6"/>
  <c r="O39" i="6"/>
  <c r="S38" i="6"/>
  <c r="AI38" i="6" s="1"/>
  <c r="Q38" i="6"/>
  <c r="P38" i="6"/>
  <c r="R38" i="6" s="1"/>
  <c r="T38" i="6" s="1"/>
  <c r="AH38" i="6" s="1"/>
  <c r="O38" i="6"/>
  <c r="S37" i="6"/>
  <c r="AI37" i="6" s="1"/>
  <c r="Q37" i="6"/>
  <c r="P37" i="6"/>
  <c r="O37" i="6"/>
  <c r="S36" i="6"/>
  <c r="AI36" i="6" s="1"/>
  <c r="Q36" i="6"/>
  <c r="P36" i="6"/>
  <c r="R36" i="6" s="1"/>
  <c r="T36" i="6" s="1"/>
  <c r="AH36" i="6" s="1"/>
  <c r="O36" i="6"/>
  <c r="S35" i="6"/>
  <c r="AI35" i="6" s="1"/>
  <c r="Q35" i="6"/>
  <c r="P35" i="6"/>
  <c r="O35" i="6"/>
  <c r="S34" i="6"/>
  <c r="AI34" i="6" s="1"/>
  <c r="Q34" i="6"/>
  <c r="P34" i="6"/>
  <c r="R34" i="6" s="1"/>
  <c r="T34" i="6" s="1"/>
  <c r="AH34" i="6" s="1"/>
  <c r="O34" i="6"/>
  <c r="S33" i="6"/>
  <c r="AI33" i="6" s="1"/>
  <c r="Q33" i="6"/>
  <c r="P33" i="6"/>
  <c r="O33" i="6"/>
  <c r="S32" i="6"/>
  <c r="AI32" i="6" s="1"/>
  <c r="Q32" i="6"/>
  <c r="P32" i="6"/>
  <c r="R32" i="6" s="1"/>
  <c r="T32" i="6" s="1"/>
  <c r="AH32" i="6" s="1"/>
  <c r="O32" i="6"/>
  <c r="S31" i="6"/>
  <c r="AI31" i="6" s="1"/>
  <c r="Q31" i="6"/>
  <c r="P31" i="6"/>
  <c r="O31" i="6"/>
  <c r="AH30" i="6"/>
  <c r="S30" i="6"/>
  <c r="AI30" i="6" s="1"/>
  <c r="Q30" i="6"/>
  <c r="P30" i="6"/>
  <c r="R30" i="6" s="1"/>
  <c r="T30" i="6" s="1"/>
  <c r="O30" i="6"/>
  <c r="S29" i="6"/>
  <c r="AI29" i="6" s="1"/>
  <c r="Q29" i="6"/>
  <c r="P29" i="6"/>
  <c r="O29" i="6"/>
  <c r="AH28" i="6"/>
  <c r="S28" i="6"/>
  <c r="AI28" i="6" s="1"/>
  <c r="Q28" i="6"/>
  <c r="P28" i="6"/>
  <c r="R28" i="6" s="1"/>
  <c r="T28" i="6" s="1"/>
  <c r="O28" i="6"/>
  <c r="AH27" i="6"/>
  <c r="S27" i="6"/>
  <c r="AI27" i="6" s="1"/>
  <c r="Q27" i="6"/>
  <c r="P27" i="6"/>
  <c r="O27" i="6"/>
  <c r="S26" i="6"/>
  <c r="AI26" i="6" s="1"/>
  <c r="Q26" i="6"/>
  <c r="P26" i="6"/>
  <c r="R26" i="6" s="1"/>
  <c r="T26" i="6" s="1"/>
  <c r="AH26" i="6" s="1"/>
  <c r="O26" i="6"/>
  <c r="S25" i="6"/>
  <c r="AI25" i="6" s="1"/>
  <c r="Q25" i="6"/>
  <c r="P25" i="6"/>
  <c r="R25" i="6" s="1"/>
  <c r="T25" i="6" s="1"/>
  <c r="O25" i="6"/>
  <c r="AH24" i="6"/>
  <c r="S24" i="6"/>
  <c r="Q24" i="6"/>
  <c r="P24" i="6"/>
  <c r="R24" i="6" s="1"/>
  <c r="AK24" i="6" s="1"/>
  <c r="AI23" i="6"/>
  <c r="S23" i="6"/>
  <c r="Q23" i="6"/>
  <c r="P23" i="6"/>
  <c r="R23" i="6" s="1"/>
  <c r="T23" i="6" s="1"/>
  <c r="AH23" i="6" s="1"/>
  <c r="O23" i="6"/>
  <c r="AI22" i="6"/>
  <c r="S22" i="6"/>
  <c r="Q22" i="6"/>
  <c r="P22" i="6"/>
  <c r="R22" i="6" s="1"/>
  <c r="T22" i="6" s="1"/>
  <c r="AH22" i="6" s="1"/>
  <c r="O22" i="6"/>
  <c r="AI21" i="6"/>
  <c r="S21" i="6"/>
  <c r="Q21" i="6"/>
  <c r="P21" i="6"/>
  <c r="R21" i="6" s="1"/>
  <c r="T21" i="6" s="1"/>
  <c r="AH21" i="6" s="1"/>
  <c r="O21" i="6"/>
  <c r="AI20" i="6"/>
  <c r="S20" i="6"/>
  <c r="Q20" i="6"/>
  <c r="P20" i="6"/>
  <c r="R20" i="6" s="1"/>
  <c r="T20" i="6" s="1"/>
  <c r="AH20" i="6" s="1"/>
  <c r="O20" i="6"/>
  <c r="AI19" i="6"/>
  <c r="S19" i="6"/>
  <c r="Q19" i="6"/>
  <c r="P19" i="6"/>
  <c r="R19" i="6" s="1"/>
  <c r="T19" i="6" s="1"/>
  <c r="AH19" i="6" s="1"/>
  <c r="O19" i="6"/>
  <c r="AI18" i="6"/>
  <c r="S18" i="6"/>
  <c r="Q18" i="6"/>
  <c r="P18" i="6"/>
  <c r="R18" i="6" s="1"/>
  <c r="T18" i="6" s="1"/>
  <c r="AH18" i="6" s="1"/>
  <c r="O18" i="6"/>
  <c r="AI17" i="6"/>
  <c r="S17" i="6"/>
  <c r="Q17" i="6"/>
  <c r="P17" i="6"/>
  <c r="R17" i="6" s="1"/>
  <c r="T17" i="6" s="1"/>
  <c r="AH17" i="6" s="1"/>
  <c r="O17" i="6"/>
  <c r="AI16" i="6"/>
  <c r="S16" i="6"/>
  <c r="Q16" i="6"/>
  <c r="P16" i="6"/>
  <c r="R16" i="6" s="1"/>
  <c r="T16" i="6" s="1"/>
  <c r="AH16" i="6" s="1"/>
  <c r="O16" i="6"/>
  <c r="AI15" i="6"/>
  <c r="S15" i="6"/>
  <c r="Q15" i="6"/>
  <c r="P15" i="6"/>
  <c r="R15" i="6" s="1"/>
  <c r="T15" i="6" s="1"/>
  <c r="AH15" i="6" s="1"/>
  <c r="O15" i="6"/>
  <c r="AI14" i="6"/>
  <c r="S14" i="6"/>
  <c r="Q14" i="6"/>
  <c r="P14" i="6"/>
  <c r="R14" i="6" s="1"/>
  <c r="T14" i="6" s="1"/>
  <c r="AH14" i="6" s="1"/>
  <c r="O14" i="6"/>
  <c r="AI13" i="6"/>
  <c r="S13" i="6"/>
  <c r="Q13" i="6"/>
  <c r="P13" i="6"/>
  <c r="R13" i="6" s="1"/>
  <c r="T13" i="6" s="1"/>
  <c r="AH13" i="6" s="1"/>
  <c r="O13" i="6"/>
  <c r="AI12" i="6"/>
  <c r="S12" i="6"/>
  <c r="Q12" i="6"/>
  <c r="P12" i="6"/>
  <c r="R12" i="6" s="1"/>
  <c r="T12" i="6" s="1"/>
  <c r="AH12" i="6" s="1"/>
  <c r="O12" i="6"/>
  <c r="AI11" i="6"/>
  <c r="S11" i="6"/>
  <c r="Q11" i="6"/>
  <c r="P11" i="6"/>
  <c r="R11" i="6" s="1"/>
  <c r="T11" i="6" s="1"/>
  <c r="AH11" i="6" s="1"/>
  <c r="O11" i="6"/>
  <c r="AI10" i="6"/>
  <c r="S10" i="6"/>
  <c r="Q10" i="6"/>
  <c r="P10" i="6"/>
  <c r="R10" i="6" s="1"/>
  <c r="T10" i="6" s="1"/>
  <c r="AH10" i="6" s="1"/>
  <c r="O10" i="6"/>
  <c r="AI9" i="6"/>
  <c r="AH9" i="6"/>
  <c r="S9" i="6"/>
  <c r="Q9" i="6"/>
  <c r="P9" i="6"/>
  <c r="R9" i="6" s="1"/>
  <c r="T9" i="6" s="1"/>
  <c r="O9" i="6"/>
  <c r="AI8" i="6"/>
  <c r="S8" i="6"/>
  <c r="Q8" i="6"/>
  <c r="P8" i="6"/>
  <c r="R8" i="6" s="1"/>
  <c r="T8" i="6" s="1"/>
  <c r="AH8" i="6" s="1"/>
  <c r="O8" i="6"/>
  <c r="AI7" i="6"/>
  <c r="S7" i="6"/>
  <c r="Q7" i="6"/>
  <c r="P7" i="6"/>
  <c r="O7" i="6"/>
  <c r="V25" i="6" l="1"/>
  <c r="U26" i="6"/>
  <c r="AH25" i="6"/>
  <c r="AO42" i="6"/>
  <c r="AK42" i="6"/>
  <c r="AM42" i="6"/>
  <c r="R7" i="6"/>
  <c r="T7" i="6" s="1"/>
  <c r="AI24" i="6"/>
  <c r="AO24" i="6" s="1"/>
  <c r="R27" i="6"/>
  <c r="T27" i="6" s="1"/>
  <c r="R29" i="6"/>
  <c r="T29" i="6" s="1"/>
  <c r="AH29" i="6" s="1"/>
  <c r="R31" i="6"/>
  <c r="T31" i="6" s="1"/>
  <c r="AH31" i="6" s="1"/>
  <c r="R33" i="6"/>
  <c r="T33" i="6" s="1"/>
  <c r="AH33" i="6" s="1"/>
  <c r="R35" i="6"/>
  <c r="T35" i="6" s="1"/>
  <c r="AH35" i="6" s="1"/>
  <c r="R37" i="6"/>
  <c r="T37" i="6" s="1"/>
  <c r="AH37" i="6" s="1"/>
  <c r="R39" i="6"/>
  <c r="T39" i="6" s="1"/>
  <c r="AH39" i="6" s="1"/>
  <c r="R41" i="6"/>
  <c r="T41" i="6" s="1"/>
  <c r="AH41" i="6" s="1"/>
  <c r="U8" i="6" l="1"/>
  <c r="AH7" i="6"/>
  <c r="V7" i="6"/>
  <c r="Z25" i="6"/>
  <c r="X25" i="6"/>
  <c r="AM24" i="6"/>
  <c r="V26" i="6"/>
  <c r="U27" i="6"/>
  <c r="V27" i="6" l="1"/>
  <c r="U28" i="6"/>
  <c r="Z26" i="6"/>
  <c r="X26" i="6"/>
  <c r="X7" i="6"/>
  <c r="Z7" i="6"/>
  <c r="U9" i="6"/>
  <c r="V8" i="6"/>
  <c r="Z8" i="6" l="1"/>
  <c r="X8" i="6"/>
  <c r="V28" i="6"/>
  <c r="U29" i="6"/>
  <c r="U10" i="6"/>
  <c r="V9" i="6"/>
  <c r="Z27" i="6"/>
  <c r="X27" i="6"/>
  <c r="X9" i="6" l="1"/>
  <c r="Z9" i="6"/>
  <c r="V29" i="6"/>
  <c r="U30" i="6"/>
  <c r="Z28" i="6"/>
  <c r="X28" i="6"/>
  <c r="U11" i="6"/>
  <c r="V10" i="6"/>
  <c r="U12" i="6" l="1"/>
  <c r="V11" i="6"/>
  <c r="Z29" i="6"/>
  <c r="X29" i="6"/>
  <c r="X10" i="6"/>
  <c r="Z10" i="6"/>
  <c r="V30" i="6"/>
  <c r="U31" i="6"/>
  <c r="V31" i="6" l="1"/>
  <c r="U32" i="6"/>
  <c r="Z30" i="6"/>
  <c r="X30" i="6"/>
  <c r="Z11" i="6"/>
  <c r="X11" i="6"/>
  <c r="U13" i="6"/>
  <c r="V12" i="6"/>
  <c r="U14" i="6" l="1"/>
  <c r="V13" i="6"/>
  <c r="Z31" i="6"/>
  <c r="X31" i="6"/>
  <c r="X12" i="6"/>
  <c r="Z12" i="6"/>
  <c r="V32" i="6"/>
  <c r="U33" i="6"/>
  <c r="Z13" i="6" l="1"/>
  <c r="X13" i="6"/>
  <c r="V33" i="6"/>
  <c r="U34" i="6"/>
  <c r="Z32" i="6"/>
  <c r="X32" i="6"/>
  <c r="U15" i="6"/>
  <c r="V14" i="6"/>
  <c r="U16" i="6" l="1"/>
  <c r="V15" i="6"/>
  <c r="V34" i="6"/>
  <c r="U35" i="6"/>
  <c r="X14" i="6"/>
  <c r="Z14" i="6"/>
  <c r="Z33" i="6"/>
  <c r="X33" i="6"/>
  <c r="V35" i="6" l="1"/>
  <c r="U36" i="6"/>
  <c r="Z34" i="6"/>
  <c r="X34" i="6"/>
  <c r="Z15" i="6"/>
  <c r="X15" i="6"/>
  <c r="U17" i="6"/>
  <c r="V16" i="6"/>
  <c r="Z16" i="6" l="1"/>
  <c r="X16" i="6"/>
  <c r="Z35" i="6"/>
  <c r="X35" i="6"/>
  <c r="U18" i="6"/>
  <c r="V17" i="6"/>
  <c r="V36" i="6"/>
  <c r="U37" i="6"/>
  <c r="Z17" i="6" l="1"/>
  <c r="X17" i="6"/>
  <c r="V37" i="6"/>
  <c r="U38" i="6"/>
  <c r="Z36" i="6"/>
  <c r="X36" i="6"/>
  <c r="U19" i="6"/>
  <c r="V18" i="6"/>
  <c r="Z18" i="6" l="1"/>
  <c r="X18" i="6"/>
  <c r="Z37" i="6"/>
  <c r="X37" i="6"/>
  <c r="U20" i="6"/>
  <c r="V19" i="6"/>
  <c r="V38" i="6"/>
  <c r="U39" i="6"/>
  <c r="V39" i="6" l="1"/>
  <c r="U40" i="6"/>
  <c r="Z38" i="6"/>
  <c r="X38" i="6"/>
  <c r="U21" i="6"/>
  <c r="V20" i="6"/>
  <c r="Z19" i="6"/>
  <c r="X19" i="6"/>
  <c r="Z20" i="6" l="1"/>
  <c r="X20" i="6"/>
  <c r="Z39" i="6"/>
  <c r="X39" i="6"/>
  <c r="U22" i="6"/>
  <c r="V21" i="6"/>
  <c r="V40" i="6"/>
  <c r="U41" i="6"/>
  <c r="V41" i="6" l="1"/>
  <c r="U42" i="6"/>
  <c r="V42" i="6" s="1"/>
  <c r="Z40" i="6"/>
  <c r="X40" i="6"/>
  <c r="W34" i="6"/>
  <c r="AB34" i="6" s="1"/>
  <c r="W37" i="6"/>
  <c r="AB37" i="6" s="1"/>
  <c r="Z21" i="6"/>
  <c r="X21" i="6"/>
  <c r="W39" i="6"/>
  <c r="AB39" i="6" s="1"/>
  <c r="U23" i="6"/>
  <c r="V22" i="6"/>
  <c r="U24" i="6" l="1"/>
  <c r="V24" i="6" s="1"/>
  <c r="V23" i="6"/>
  <c r="C79" i="6"/>
  <c r="AJ38" i="6"/>
  <c r="C77" i="6"/>
  <c r="AJ36" i="6"/>
  <c r="C74" i="6"/>
  <c r="AJ33" i="6"/>
  <c r="Z41" i="6"/>
  <c r="X41" i="6"/>
  <c r="W41" i="6"/>
  <c r="AB41" i="6" s="1"/>
  <c r="W22" i="6"/>
  <c r="AB22" i="6" s="1"/>
  <c r="Z22" i="6"/>
  <c r="X22" i="6"/>
  <c r="W35" i="6"/>
  <c r="AB35" i="6" s="1"/>
  <c r="W17" i="6"/>
  <c r="AB17" i="6" s="1"/>
  <c r="W38" i="6"/>
  <c r="AB38" i="6" s="1"/>
  <c r="W36" i="6"/>
  <c r="AB36" i="6" s="1"/>
  <c r="W40" i="6"/>
  <c r="AB40" i="6" s="1"/>
  <c r="AA40" i="6"/>
  <c r="AE40" i="6" s="1"/>
  <c r="AA33" i="6"/>
  <c r="AE33" i="6" s="1"/>
  <c r="AN42" i="6"/>
  <c r="AL42" i="6"/>
  <c r="Z42" i="6"/>
  <c r="X42" i="6"/>
  <c r="W42" i="6"/>
  <c r="AB42" i="6" s="1"/>
  <c r="W25" i="6"/>
  <c r="AB25" i="6" s="1"/>
  <c r="W27" i="6"/>
  <c r="AB27" i="6" s="1"/>
  <c r="W28" i="6"/>
  <c r="AB28" i="6" s="1"/>
  <c r="W26" i="6"/>
  <c r="AB26" i="6" s="1"/>
  <c r="W30" i="6"/>
  <c r="AB30" i="6" s="1"/>
  <c r="W29" i="6"/>
  <c r="AB29" i="6" s="1"/>
  <c r="W31" i="6"/>
  <c r="AB31" i="6" s="1"/>
  <c r="W32" i="6"/>
  <c r="AB32" i="6" s="1"/>
  <c r="W33" i="6"/>
  <c r="AB33" i="6" s="1"/>
  <c r="C73" i="6" l="1"/>
  <c r="AJ32" i="6"/>
  <c r="C71" i="6"/>
  <c r="AJ30" i="6"/>
  <c r="C70" i="6"/>
  <c r="AJ29" i="6"/>
  <c r="C68" i="6"/>
  <c r="AJ27" i="6"/>
  <c r="C65" i="6"/>
  <c r="Y42" i="6"/>
  <c r="AC42" i="6" s="1"/>
  <c r="Y26" i="6"/>
  <c r="AC26" i="6" s="1"/>
  <c r="Y25" i="6"/>
  <c r="AC25" i="6" s="1"/>
  <c r="Y28" i="6"/>
  <c r="AC28" i="6" s="1"/>
  <c r="Y27" i="6"/>
  <c r="AC27" i="6" s="1"/>
  <c r="Y29" i="6"/>
  <c r="AC29" i="6" s="1"/>
  <c r="Y30" i="6"/>
  <c r="AC30" i="6" s="1"/>
  <c r="Y32" i="6"/>
  <c r="AC32" i="6" s="1"/>
  <c r="Y31" i="6"/>
  <c r="AC31" i="6" s="1"/>
  <c r="Y33" i="6"/>
  <c r="AC33" i="6" s="1"/>
  <c r="J73" i="6"/>
  <c r="AF33" i="6"/>
  <c r="M73" i="6" s="1"/>
  <c r="AN32" i="6"/>
  <c r="J80" i="6"/>
  <c r="AF40" i="6"/>
  <c r="M80" i="6" s="1"/>
  <c r="AN39" i="6"/>
  <c r="C76" i="6"/>
  <c r="AJ35" i="6"/>
  <c r="C57" i="6"/>
  <c r="AJ16" i="6"/>
  <c r="C62" i="6"/>
  <c r="AJ21" i="6"/>
  <c r="Y35" i="6"/>
  <c r="AC35" i="6" s="1"/>
  <c r="Y41" i="6"/>
  <c r="AC41" i="6" s="1"/>
  <c r="Y39" i="6"/>
  <c r="AC39" i="6" s="1"/>
  <c r="Y34" i="6"/>
  <c r="AC34" i="6" s="1"/>
  <c r="Y36" i="6"/>
  <c r="AC36" i="6" s="1"/>
  <c r="Y38" i="6"/>
  <c r="AC38" i="6" s="1"/>
  <c r="W23" i="6"/>
  <c r="AB23" i="6" s="1"/>
  <c r="Z23" i="6"/>
  <c r="X23" i="6"/>
  <c r="Y23" i="6" s="1"/>
  <c r="AC23" i="6" s="1"/>
  <c r="W18" i="6"/>
  <c r="AB18" i="6" s="1"/>
  <c r="W21" i="6"/>
  <c r="AB21" i="6" s="1"/>
  <c r="W19" i="6"/>
  <c r="AB19" i="6" s="1"/>
  <c r="W20" i="6"/>
  <c r="AB20" i="6" s="1"/>
  <c r="C72" i="6"/>
  <c r="AJ31" i="6"/>
  <c r="C69" i="6"/>
  <c r="AJ28" i="6"/>
  <c r="C66" i="6"/>
  <c r="AJ25" i="6"/>
  <c r="C67" i="6"/>
  <c r="AJ26" i="6"/>
  <c r="C82" i="6"/>
  <c r="AP42" i="6"/>
  <c r="D82" i="6" s="1"/>
  <c r="AQ42" i="6"/>
  <c r="E82" i="6" s="1"/>
  <c r="AJ41" i="6"/>
  <c r="AK41" i="6" s="1"/>
  <c r="AQ41" i="6" s="1"/>
  <c r="E81" i="6" s="1"/>
  <c r="AA42" i="6"/>
  <c r="AE42" i="6" s="1"/>
  <c r="AA25" i="6"/>
  <c r="AE25" i="6" s="1"/>
  <c r="AA26" i="6"/>
  <c r="AE26" i="6" s="1"/>
  <c r="AA27" i="6"/>
  <c r="AE27" i="6" s="1"/>
  <c r="AA28" i="6"/>
  <c r="AE28" i="6" s="1"/>
  <c r="AA29" i="6"/>
  <c r="AE29" i="6" s="1"/>
  <c r="AA30" i="6"/>
  <c r="AE30" i="6" s="1"/>
  <c r="AA31" i="6"/>
  <c r="AE31" i="6" s="1"/>
  <c r="AA32" i="6"/>
  <c r="AE32" i="6" s="1"/>
  <c r="AA36" i="6"/>
  <c r="AE36" i="6" s="1"/>
  <c r="C80" i="6"/>
  <c r="AJ39" i="6"/>
  <c r="AK39" i="6" s="1"/>
  <c r="C78" i="6"/>
  <c r="AJ37" i="6"/>
  <c r="AK37" i="6" s="1"/>
  <c r="W16" i="6"/>
  <c r="AB16" i="6" s="1"/>
  <c r="C75" i="6"/>
  <c r="AJ34" i="6"/>
  <c r="Y37" i="6"/>
  <c r="AC37" i="6" s="1"/>
  <c r="C81" i="6"/>
  <c r="AP41" i="6"/>
  <c r="D81" i="6" s="1"/>
  <c r="AJ40" i="6"/>
  <c r="AA41" i="6"/>
  <c r="AE41" i="6" s="1"/>
  <c r="AA39" i="6"/>
  <c r="AE39" i="6" s="1"/>
  <c r="AA35" i="6"/>
  <c r="AE35" i="6" s="1"/>
  <c r="AA34" i="6"/>
  <c r="AE34" i="6" s="1"/>
  <c r="AA37" i="6"/>
  <c r="AE37" i="6" s="1"/>
  <c r="AA38" i="6"/>
  <c r="AE38" i="6" s="1"/>
  <c r="Y40" i="6"/>
  <c r="AC40" i="6" s="1"/>
  <c r="Y21" i="6"/>
  <c r="AC21" i="6" s="1"/>
  <c r="AN24" i="6"/>
  <c r="AL24" i="6"/>
  <c r="W24" i="6"/>
  <c r="AB24" i="6" s="1"/>
  <c r="Z24" i="6"/>
  <c r="X24" i="6"/>
  <c r="W7" i="6"/>
  <c r="AB7" i="6" s="1"/>
  <c r="W8" i="6"/>
  <c r="AB8" i="6" s="1"/>
  <c r="W9" i="6"/>
  <c r="AB9" i="6" s="1"/>
  <c r="W10" i="6"/>
  <c r="AB10" i="6" s="1"/>
  <c r="W11" i="6"/>
  <c r="AB11" i="6" s="1"/>
  <c r="W13" i="6"/>
  <c r="AB13" i="6" s="1"/>
  <c r="W14" i="6"/>
  <c r="AB14" i="6" s="1"/>
  <c r="W12" i="6"/>
  <c r="AB12" i="6" s="1"/>
  <c r="W15" i="6"/>
  <c r="AB15" i="6" s="1"/>
  <c r="C55" i="6" l="1"/>
  <c r="AJ14" i="6"/>
  <c r="C54" i="6"/>
  <c r="AJ13" i="6"/>
  <c r="C51" i="6"/>
  <c r="AJ10" i="6"/>
  <c r="C49" i="6"/>
  <c r="AJ8" i="6"/>
  <c r="C47" i="6"/>
  <c r="AA24" i="6"/>
  <c r="AE24" i="6" s="1"/>
  <c r="AA7" i="6"/>
  <c r="AE7" i="6" s="1"/>
  <c r="AA8" i="6"/>
  <c r="AE8" i="6" s="1"/>
  <c r="AA10" i="6"/>
  <c r="AE10" i="6" s="1"/>
  <c r="AA11" i="6"/>
  <c r="AE11" i="6" s="1"/>
  <c r="AA9" i="6"/>
  <c r="AE9" i="6" s="1"/>
  <c r="AA12" i="6"/>
  <c r="AE12" i="6" s="1"/>
  <c r="AA13" i="6"/>
  <c r="AE13" i="6" s="1"/>
  <c r="AA15" i="6"/>
  <c r="AE15" i="6" s="1"/>
  <c r="AA14" i="6"/>
  <c r="AE14" i="6" s="1"/>
  <c r="F61" i="6"/>
  <c r="AD21" i="6"/>
  <c r="I61" i="6" s="1"/>
  <c r="AL20" i="6"/>
  <c r="F80" i="6"/>
  <c r="AD40" i="6"/>
  <c r="I80" i="6" s="1"/>
  <c r="AL39" i="6"/>
  <c r="J77" i="6"/>
  <c r="AF37" i="6"/>
  <c r="M77" i="6" s="1"/>
  <c r="AN36" i="6"/>
  <c r="J75" i="6"/>
  <c r="AF35" i="6"/>
  <c r="M75" i="6" s="1"/>
  <c r="AN34" i="6"/>
  <c r="J81" i="6"/>
  <c r="AT41" i="6"/>
  <c r="K81" i="6" s="1"/>
  <c r="AF41" i="6"/>
  <c r="M81" i="6" s="1"/>
  <c r="AN40" i="6"/>
  <c r="AO40" i="6" s="1"/>
  <c r="F77" i="6"/>
  <c r="AD37" i="6"/>
  <c r="I77" i="6" s="1"/>
  <c r="AL36" i="6"/>
  <c r="AA17" i="6"/>
  <c r="AE17" i="6" s="1"/>
  <c r="AA16" i="6"/>
  <c r="AE16" i="6" s="1"/>
  <c r="AA22" i="6"/>
  <c r="AE22" i="6" s="1"/>
  <c r="AP37" i="6"/>
  <c r="D77" i="6" s="1"/>
  <c r="AQ37" i="6"/>
  <c r="E77" i="6" s="1"/>
  <c r="AP39" i="6"/>
  <c r="D79" i="6" s="1"/>
  <c r="AQ39" i="6"/>
  <c r="E79" i="6" s="1"/>
  <c r="J76" i="6"/>
  <c r="AF36" i="6"/>
  <c r="M76" i="6" s="1"/>
  <c r="AN35" i="6"/>
  <c r="J71" i="6"/>
  <c r="AF31" i="6"/>
  <c r="M71" i="6" s="1"/>
  <c r="AN30" i="6"/>
  <c r="J69" i="6"/>
  <c r="AF29" i="6"/>
  <c r="M69" i="6" s="1"/>
  <c r="AN28" i="6"/>
  <c r="J67" i="6"/>
  <c r="AF27" i="6"/>
  <c r="M67" i="6" s="1"/>
  <c r="AN26" i="6"/>
  <c r="J65" i="6"/>
  <c r="AF25" i="6"/>
  <c r="M65" i="6" s="1"/>
  <c r="AK26" i="6"/>
  <c r="AK25" i="6"/>
  <c r="AK28" i="6"/>
  <c r="AK31" i="6"/>
  <c r="C60" i="6"/>
  <c r="AJ19" i="6"/>
  <c r="C61" i="6"/>
  <c r="AJ20" i="6"/>
  <c r="F63" i="6"/>
  <c r="AD23" i="6"/>
  <c r="I63" i="6" s="1"/>
  <c r="AL22" i="6"/>
  <c r="C63" i="6"/>
  <c r="AJ22" i="6"/>
  <c r="Y19" i="6"/>
  <c r="AC19" i="6" s="1"/>
  <c r="AK36" i="6"/>
  <c r="F78" i="6"/>
  <c r="AD38" i="6"/>
  <c r="I78" i="6" s="1"/>
  <c r="AL37" i="6"/>
  <c r="AD34" i="6"/>
  <c r="I74" i="6" s="1"/>
  <c r="F74" i="6"/>
  <c r="AL33" i="6"/>
  <c r="F81" i="6"/>
  <c r="AD41" i="6"/>
  <c r="I81" i="6" s="1"/>
  <c r="AL40" i="6"/>
  <c r="AM40" i="6" s="1"/>
  <c r="AS40" i="6" s="1"/>
  <c r="H80" i="6" s="1"/>
  <c r="F75" i="6"/>
  <c r="AD35" i="6"/>
  <c r="I75" i="6" s="1"/>
  <c r="AL34" i="6"/>
  <c r="Y22" i="6"/>
  <c r="AC22" i="6" s="1"/>
  <c r="F71" i="6"/>
  <c r="AD31" i="6"/>
  <c r="I71" i="6" s="1"/>
  <c r="AL30" i="6"/>
  <c r="F70" i="6"/>
  <c r="AD30" i="6"/>
  <c r="I70" i="6" s="1"/>
  <c r="AL29" i="6"/>
  <c r="AD27" i="6"/>
  <c r="I67" i="6" s="1"/>
  <c r="F67" i="6"/>
  <c r="AL26" i="6"/>
  <c r="F65" i="6"/>
  <c r="AD25" i="6"/>
  <c r="I65" i="6" s="1"/>
  <c r="AR42" i="6"/>
  <c r="G82" i="6" s="1"/>
  <c r="AD42" i="6"/>
  <c r="I82" i="6" s="1"/>
  <c r="AS42" i="6"/>
  <c r="H82" i="6" s="1"/>
  <c r="F82" i="6"/>
  <c r="AL41" i="6"/>
  <c r="AM41" i="6" s="1"/>
  <c r="AS41" i="6" s="1"/>
  <c r="H81" i="6" s="1"/>
  <c r="AK27" i="6"/>
  <c r="AK29" i="6"/>
  <c r="AK30" i="6"/>
  <c r="AK32" i="6"/>
  <c r="C52" i="6"/>
  <c r="AJ11" i="6"/>
  <c r="C53" i="6"/>
  <c r="AJ12" i="6"/>
  <c r="C50" i="6"/>
  <c r="AJ9" i="6"/>
  <c r="C48" i="6"/>
  <c r="AJ7" i="6"/>
  <c r="Y24" i="6"/>
  <c r="AC24" i="6" s="1"/>
  <c r="Y7" i="6"/>
  <c r="AC7" i="6" s="1"/>
  <c r="Y8" i="6"/>
  <c r="AC8" i="6" s="1"/>
  <c r="Y9" i="6"/>
  <c r="AC9" i="6" s="1"/>
  <c r="Y10" i="6"/>
  <c r="AC10" i="6" s="1"/>
  <c r="Y11" i="6"/>
  <c r="AC11" i="6" s="1"/>
  <c r="Y12" i="6"/>
  <c r="AC12" i="6" s="1"/>
  <c r="Y13" i="6"/>
  <c r="AC13" i="6" s="1"/>
  <c r="Y14" i="6"/>
  <c r="AC14" i="6" s="1"/>
  <c r="AP24" i="6"/>
  <c r="D64" i="6" s="1"/>
  <c r="C64" i="6"/>
  <c r="AQ24" i="6"/>
  <c r="E64" i="6" s="1"/>
  <c r="AJ23" i="6"/>
  <c r="AK23" i="6" s="1"/>
  <c r="AP23" i="6" s="1"/>
  <c r="D63" i="6" s="1"/>
  <c r="Y15" i="6"/>
  <c r="AC15" i="6" s="1"/>
  <c r="AF38" i="6"/>
  <c r="M78" i="6" s="1"/>
  <c r="J78" i="6"/>
  <c r="AN37" i="6"/>
  <c r="J74" i="6"/>
  <c r="AF34" i="6"/>
  <c r="M74" i="6" s="1"/>
  <c r="AN33" i="6"/>
  <c r="J79" i="6"/>
  <c r="AF39" i="6"/>
  <c r="M79" i="6" s="1"/>
  <c r="AN38" i="6"/>
  <c r="AO38" i="6" s="1"/>
  <c r="AU38" i="6" s="1"/>
  <c r="L78" i="6" s="1"/>
  <c r="AK40" i="6"/>
  <c r="Y20" i="6"/>
  <c r="AC20" i="6" s="1"/>
  <c r="AA19" i="6"/>
  <c r="AE19" i="6" s="1"/>
  <c r="AA20" i="6"/>
  <c r="AE20" i="6" s="1"/>
  <c r="AA18" i="6"/>
  <c r="AE18" i="6" s="1"/>
  <c r="AK34" i="6"/>
  <c r="C56" i="6"/>
  <c r="AJ15" i="6"/>
  <c r="AK15" i="6" s="1"/>
  <c r="AQ15" i="6" s="1"/>
  <c r="E55" i="6" s="1"/>
  <c r="J72" i="6"/>
  <c r="AF32" i="6"/>
  <c r="M72" i="6" s="1"/>
  <c r="AN31" i="6"/>
  <c r="AF30" i="6"/>
  <c r="M70" i="6" s="1"/>
  <c r="J70" i="6"/>
  <c r="AN29" i="6"/>
  <c r="AO29" i="6" s="1"/>
  <c r="AU29" i="6" s="1"/>
  <c r="L69" i="6" s="1"/>
  <c r="J68" i="6"/>
  <c r="AF28" i="6"/>
  <c r="M68" i="6" s="1"/>
  <c r="AN27" i="6"/>
  <c r="J66" i="6"/>
  <c r="AF26" i="6"/>
  <c r="M66" i="6" s="1"/>
  <c r="AN25" i="6"/>
  <c r="AO25" i="6" s="1"/>
  <c r="AU25" i="6" s="1"/>
  <c r="L65" i="6" s="1"/>
  <c r="AT42" i="6"/>
  <c r="K82" i="6" s="1"/>
  <c r="AF42" i="6"/>
  <c r="M82" i="6" s="1"/>
  <c r="J82" i="6"/>
  <c r="AU42" i="6"/>
  <c r="L82" i="6" s="1"/>
  <c r="AN41" i="6"/>
  <c r="AO41" i="6" s="1"/>
  <c r="AU41" i="6" s="1"/>
  <c r="L81" i="6" s="1"/>
  <c r="C59" i="6"/>
  <c r="AJ18" i="6"/>
  <c r="C58" i="6"/>
  <c r="AJ17" i="6"/>
  <c r="AA23" i="6"/>
  <c r="AE23" i="6" s="1"/>
  <c r="AA21" i="6"/>
  <c r="AE21" i="6" s="1"/>
  <c r="AK38" i="6"/>
  <c r="Y17" i="6"/>
  <c r="AC17" i="6" s="1"/>
  <c r="AK33" i="6"/>
  <c r="F76" i="6"/>
  <c r="AD36" i="6"/>
  <c r="I76" i="6" s="1"/>
  <c r="AL35" i="6"/>
  <c r="F79" i="6"/>
  <c r="AD39" i="6"/>
  <c r="I79" i="6" s="1"/>
  <c r="AL38" i="6"/>
  <c r="AM38" i="6" s="1"/>
  <c r="AS38" i="6" s="1"/>
  <c r="H78" i="6" s="1"/>
  <c r="Y16" i="6"/>
  <c r="AC16" i="6" s="1"/>
  <c r="AK21" i="6"/>
  <c r="AQ21" i="6" s="1"/>
  <c r="E61" i="6" s="1"/>
  <c r="Y18" i="6"/>
  <c r="AC18" i="6" s="1"/>
  <c r="AK16" i="6"/>
  <c r="AQ16" i="6" s="1"/>
  <c r="E56" i="6" s="1"/>
  <c r="AK35" i="6"/>
  <c r="AO39" i="6"/>
  <c r="AU39" i="6" s="1"/>
  <c r="L79" i="6" s="1"/>
  <c r="F73" i="6"/>
  <c r="AD33" i="6"/>
  <c r="I73" i="6" s="1"/>
  <c r="AL32" i="6"/>
  <c r="F72" i="6"/>
  <c r="AD32" i="6"/>
  <c r="I72" i="6" s="1"/>
  <c r="AL31" i="6"/>
  <c r="AM31" i="6" s="1"/>
  <c r="AS31" i="6" s="1"/>
  <c r="H71" i="6" s="1"/>
  <c r="F69" i="6"/>
  <c r="AD29" i="6"/>
  <c r="I69" i="6" s="1"/>
  <c r="AL28" i="6"/>
  <c r="F68" i="6"/>
  <c r="AD28" i="6"/>
  <c r="I68" i="6" s="1"/>
  <c r="AL27" i="6"/>
  <c r="AM27" i="6" s="1"/>
  <c r="AS27" i="6" s="1"/>
  <c r="H67" i="6" s="1"/>
  <c r="F66" i="6"/>
  <c r="AD26" i="6"/>
  <c r="I66" i="6" s="1"/>
  <c r="AL25" i="6"/>
  <c r="AP33" i="6" l="1"/>
  <c r="D73" i="6" s="1"/>
  <c r="AQ33" i="6"/>
  <c r="E73" i="6" s="1"/>
  <c r="AP38" i="6"/>
  <c r="D78" i="6" s="1"/>
  <c r="AQ38" i="6"/>
  <c r="E78" i="6" s="1"/>
  <c r="J63" i="6"/>
  <c r="AF23" i="6"/>
  <c r="M63" i="6" s="1"/>
  <c r="AN22" i="6"/>
  <c r="AP16" i="6"/>
  <c r="D56" i="6" s="1"/>
  <c r="AP34" i="6"/>
  <c r="D74" i="6" s="1"/>
  <c r="AQ34" i="6"/>
  <c r="E74" i="6" s="1"/>
  <c r="J60" i="6"/>
  <c r="AF20" i="6"/>
  <c r="M60" i="6" s="1"/>
  <c r="AN19" i="6"/>
  <c r="F60" i="6"/>
  <c r="AD20" i="6"/>
  <c r="I60" i="6" s="1"/>
  <c r="AL19" i="6"/>
  <c r="AM19" i="6" s="1"/>
  <c r="AR19" i="6" s="1"/>
  <c r="G59" i="6" s="1"/>
  <c r="AO37" i="6"/>
  <c r="AT38" i="6"/>
  <c r="K78" i="6" s="1"/>
  <c r="F54" i="6"/>
  <c r="AD14" i="6"/>
  <c r="I54" i="6" s="1"/>
  <c r="AL13" i="6"/>
  <c r="F52" i="6"/>
  <c r="AD12" i="6"/>
  <c r="I52" i="6" s="1"/>
  <c r="AL11" i="6"/>
  <c r="F50" i="6"/>
  <c r="AD10" i="6"/>
  <c r="I50" i="6" s="1"/>
  <c r="AL9" i="6"/>
  <c r="F48" i="6"/>
  <c r="AD8" i="6"/>
  <c r="I48" i="6" s="1"/>
  <c r="AL7" i="6"/>
  <c r="F64" i="6"/>
  <c r="AR24" i="6"/>
  <c r="G64" i="6" s="1"/>
  <c r="AS24" i="6"/>
  <c r="H64" i="6" s="1"/>
  <c r="AD24" i="6"/>
  <c r="I64" i="6" s="1"/>
  <c r="AL23" i="6"/>
  <c r="AM23" i="6" s="1"/>
  <c r="AP30" i="6"/>
  <c r="D70" i="6" s="1"/>
  <c r="AQ30" i="6"/>
  <c r="E70" i="6" s="1"/>
  <c r="AP27" i="6"/>
  <c r="D67" i="6" s="1"/>
  <c r="AQ27" i="6"/>
  <c r="E67" i="6" s="1"/>
  <c r="AM26" i="6"/>
  <c r="AR27" i="6"/>
  <c r="G67" i="6" s="1"/>
  <c r="AM30" i="6"/>
  <c r="F62" i="6"/>
  <c r="AR22" i="6"/>
  <c r="G62" i="6" s="1"/>
  <c r="AD22" i="6"/>
  <c r="I62" i="6" s="1"/>
  <c r="AL21" i="6"/>
  <c r="AM21" i="6" s="1"/>
  <c r="AM37" i="6"/>
  <c r="F59" i="6"/>
  <c r="AD19" i="6"/>
  <c r="I59" i="6" s="1"/>
  <c r="AL18" i="6"/>
  <c r="AQ23" i="6"/>
  <c r="E63" i="6" s="1"/>
  <c r="AK20" i="6"/>
  <c r="AP21" i="6"/>
  <c r="D61" i="6" s="1"/>
  <c r="AK19" i="6"/>
  <c r="AP31" i="6"/>
  <c r="D71" i="6" s="1"/>
  <c r="AQ31" i="6"/>
  <c r="E71" i="6" s="1"/>
  <c r="AP25" i="6"/>
  <c r="D65" i="6" s="1"/>
  <c r="AQ25" i="6"/>
  <c r="E65" i="6" s="1"/>
  <c r="AT25" i="6"/>
  <c r="K65" i="6" s="1"/>
  <c r="AO26" i="6"/>
  <c r="AT29" i="6"/>
  <c r="K69" i="6" s="1"/>
  <c r="AO30" i="6"/>
  <c r="J62" i="6"/>
  <c r="AF22" i="6"/>
  <c r="M62" i="6" s="1"/>
  <c r="AN21" i="6"/>
  <c r="AO21" i="6" s="1"/>
  <c r="AT21" i="6" s="1"/>
  <c r="K61" i="6" s="1"/>
  <c r="J57" i="6"/>
  <c r="AF17" i="6"/>
  <c r="M57" i="6" s="1"/>
  <c r="AN16" i="6"/>
  <c r="AU40" i="6"/>
  <c r="L80" i="6" s="1"/>
  <c r="AT40" i="6"/>
  <c r="K80" i="6" s="1"/>
  <c r="AO36" i="6"/>
  <c r="AR40" i="6"/>
  <c r="G80" i="6" s="1"/>
  <c r="AM20" i="6"/>
  <c r="AR20" i="6" s="1"/>
  <c r="G60" i="6" s="1"/>
  <c r="J55" i="6"/>
  <c r="AF15" i="6"/>
  <c r="M55" i="6" s="1"/>
  <c r="AN14" i="6"/>
  <c r="J52" i="6"/>
  <c r="AF12" i="6"/>
  <c r="M52" i="6" s="1"/>
  <c r="AN11" i="6"/>
  <c r="J51" i="6"/>
  <c r="AF11" i="6"/>
  <c r="M51" i="6" s="1"/>
  <c r="AN10" i="6"/>
  <c r="J48" i="6"/>
  <c r="AF8" i="6"/>
  <c r="M48" i="6" s="1"/>
  <c r="AN7" i="6"/>
  <c r="J64" i="6"/>
  <c r="AT24" i="6"/>
  <c r="K64" i="6" s="1"/>
  <c r="AU24" i="6"/>
  <c r="L64" i="6" s="1"/>
  <c r="AF24" i="6"/>
  <c r="M64" i="6" s="1"/>
  <c r="AN23" i="6"/>
  <c r="AO23" i="6" s="1"/>
  <c r="AT23" i="6" s="1"/>
  <c r="K63" i="6" s="1"/>
  <c r="AK8" i="6"/>
  <c r="AK10" i="6"/>
  <c r="AK13" i="6"/>
  <c r="AK14" i="6"/>
  <c r="AP15" i="6"/>
  <c r="D55" i="6" s="1"/>
  <c r="AM25" i="6"/>
  <c r="AM28" i="6"/>
  <c r="AM32" i="6"/>
  <c r="AQ35" i="6"/>
  <c r="E75" i="6" s="1"/>
  <c r="AP35" i="6"/>
  <c r="D75" i="6" s="1"/>
  <c r="F58" i="6"/>
  <c r="AD18" i="6"/>
  <c r="I58" i="6" s="1"/>
  <c r="AL17" i="6"/>
  <c r="AM17" i="6" s="1"/>
  <c r="AS17" i="6" s="1"/>
  <c r="H57" i="6" s="1"/>
  <c r="F56" i="6"/>
  <c r="AD16" i="6"/>
  <c r="I56" i="6" s="1"/>
  <c r="AL15" i="6"/>
  <c r="AM35" i="6"/>
  <c r="F57" i="6"/>
  <c r="AR17" i="6"/>
  <c r="G57" i="6" s="1"/>
  <c r="AD17" i="6"/>
  <c r="I57" i="6" s="1"/>
  <c r="AL16" i="6"/>
  <c r="J61" i="6"/>
  <c r="AU21" i="6"/>
  <c r="L61" i="6" s="1"/>
  <c r="AF21" i="6"/>
  <c r="M61" i="6" s="1"/>
  <c r="AN20" i="6"/>
  <c r="AO20" i="6" s="1"/>
  <c r="AU20" i="6" s="1"/>
  <c r="L60" i="6" s="1"/>
  <c r="AK17" i="6"/>
  <c r="AK18" i="6"/>
  <c r="AO27" i="6"/>
  <c r="AO31" i="6"/>
  <c r="J58" i="6"/>
  <c r="AF18" i="6"/>
  <c r="M58" i="6" s="1"/>
  <c r="AN17" i="6"/>
  <c r="J59" i="6"/>
  <c r="AF19" i="6"/>
  <c r="M59" i="6" s="1"/>
  <c r="AN18" i="6"/>
  <c r="AO18" i="6" s="1"/>
  <c r="AU18" i="6" s="1"/>
  <c r="L58" i="6" s="1"/>
  <c r="AP40" i="6"/>
  <c r="D80" i="6" s="1"/>
  <c r="AQ40" i="6"/>
  <c r="E80" i="6" s="1"/>
  <c r="AT39" i="6"/>
  <c r="K79" i="6" s="1"/>
  <c r="AO33" i="6"/>
  <c r="F55" i="6"/>
  <c r="AD15" i="6"/>
  <c r="I55" i="6" s="1"/>
  <c r="AL14" i="6"/>
  <c r="F53" i="6"/>
  <c r="AD13" i="6"/>
  <c r="I53" i="6" s="1"/>
  <c r="AL12" i="6"/>
  <c r="AM12" i="6" s="1"/>
  <c r="AR12" i="6" s="1"/>
  <c r="G52" i="6" s="1"/>
  <c r="F51" i="6"/>
  <c r="AD11" i="6"/>
  <c r="I51" i="6" s="1"/>
  <c r="AL10" i="6"/>
  <c r="F49" i="6"/>
  <c r="AD9" i="6"/>
  <c r="I49" i="6" s="1"/>
  <c r="AL8" i="6"/>
  <c r="AM8" i="6" s="1"/>
  <c r="AR8" i="6" s="1"/>
  <c r="G48" i="6" s="1"/>
  <c r="F47" i="6"/>
  <c r="AD7" i="6"/>
  <c r="I47" i="6" s="1"/>
  <c r="AK7" i="6"/>
  <c r="AK9" i="6"/>
  <c r="AK12" i="6"/>
  <c r="AK11" i="6"/>
  <c r="AP32" i="6"/>
  <c r="D72" i="6" s="1"/>
  <c r="AQ32" i="6"/>
  <c r="E72" i="6" s="1"/>
  <c r="AP29" i="6"/>
  <c r="D69" i="6" s="1"/>
  <c r="AQ29" i="6"/>
  <c r="E69" i="6" s="1"/>
  <c r="AM29" i="6"/>
  <c r="AR31" i="6"/>
  <c r="G71" i="6" s="1"/>
  <c r="AO32" i="6"/>
  <c r="AM34" i="6"/>
  <c r="AR41" i="6"/>
  <c r="G81" i="6" s="1"/>
  <c r="AM33" i="6"/>
  <c r="AR38" i="6"/>
  <c r="G78" i="6" s="1"/>
  <c r="AQ36" i="6"/>
  <c r="E76" i="6" s="1"/>
  <c r="AP36" i="6"/>
  <c r="D76" i="6" s="1"/>
  <c r="AK22" i="6"/>
  <c r="AM22" i="6"/>
  <c r="AS22" i="6" s="1"/>
  <c r="H62" i="6" s="1"/>
  <c r="AP28" i="6"/>
  <c r="D68" i="6" s="1"/>
  <c r="AQ28" i="6"/>
  <c r="E68" i="6" s="1"/>
  <c r="AP26" i="6"/>
  <c r="D66" i="6" s="1"/>
  <c r="AQ26" i="6"/>
  <c r="E66" i="6" s="1"/>
  <c r="AO28" i="6"/>
  <c r="AO35" i="6"/>
  <c r="J56" i="6"/>
  <c r="AF16" i="6"/>
  <c r="M56" i="6" s="1"/>
  <c r="AN15" i="6"/>
  <c r="AO15" i="6" s="1"/>
  <c r="AT15" i="6" s="1"/>
  <c r="K55" i="6" s="1"/>
  <c r="AM36" i="6"/>
  <c r="AO34" i="6"/>
  <c r="AM39" i="6"/>
  <c r="J54" i="6"/>
  <c r="AF14" i="6"/>
  <c r="M54" i="6" s="1"/>
  <c r="AN13" i="6"/>
  <c r="AO13" i="6" s="1"/>
  <c r="AU13" i="6" s="1"/>
  <c r="L53" i="6" s="1"/>
  <c r="J53" i="6"/>
  <c r="AT13" i="6"/>
  <c r="K53" i="6" s="1"/>
  <c r="AF13" i="6"/>
  <c r="M53" i="6" s="1"/>
  <c r="AN12" i="6"/>
  <c r="J49" i="6"/>
  <c r="AF9" i="6"/>
  <c r="M49" i="6" s="1"/>
  <c r="AN8" i="6"/>
  <c r="AO8" i="6" s="1"/>
  <c r="AT8" i="6" s="1"/>
  <c r="K48" i="6" s="1"/>
  <c r="J50" i="6"/>
  <c r="AF10" i="6"/>
  <c r="M50" i="6" s="1"/>
  <c r="AN9" i="6"/>
  <c r="J47" i="6"/>
  <c r="AF7" i="6"/>
  <c r="M47" i="6" s="1"/>
  <c r="AU34" i="6" l="1"/>
  <c r="L74" i="6" s="1"/>
  <c r="AT34" i="6"/>
  <c r="K74" i="6" s="1"/>
  <c r="AU28" i="6"/>
  <c r="L68" i="6" s="1"/>
  <c r="AT28" i="6"/>
  <c r="K68" i="6" s="1"/>
  <c r="AP22" i="6"/>
  <c r="D62" i="6" s="1"/>
  <c r="AQ22" i="6"/>
  <c r="E62" i="6" s="1"/>
  <c r="AS33" i="6"/>
  <c r="H73" i="6" s="1"/>
  <c r="AR33" i="6"/>
  <c r="G73" i="6" s="1"/>
  <c r="AS34" i="6"/>
  <c r="H74" i="6" s="1"/>
  <c r="AR34" i="6"/>
  <c r="G74" i="6" s="1"/>
  <c r="AQ11" i="6"/>
  <c r="E51" i="6" s="1"/>
  <c r="AP11" i="6"/>
  <c r="D51" i="6" s="1"/>
  <c r="AQ9" i="6"/>
  <c r="E49" i="6" s="1"/>
  <c r="AP9" i="6"/>
  <c r="D49" i="6" s="1"/>
  <c r="AU33" i="6"/>
  <c r="L73" i="6" s="1"/>
  <c r="AT33" i="6"/>
  <c r="K73" i="6" s="1"/>
  <c r="AT18" i="6"/>
  <c r="K58" i="6" s="1"/>
  <c r="AU31" i="6"/>
  <c r="L71" i="6" s="1"/>
  <c r="AT31" i="6"/>
  <c r="K71" i="6" s="1"/>
  <c r="AP18" i="6"/>
  <c r="D58" i="6" s="1"/>
  <c r="AQ18" i="6"/>
  <c r="E58" i="6" s="1"/>
  <c r="AS35" i="6"/>
  <c r="H75" i="6" s="1"/>
  <c r="AR35" i="6"/>
  <c r="G75" i="6" s="1"/>
  <c r="AS28" i="6"/>
  <c r="H68" i="6" s="1"/>
  <c r="AR28" i="6"/>
  <c r="G68" i="6" s="1"/>
  <c r="AP13" i="6"/>
  <c r="D53" i="6" s="1"/>
  <c r="AQ13" i="6"/>
  <c r="E53" i="6" s="1"/>
  <c r="AP8" i="6"/>
  <c r="D48" i="6" s="1"/>
  <c r="AQ8" i="6"/>
  <c r="E48" i="6" s="1"/>
  <c r="AO7" i="6"/>
  <c r="AU8" i="6"/>
  <c r="L48" i="6" s="1"/>
  <c r="AO11" i="6"/>
  <c r="AU36" i="6"/>
  <c r="L76" i="6" s="1"/>
  <c r="AT36" i="6"/>
  <c r="K76" i="6" s="1"/>
  <c r="AS37" i="6"/>
  <c r="H77" i="6" s="1"/>
  <c r="AR37" i="6"/>
  <c r="G77" i="6" s="1"/>
  <c r="AS30" i="6"/>
  <c r="H70" i="6" s="1"/>
  <c r="AR30" i="6"/>
  <c r="G70" i="6" s="1"/>
  <c r="AS26" i="6"/>
  <c r="H66" i="6" s="1"/>
  <c r="AR26" i="6"/>
  <c r="G66" i="6" s="1"/>
  <c r="AM7" i="6"/>
  <c r="AM11" i="6"/>
  <c r="AS12" i="6"/>
  <c r="H52" i="6" s="1"/>
  <c r="AS20" i="6"/>
  <c r="H60" i="6" s="1"/>
  <c r="AT20" i="6"/>
  <c r="K60" i="6" s="1"/>
  <c r="AO9" i="6"/>
  <c r="AO12" i="6"/>
  <c r="AS39" i="6"/>
  <c r="H79" i="6" s="1"/>
  <c r="AR39" i="6"/>
  <c r="G79" i="6" s="1"/>
  <c r="AS36" i="6"/>
  <c r="H76" i="6" s="1"/>
  <c r="AR36" i="6"/>
  <c r="G76" i="6" s="1"/>
  <c r="AU35" i="6"/>
  <c r="L75" i="6" s="1"/>
  <c r="AT35" i="6"/>
  <c r="K75" i="6" s="1"/>
  <c r="AU32" i="6"/>
  <c r="L72" i="6" s="1"/>
  <c r="AT32" i="6"/>
  <c r="K72" i="6" s="1"/>
  <c r="AS29" i="6"/>
  <c r="H69" i="6" s="1"/>
  <c r="AR29" i="6"/>
  <c r="G69" i="6" s="1"/>
  <c r="AP12" i="6"/>
  <c r="D52" i="6" s="1"/>
  <c r="AQ12" i="6"/>
  <c r="E52" i="6" s="1"/>
  <c r="AQ7" i="6"/>
  <c r="E47" i="6" s="1"/>
  <c r="AP7" i="6"/>
  <c r="D47" i="6" s="1"/>
  <c r="AM10" i="6"/>
  <c r="AM14" i="6"/>
  <c r="AO17" i="6"/>
  <c r="AU27" i="6"/>
  <c r="L67" i="6" s="1"/>
  <c r="AT27" i="6"/>
  <c r="K67" i="6" s="1"/>
  <c r="AP17" i="6"/>
  <c r="D57" i="6" s="1"/>
  <c r="AQ17" i="6"/>
  <c r="E57" i="6" s="1"/>
  <c r="AM16" i="6"/>
  <c r="AM15" i="6"/>
  <c r="AS32" i="6"/>
  <c r="H72" i="6" s="1"/>
  <c r="AR32" i="6"/>
  <c r="G72" i="6" s="1"/>
  <c r="AS25" i="6"/>
  <c r="H65" i="6" s="1"/>
  <c r="AR25" i="6"/>
  <c r="G65" i="6" s="1"/>
  <c r="AQ14" i="6"/>
  <c r="E54" i="6" s="1"/>
  <c r="AP14" i="6"/>
  <c r="D54" i="6" s="1"/>
  <c r="AP10" i="6"/>
  <c r="D50" i="6" s="1"/>
  <c r="AQ10" i="6"/>
  <c r="E50" i="6" s="1"/>
  <c r="AO10" i="6"/>
  <c r="AO14" i="6"/>
  <c r="AU15" i="6"/>
  <c r="L55" i="6" s="1"/>
  <c r="AO16" i="6"/>
  <c r="AT30" i="6"/>
  <c r="K70" i="6" s="1"/>
  <c r="AU30" i="6"/>
  <c r="L70" i="6" s="1"/>
  <c r="AU26" i="6"/>
  <c r="L66" i="6" s="1"/>
  <c r="AT26" i="6"/>
  <c r="K66" i="6" s="1"/>
  <c r="AP19" i="6"/>
  <c r="D59" i="6" s="1"/>
  <c r="AQ19" i="6"/>
  <c r="E59" i="6" s="1"/>
  <c r="AP20" i="6"/>
  <c r="D60" i="6" s="1"/>
  <c r="AQ20" i="6"/>
  <c r="E60" i="6" s="1"/>
  <c r="AM18" i="6"/>
  <c r="AS19" i="6"/>
  <c r="H59" i="6" s="1"/>
  <c r="AR21" i="6"/>
  <c r="G61" i="6" s="1"/>
  <c r="AS21" i="6"/>
  <c r="H61" i="6" s="1"/>
  <c r="AS23" i="6"/>
  <c r="H63" i="6" s="1"/>
  <c r="AR23" i="6"/>
  <c r="G63" i="6" s="1"/>
  <c r="AS8" i="6"/>
  <c r="H48" i="6" s="1"/>
  <c r="AM9" i="6"/>
  <c r="AM13" i="6"/>
  <c r="AU37" i="6"/>
  <c r="L77" i="6" s="1"/>
  <c r="AT37" i="6"/>
  <c r="K77" i="6" s="1"/>
  <c r="AO19" i="6"/>
  <c r="AO22" i="6"/>
  <c r="AU23" i="6"/>
  <c r="L63" i="6" s="1"/>
  <c r="AT19" i="6" l="1"/>
  <c r="K59" i="6" s="1"/>
  <c r="AU19" i="6"/>
  <c r="L59" i="6" s="1"/>
  <c r="AR9" i="6"/>
  <c r="G49" i="6" s="1"/>
  <c r="AS9" i="6"/>
  <c r="H49" i="6" s="1"/>
  <c r="AT16" i="6"/>
  <c r="K56" i="6" s="1"/>
  <c r="AU16" i="6"/>
  <c r="L56" i="6" s="1"/>
  <c r="AT14" i="6"/>
  <c r="K54" i="6" s="1"/>
  <c r="AU14" i="6"/>
  <c r="L54" i="6" s="1"/>
  <c r="AS15" i="6"/>
  <c r="H55" i="6" s="1"/>
  <c r="AR15" i="6"/>
  <c r="G55" i="6" s="1"/>
  <c r="AU17" i="6"/>
  <c r="L57" i="6" s="1"/>
  <c r="AT17" i="6"/>
  <c r="K57" i="6" s="1"/>
  <c r="AS10" i="6"/>
  <c r="H50" i="6" s="1"/>
  <c r="AR10" i="6"/>
  <c r="G50" i="6" s="1"/>
  <c r="AT9" i="6"/>
  <c r="K49" i="6" s="1"/>
  <c r="AU9" i="6"/>
  <c r="L49" i="6" s="1"/>
  <c r="AR11" i="6"/>
  <c r="G51" i="6" s="1"/>
  <c r="AS11" i="6"/>
  <c r="H51" i="6" s="1"/>
  <c r="AU11" i="6"/>
  <c r="L51" i="6" s="1"/>
  <c r="AT11" i="6"/>
  <c r="K51" i="6" s="1"/>
  <c r="AU7" i="6"/>
  <c r="L47" i="6" s="1"/>
  <c r="AT7" i="6"/>
  <c r="K47" i="6" s="1"/>
  <c r="AT22" i="6"/>
  <c r="K62" i="6" s="1"/>
  <c r="AU22" i="6"/>
  <c r="L62" i="6" s="1"/>
  <c r="AR13" i="6"/>
  <c r="G53" i="6" s="1"/>
  <c r="AS13" i="6"/>
  <c r="H53" i="6" s="1"/>
  <c r="AR18" i="6"/>
  <c r="G58" i="6" s="1"/>
  <c r="AS18" i="6"/>
  <c r="H58" i="6" s="1"/>
  <c r="AT10" i="6"/>
  <c r="K50" i="6" s="1"/>
  <c r="AU10" i="6"/>
  <c r="L50" i="6" s="1"/>
  <c r="AS16" i="6"/>
  <c r="H56" i="6" s="1"/>
  <c r="AR16" i="6"/>
  <c r="G56" i="6" s="1"/>
  <c r="AS14" i="6"/>
  <c r="H54" i="6" s="1"/>
  <c r="AR14" i="6"/>
  <c r="G54" i="6" s="1"/>
  <c r="AT12" i="6"/>
  <c r="K52" i="6" s="1"/>
  <c r="AU12" i="6"/>
  <c r="L52" i="6" s="1"/>
  <c r="AS7" i="6"/>
  <c r="H47" i="6" s="1"/>
  <c r="AR7" i="6"/>
  <c r="G47" i="6" s="1"/>
  <c r="AH42" i="5"/>
  <c r="S42" i="5"/>
  <c r="AI42" i="5" s="1"/>
  <c r="Q42" i="5"/>
  <c r="P42" i="5"/>
  <c r="R42" i="5" s="1"/>
  <c r="S41" i="5"/>
  <c r="AI41" i="5" s="1"/>
  <c r="Q41" i="5"/>
  <c r="P41" i="5"/>
  <c r="O41" i="5"/>
  <c r="S40" i="5"/>
  <c r="AI40" i="5" s="1"/>
  <c r="Q40" i="5"/>
  <c r="P40" i="5"/>
  <c r="R40" i="5" s="1"/>
  <c r="T40" i="5" s="1"/>
  <c r="AH40" i="5" s="1"/>
  <c r="O40" i="5"/>
  <c r="S39" i="5"/>
  <c r="AI39" i="5" s="1"/>
  <c r="Q39" i="5"/>
  <c r="P39" i="5"/>
  <c r="O39" i="5"/>
  <c r="S38" i="5"/>
  <c r="AI38" i="5" s="1"/>
  <c r="Q38" i="5"/>
  <c r="P38" i="5"/>
  <c r="R38" i="5" s="1"/>
  <c r="T38" i="5" s="1"/>
  <c r="AH38" i="5" s="1"/>
  <c r="O38" i="5"/>
  <c r="S37" i="5"/>
  <c r="AI37" i="5" s="1"/>
  <c r="Q37" i="5"/>
  <c r="P37" i="5"/>
  <c r="O37" i="5"/>
  <c r="S36" i="5"/>
  <c r="AI36" i="5" s="1"/>
  <c r="Q36" i="5"/>
  <c r="P36" i="5"/>
  <c r="R36" i="5" s="1"/>
  <c r="T36" i="5" s="1"/>
  <c r="AH36" i="5" s="1"/>
  <c r="O36" i="5"/>
  <c r="S35" i="5"/>
  <c r="AI35" i="5" s="1"/>
  <c r="Q35" i="5"/>
  <c r="P35" i="5"/>
  <c r="O35" i="5"/>
  <c r="S34" i="5"/>
  <c r="AI34" i="5" s="1"/>
  <c r="Q34" i="5"/>
  <c r="P34" i="5"/>
  <c r="R34" i="5" s="1"/>
  <c r="T34" i="5" s="1"/>
  <c r="AH34" i="5" s="1"/>
  <c r="O34" i="5"/>
  <c r="S33" i="5"/>
  <c r="AI33" i="5" s="1"/>
  <c r="Q33" i="5"/>
  <c r="P33" i="5"/>
  <c r="O33" i="5"/>
  <c r="S32" i="5"/>
  <c r="AI32" i="5" s="1"/>
  <c r="Q32" i="5"/>
  <c r="P32" i="5"/>
  <c r="R32" i="5" s="1"/>
  <c r="T32" i="5" s="1"/>
  <c r="AH32" i="5" s="1"/>
  <c r="O32" i="5"/>
  <c r="S31" i="5"/>
  <c r="AI31" i="5" s="1"/>
  <c r="Q31" i="5"/>
  <c r="P31" i="5"/>
  <c r="O31" i="5"/>
  <c r="S30" i="5"/>
  <c r="AI30" i="5" s="1"/>
  <c r="Q30" i="5"/>
  <c r="P30" i="5"/>
  <c r="R30" i="5" s="1"/>
  <c r="T30" i="5" s="1"/>
  <c r="AH30" i="5" s="1"/>
  <c r="O30" i="5"/>
  <c r="S29" i="5"/>
  <c r="AI29" i="5" s="1"/>
  <c r="Q29" i="5"/>
  <c r="P29" i="5"/>
  <c r="O29" i="5"/>
  <c r="AH28" i="5"/>
  <c r="S28" i="5"/>
  <c r="AI28" i="5" s="1"/>
  <c r="Q28" i="5"/>
  <c r="P28" i="5"/>
  <c r="R28" i="5" s="1"/>
  <c r="T28" i="5" s="1"/>
  <c r="O28" i="5"/>
  <c r="AH27" i="5"/>
  <c r="S27" i="5"/>
  <c r="AI27" i="5" s="1"/>
  <c r="Q27" i="5"/>
  <c r="P27" i="5"/>
  <c r="O27" i="5"/>
  <c r="S26" i="5"/>
  <c r="AI26" i="5" s="1"/>
  <c r="Q26" i="5"/>
  <c r="P26" i="5"/>
  <c r="R26" i="5" s="1"/>
  <c r="T26" i="5" s="1"/>
  <c r="AH26" i="5" s="1"/>
  <c r="O26" i="5"/>
  <c r="S25" i="5"/>
  <c r="AI25" i="5" s="1"/>
  <c r="Q25" i="5"/>
  <c r="P25" i="5"/>
  <c r="R25" i="5" s="1"/>
  <c r="T25" i="5" s="1"/>
  <c r="O25" i="5"/>
  <c r="AH24" i="5"/>
  <c r="S24" i="5"/>
  <c r="Q24" i="5"/>
  <c r="P24" i="5"/>
  <c r="R24" i="5" s="1"/>
  <c r="AK24" i="5" s="1"/>
  <c r="AI23" i="5"/>
  <c r="S23" i="5"/>
  <c r="Q23" i="5"/>
  <c r="P23" i="5"/>
  <c r="R23" i="5" s="1"/>
  <c r="T23" i="5" s="1"/>
  <c r="AH23" i="5" s="1"/>
  <c r="O23" i="5"/>
  <c r="AI22" i="5"/>
  <c r="S22" i="5"/>
  <c r="Q22" i="5"/>
  <c r="P22" i="5"/>
  <c r="R22" i="5" s="1"/>
  <c r="T22" i="5" s="1"/>
  <c r="AH22" i="5" s="1"/>
  <c r="O22" i="5"/>
  <c r="AI21" i="5"/>
  <c r="S21" i="5"/>
  <c r="Q21" i="5"/>
  <c r="P21" i="5"/>
  <c r="R21" i="5" s="1"/>
  <c r="T21" i="5" s="1"/>
  <c r="AH21" i="5" s="1"/>
  <c r="O21" i="5"/>
  <c r="AI20" i="5"/>
  <c r="S20" i="5"/>
  <c r="Q20" i="5"/>
  <c r="P20" i="5"/>
  <c r="R20" i="5" s="1"/>
  <c r="T20" i="5" s="1"/>
  <c r="AH20" i="5" s="1"/>
  <c r="O20" i="5"/>
  <c r="AI19" i="5"/>
  <c r="S19" i="5"/>
  <c r="Q19" i="5"/>
  <c r="P19" i="5"/>
  <c r="R19" i="5" s="1"/>
  <c r="T19" i="5" s="1"/>
  <c r="AH19" i="5" s="1"/>
  <c r="O19" i="5"/>
  <c r="AI18" i="5"/>
  <c r="S18" i="5"/>
  <c r="Q18" i="5"/>
  <c r="P18" i="5"/>
  <c r="R18" i="5" s="1"/>
  <c r="T18" i="5" s="1"/>
  <c r="AH18" i="5" s="1"/>
  <c r="O18" i="5"/>
  <c r="AI17" i="5"/>
  <c r="S17" i="5"/>
  <c r="Q17" i="5"/>
  <c r="P17" i="5"/>
  <c r="R17" i="5" s="1"/>
  <c r="T17" i="5" s="1"/>
  <c r="AH17" i="5" s="1"/>
  <c r="O17" i="5"/>
  <c r="AI16" i="5"/>
  <c r="S16" i="5"/>
  <c r="Q16" i="5"/>
  <c r="P16" i="5"/>
  <c r="R16" i="5" s="1"/>
  <c r="T16" i="5" s="1"/>
  <c r="AH16" i="5" s="1"/>
  <c r="O16" i="5"/>
  <c r="AI15" i="5"/>
  <c r="S15" i="5"/>
  <c r="Q15" i="5"/>
  <c r="P15" i="5"/>
  <c r="R15" i="5" s="1"/>
  <c r="T15" i="5" s="1"/>
  <c r="AH15" i="5" s="1"/>
  <c r="O15" i="5"/>
  <c r="AI14" i="5"/>
  <c r="S14" i="5"/>
  <c r="Q14" i="5"/>
  <c r="P14" i="5"/>
  <c r="R14" i="5" s="1"/>
  <c r="T14" i="5" s="1"/>
  <c r="AH14" i="5" s="1"/>
  <c r="O14" i="5"/>
  <c r="AI13" i="5"/>
  <c r="S13" i="5"/>
  <c r="Q13" i="5"/>
  <c r="P13" i="5"/>
  <c r="R13" i="5" s="1"/>
  <c r="T13" i="5" s="1"/>
  <c r="AH13" i="5" s="1"/>
  <c r="O13" i="5"/>
  <c r="AI12" i="5"/>
  <c r="S12" i="5"/>
  <c r="Q12" i="5"/>
  <c r="P12" i="5"/>
  <c r="R12" i="5" s="1"/>
  <c r="T12" i="5" s="1"/>
  <c r="AH12" i="5" s="1"/>
  <c r="O12" i="5"/>
  <c r="AI11" i="5"/>
  <c r="S11" i="5"/>
  <c r="Q11" i="5"/>
  <c r="P11" i="5"/>
  <c r="R11" i="5" s="1"/>
  <c r="T11" i="5" s="1"/>
  <c r="AH11" i="5" s="1"/>
  <c r="O11" i="5"/>
  <c r="AI10" i="5"/>
  <c r="AH10" i="5"/>
  <c r="S10" i="5"/>
  <c r="Q10" i="5"/>
  <c r="P10" i="5"/>
  <c r="R10" i="5" s="1"/>
  <c r="T10" i="5" s="1"/>
  <c r="O10" i="5"/>
  <c r="AI9" i="5"/>
  <c r="AH9" i="5"/>
  <c r="S9" i="5"/>
  <c r="Q9" i="5"/>
  <c r="P9" i="5"/>
  <c r="R9" i="5" s="1"/>
  <c r="T9" i="5" s="1"/>
  <c r="O9" i="5"/>
  <c r="AI8" i="5"/>
  <c r="AH8" i="5"/>
  <c r="S8" i="5"/>
  <c r="Q8" i="5"/>
  <c r="P8" i="5"/>
  <c r="R8" i="5" s="1"/>
  <c r="T8" i="5" s="1"/>
  <c r="O8" i="5"/>
  <c r="AI7" i="5"/>
  <c r="S7" i="5"/>
  <c r="Q7" i="5"/>
  <c r="P7" i="5"/>
  <c r="O7" i="5"/>
  <c r="AO42" i="5" l="1"/>
  <c r="AK42" i="5"/>
  <c r="AM42" i="5"/>
  <c r="R7" i="5"/>
  <c r="T7" i="5" s="1"/>
  <c r="V25" i="5"/>
  <c r="U26" i="5"/>
  <c r="AH25" i="5"/>
  <c r="AI24" i="5"/>
  <c r="AM24" i="5" s="1"/>
  <c r="R27" i="5"/>
  <c r="T27" i="5" s="1"/>
  <c r="R29" i="5"/>
  <c r="T29" i="5" s="1"/>
  <c r="AH29" i="5" s="1"/>
  <c r="R31" i="5"/>
  <c r="T31" i="5" s="1"/>
  <c r="AH31" i="5" s="1"/>
  <c r="R33" i="5"/>
  <c r="T33" i="5" s="1"/>
  <c r="AH33" i="5" s="1"/>
  <c r="R35" i="5"/>
  <c r="T35" i="5" s="1"/>
  <c r="AH35" i="5" s="1"/>
  <c r="R37" i="5"/>
  <c r="T37" i="5" s="1"/>
  <c r="AH37" i="5" s="1"/>
  <c r="R39" i="5"/>
  <c r="T39" i="5" s="1"/>
  <c r="AH39" i="5" s="1"/>
  <c r="R41" i="5"/>
  <c r="T41" i="5" s="1"/>
  <c r="AH41" i="5" s="1"/>
  <c r="V26" i="5" l="1"/>
  <c r="U27" i="5"/>
  <c r="U8" i="5"/>
  <c r="AH7" i="5"/>
  <c r="V7" i="5"/>
  <c r="AO24" i="5"/>
  <c r="Z25" i="5"/>
  <c r="X25" i="5"/>
  <c r="V27" i="5" l="1"/>
  <c r="U28" i="5"/>
  <c r="Z26" i="5"/>
  <c r="X26" i="5"/>
  <c r="X7" i="5"/>
  <c r="Z7" i="5"/>
  <c r="U9" i="5"/>
  <c r="V8" i="5"/>
  <c r="Z8" i="5" l="1"/>
  <c r="X8" i="5"/>
  <c r="U10" i="5"/>
  <c r="V9" i="5"/>
  <c r="V28" i="5"/>
  <c r="U29" i="5"/>
  <c r="Z27" i="5"/>
  <c r="X27" i="5"/>
  <c r="Z9" i="5" l="1"/>
  <c r="X9" i="5"/>
  <c r="U11" i="5"/>
  <c r="V10" i="5"/>
  <c r="V29" i="5"/>
  <c r="U30" i="5"/>
  <c r="Z28" i="5"/>
  <c r="X28" i="5"/>
  <c r="V30" i="5" l="1"/>
  <c r="U31" i="5"/>
  <c r="Z10" i="5"/>
  <c r="X10" i="5"/>
  <c r="U12" i="5"/>
  <c r="V11" i="5"/>
  <c r="Z29" i="5"/>
  <c r="X29" i="5"/>
  <c r="U13" i="5" l="1"/>
  <c r="V12" i="5"/>
  <c r="Z11" i="5"/>
  <c r="X11" i="5"/>
  <c r="V31" i="5"/>
  <c r="U32" i="5"/>
  <c r="Z30" i="5"/>
  <c r="X30" i="5"/>
  <c r="Z31" i="5" l="1"/>
  <c r="X31" i="5"/>
  <c r="U14" i="5"/>
  <c r="V13" i="5"/>
  <c r="V32" i="5"/>
  <c r="U33" i="5"/>
  <c r="X12" i="5"/>
  <c r="Z12" i="5"/>
  <c r="V33" i="5" l="1"/>
  <c r="U34" i="5"/>
  <c r="Z32" i="5"/>
  <c r="X32" i="5"/>
  <c r="U15" i="5"/>
  <c r="V14" i="5"/>
  <c r="Z13" i="5"/>
  <c r="X13" i="5"/>
  <c r="X14" i="5" l="1"/>
  <c r="Z14" i="5"/>
  <c r="Z33" i="5"/>
  <c r="X33" i="5"/>
  <c r="U16" i="5"/>
  <c r="V15" i="5"/>
  <c r="V34" i="5"/>
  <c r="U35" i="5"/>
  <c r="V35" i="5" l="1"/>
  <c r="U36" i="5"/>
  <c r="Z34" i="5"/>
  <c r="X34" i="5"/>
  <c r="Z15" i="5"/>
  <c r="X15" i="5"/>
  <c r="U17" i="5"/>
  <c r="V16" i="5"/>
  <c r="U18" i="5" l="1"/>
  <c r="V17" i="5"/>
  <c r="Z35" i="5"/>
  <c r="X35" i="5"/>
  <c r="Z16" i="5"/>
  <c r="X16" i="5"/>
  <c r="V36" i="5"/>
  <c r="U37" i="5"/>
  <c r="V37" i="5" l="1"/>
  <c r="U38" i="5"/>
  <c r="Z36" i="5"/>
  <c r="X36" i="5"/>
  <c r="Z17" i="5"/>
  <c r="X17" i="5"/>
  <c r="U19" i="5"/>
  <c r="V18" i="5"/>
  <c r="Z18" i="5" l="1"/>
  <c r="X18" i="5"/>
  <c r="Z37" i="5"/>
  <c r="X37" i="5"/>
  <c r="U20" i="5"/>
  <c r="V19" i="5"/>
  <c r="V38" i="5"/>
  <c r="U39" i="5"/>
  <c r="U21" i="5" l="1"/>
  <c r="V20" i="5"/>
  <c r="V39" i="5"/>
  <c r="U40" i="5"/>
  <c r="Z38" i="5"/>
  <c r="X38" i="5"/>
  <c r="Z19" i="5"/>
  <c r="X19" i="5"/>
  <c r="Z39" i="5" l="1"/>
  <c r="X39" i="5"/>
  <c r="Z20" i="5"/>
  <c r="X20" i="5"/>
  <c r="V40" i="5"/>
  <c r="U41" i="5"/>
  <c r="U22" i="5"/>
  <c r="V21" i="5"/>
  <c r="Z21" i="5" l="1"/>
  <c r="X21" i="5"/>
  <c r="U23" i="5"/>
  <c r="V22" i="5"/>
  <c r="V41" i="5"/>
  <c r="U42" i="5"/>
  <c r="V42" i="5" s="1"/>
  <c r="Z40" i="5"/>
  <c r="X40" i="5"/>
  <c r="W40" i="5"/>
  <c r="AB40" i="5" s="1"/>
  <c r="W36" i="5"/>
  <c r="AB36" i="5" s="1"/>
  <c r="W39" i="5"/>
  <c r="AB39" i="5" s="1"/>
  <c r="C79" i="5" l="1"/>
  <c r="AJ38" i="5"/>
  <c r="C76" i="5"/>
  <c r="AJ35" i="5"/>
  <c r="C80" i="5"/>
  <c r="AJ39" i="5"/>
  <c r="AN42" i="5"/>
  <c r="AL42" i="5"/>
  <c r="Z42" i="5"/>
  <c r="X42" i="5"/>
  <c r="W42" i="5"/>
  <c r="AB42" i="5" s="1"/>
  <c r="W25" i="5"/>
  <c r="AB25" i="5" s="1"/>
  <c r="W26" i="5"/>
  <c r="AB26" i="5" s="1"/>
  <c r="W27" i="5"/>
  <c r="AB27" i="5" s="1"/>
  <c r="W29" i="5"/>
  <c r="AB29" i="5" s="1"/>
  <c r="W28" i="5"/>
  <c r="AB28" i="5" s="1"/>
  <c r="W31" i="5"/>
  <c r="AB31" i="5" s="1"/>
  <c r="W30" i="5"/>
  <c r="AB30" i="5" s="1"/>
  <c r="W32" i="5"/>
  <c r="AB32" i="5" s="1"/>
  <c r="W34" i="5"/>
  <c r="AB34" i="5" s="1"/>
  <c r="Z22" i="5"/>
  <c r="X22" i="5"/>
  <c r="W38" i="5"/>
  <c r="AB38" i="5" s="1"/>
  <c r="W33" i="5"/>
  <c r="AB33" i="5" s="1"/>
  <c r="Y36" i="5"/>
  <c r="AC36" i="5" s="1"/>
  <c r="Z41" i="5"/>
  <c r="X41" i="5"/>
  <c r="W41" i="5"/>
  <c r="AB41" i="5" s="1"/>
  <c r="W37" i="5"/>
  <c r="AB37" i="5" s="1"/>
  <c r="W35" i="5"/>
  <c r="AB35" i="5" s="1"/>
  <c r="U24" i="5"/>
  <c r="V24" i="5" s="1"/>
  <c r="V23" i="5"/>
  <c r="W23" i="5" l="1"/>
  <c r="AB23" i="5" s="1"/>
  <c r="Z23" i="5"/>
  <c r="X23" i="5"/>
  <c r="C75" i="5"/>
  <c r="AJ34" i="5"/>
  <c r="C81" i="5"/>
  <c r="AJ40" i="5"/>
  <c r="AA41" i="5"/>
  <c r="AE41" i="5" s="1"/>
  <c r="AA35" i="5"/>
  <c r="AE35" i="5" s="1"/>
  <c r="AA34" i="5"/>
  <c r="AE34" i="5" s="1"/>
  <c r="F76" i="5"/>
  <c r="AD36" i="5"/>
  <c r="I76" i="5" s="1"/>
  <c r="AL35" i="5"/>
  <c r="C73" i="5"/>
  <c r="AJ32" i="5"/>
  <c r="W17" i="5"/>
  <c r="AB17" i="5" s="1"/>
  <c r="AA39" i="5"/>
  <c r="AE39" i="5" s="1"/>
  <c r="AA37" i="5"/>
  <c r="AE37" i="5" s="1"/>
  <c r="W19" i="5"/>
  <c r="AB19" i="5" s="1"/>
  <c r="W22" i="5"/>
  <c r="AB22" i="5" s="1"/>
  <c r="C72" i="5"/>
  <c r="AJ31" i="5"/>
  <c r="C71" i="5"/>
  <c r="AJ30" i="5"/>
  <c r="C69" i="5"/>
  <c r="AJ28" i="5"/>
  <c r="C66" i="5"/>
  <c r="AJ25" i="5"/>
  <c r="C82" i="5"/>
  <c r="AP42" i="5"/>
  <c r="D82" i="5" s="1"/>
  <c r="AQ42" i="5"/>
  <c r="E82" i="5" s="1"/>
  <c r="AJ41" i="5"/>
  <c r="AK41" i="5" s="1"/>
  <c r="AQ41" i="5" s="1"/>
  <c r="E81" i="5" s="1"/>
  <c r="AA42" i="5"/>
  <c r="AE42" i="5" s="1"/>
  <c r="AA26" i="5"/>
  <c r="AE26" i="5" s="1"/>
  <c r="AA25" i="5"/>
  <c r="AE25" i="5" s="1"/>
  <c r="AA27" i="5"/>
  <c r="AE27" i="5" s="1"/>
  <c r="AA29" i="5"/>
  <c r="AE29" i="5" s="1"/>
  <c r="AA28" i="5"/>
  <c r="AE28" i="5" s="1"/>
  <c r="AA30" i="5"/>
  <c r="AE30" i="5" s="1"/>
  <c r="AA31" i="5"/>
  <c r="AE31" i="5" s="1"/>
  <c r="AA32" i="5"/>
  <c r="AE32" i="5" s="1"/>
  <c r="AA36" i="5"/>
  <c r="AE36" i="5" s="1"/>
  <c r="W21" i="5"/>
  <c r="AB21" i="5" s="1"/>
  <c r="W20" i="5"/>
  <c r="AB20" i="5" s="1"/>
  <c r="AN24" i="5"/>
  <c r="AL24" i="5"/>
  <c r="W24" i="5"/>
  <c r="AB24" i="5" s="1"/>
  <c r="Z24" i="5"/>
  <c r="X24" i="5"/>
  <c r="W7" i="5"/>
  <c r="AB7" i="5" s="1"/>
  <c r="W8" i="5"/>
  <c r="AB8" i="5" s="1"/>
  <c r="W10" i="5"/>
  <c r="AB10" i="5" s="1"/>
  <c r="W9" i="5"/>
  <c r="AB9" i="5" s="1"/>
  <c r="W11" i="5"/>
  <c r="AB11" i="5" s="1"/>
  <c r="W13" i="5"/>
  <c r="AB13" i="5" s="1"/>
  <c r="W12" i="5"/>
  <c r="AB12" i="5" s="1"/>
  <c r="W14" i="5"/>
  <c r="AB14" i="5" s="1"/>
  <c r="W16" i="5"/>
  <c r="AB16" i="5" s="1"/>
  <c r="W15" i="5"/>
  <c r="AB15" i="5" s="1"/>
  <c r="C77" i="5"/>
  <c r="AJ36" i="5"/>
  <c r="Y41" i="5"/>
  <c r="AC41" i="5" s="1"/>
  <c r="Y35" i="5"/>
  <c r="AC35" i="5" s="1"/>
  <c r="Y39" i="5"/>
  <c r="AC39" i="5" s="1"/>
  <c r="Y38" i="5"/>
  <c r="AC38" i="5" s="1"/>
  <c r="Y37" i="5"/>
  <c r="AC37" i="5" s="1"/>
  <c r="Y40" i="5"/>
  <c r="AC40" i="5" s="1"/>
  <c r="C78" i="5"/>
  <c r="AJ37" i="5"/>
  <c r="AK37" i="5" s="1"/>
  <c r="AP37" i="5" s="1"/>
  <c r="D77" i="5" s="1"/>
  <c r="AA33" i="5"/>
  <c r="AE33" i="5" s="1"/>
  <c r="W18" i="5"/>
  <c r="AB18" i="5" s="1"/>
  <c r="AA20" i="5"/>
  <c r="AE20" i="5" s="1"/>
  <c r="C74" i="5"/>
  <c r="AJ33" i="5"/>
  <c r="C70" i="5"/>
  <c r="AJ29" i="5"/>
  <c r="C68" i="5"/>
  <c r="AJ27" i="5"/>
  <c r="C67" i="5"/>
  <c r="AJ26" i="5"/>
  <c r="C65" i="5"/>
  <c r="Y42" i="5"/>
  <c r="AC42" i="5" s="1"/>
  <c r="Y25" i="5"/>
  <c r="AC25" i="5" s="1"/>
  <c r="Y26" i="5"/>
  <c r="AC26" i="5" s="1"/>
  <c r="Y27" i="5"/>
  <c r="AC27" i="5" s="1"/>
  <c r="Y28" i="5"/>
  <c r="AC28" i="5" s="1"/>
  <c r="Y31" i="5"/>
  <c r="AC31" i="5" s="1"/>
  <c r="Y29" i="5"/>
  <c r="AC29" i="5" s="1"/>
  <c r="Y30" i="5"/>
  <c r="AC30" i="5" s="1"/>
  <c r="Y32" i="5"/>
  <c r="AC32" i="5" s="1"/>
  <c r="Y33" i="5"/>
  <c r="AC33" i="5" s="1"/>
  <c r="Y34" i="5"/>
  <c r="AC34" i="5" s="1"/>
  <c r="AA38" i="5"/>
  <c r="AE38" i="5" s="1"/>
  <c r="AA40" i="5"/>
  <c r="AE40" i="5" s="1"/>
  <c r="AF38" i="5" l="1"/>
  <c r="M78" i="5" s="1"/>
  <c r="J78" i="5"/>
  <c r="AN37" i="5"/>
  <c r="F73" i="5"/>
  <c r="AD33" i="5"/>
  <c r="I73" i="5" s="1"/>
  <c r="AL32" i="5"/>
  <c r="F70" i="5"/>
  <c r="AD30" i="5"/>
  <c r="I70" i="5" s="1"/>
  <c r="AL29" i="5"/>
  <c r="F71" i="5"/>
  <c r="AD31" i="5"/>
  <c r="I71" i="5" s="1"/>
  <c r="AL30" i="5"/>
  <c r="AD27" i="5"/>
  <c r="I67" i="5" s="1"/>
  <c r="F67" i="5"/>
  <c r="AL26" i="5"/>
  <c r="F65" i="5"/>
  <c r="AD25" i="5"/>
  <c r="I65" i="5" s="1"/>
  <c r="J60" i="5"/>
  <c r="AF20" i="5"/>
  <c r="M60" i="5" s="1"/>
  <c r="AN19" i="5"/>
  <c r="C58" i="5"/>
  <c r="AJ17" i="5"/>
  <c r="F80" i="5"/>
  <c r="AS40" i="5"/>
  <c r="H80" i="5" s="1"/>
  <c r="AD40" i="5"/>
  <c r="I80" i="5" s="1"/>
  <c r="AR40" i="5"/>
  <c r="G80" i="5" s="1"/>
  <c r="AL39" i="5"/>
  <c r="F78" i="5"/>
  <c r="AD38" i="5"/>
  <c r="I78" i="5" s="1"/>
  <c r="AL37" i="5"/>
  <c r="F75" i="5"/>
  <c r="AD35" i="5"/>
  <c r="I75" i="5" s="1"/>
  <c r="AL34" i="5"/>
  <c r="AK36" i="5"/>
  <c r="AQ37" i="5"/>
  <c r="E77" i="5" s="1"/>
  <c r="C55" i="5"/>
  <c r="AJ14" i="5"/>
  <c r="C54" i="5"/>
  <c r="AJ13" i="5"/>
  <c r="C53" i="5"/>
  <c r="AJ12" i="5"/>
  <c r="C49" i="5"/>
  <c r="AJ8" i="5"/>
  <c r="C48" i="5"/>
  <c r="AJ7" i="5"/>
  <c r="Y24" i="5"/>
  <c r="AC24" i="5" s="1"/>
  <c r="Y7" i="5"/>
  <c r="AC7" i="5" s="1"/>
  <c r="Y8" i="5"/>
  <c r="AC8" i="5" s="1"/>
  <c r="Y11" i="5"/>
  <c r="AC11" i="5" s="1"/>
  <c r="Y9" i="5"/>
  <c r="AC9" i="5" s="1"/>
  <c r="Y10" i="5"/>
  <c r="AC10" i="5" s="1"/>
  <c r="Y13" i="5"/>
  <c r="AC13" i="5" s="1"/>
  <c r="Y12" i="5"/>
  <c r="AC12" i="5" s="1"/>
  <c r="AP24" i="5"/>
  <c r="D64" i="5" s="1"/>
  <c r="C64" i="5"/>
  <c r="AQ24" i="5"/>
  <c r="E64" i="5" s="1"/>
  <c r="AJ23" i="5"/>
  <c r="AK23" i="5" s="1"/>
  <c r="C61" i="5"/>
  <c r="AJ20" i="5"/>
  <c r="AK35" i="5"/>
  <c r="J76" i="5"/>
  <c r="AF36" i="5"/>
  <c r="M76" i="5" s="1"/>
  <c r="AN35" i="5"/>
  <c r="J71" i="5"/>
  <c r="AF31" i="5"/>
  <c r="M71" i="5" s="1"/>
  <c r="AN30" i="5"/>
  <c r="J68" i="5"/>
  <c r="AF28" i="5"/>
  <c r="M68" i="5" s="1"/>
  <c r="AN27" i="5"/>
  <c r="J67" i="5"/>
  <c r="AF27" i="5"/>
  <c r="M67" i="5" s="1"/>
  <c r="AN26" i="5"/>
  <c r="J66" i="5"/>
  <c r="AF26" i="5"/>
  <c r="M66" i="5" s="1"/>
  <c r="AN25" i="5"/>
  <c r="AK25" i="5"/>
  <c r="AK28" i="5"/>
  <c r="AK30" i="5"/>
  <c r="AK31" i="5"/>
  <c r="C62" i="5"/>
  <c r="AJ21" i="5"/>
  <c r="Y18" i="5"/>
  <c r="AC18" i="5" s="1"/>
  <c r="Y16" i="5"/>
  <c r="AC16" i="5" s="1"/>
  <c r="Y17" i="5"/>
  <c r="AC17" i="5" s="1"/>
  <c r="Y22" i="5"/>
  <c r="AC22" i="5" s="1"/>
  <c r="J77" i="5"/>
  <c r="AF37" i="5"/>
  <c r="M77" i="5" s="1"/>
  <c r="AN36" i="5"/>
  <c r="C57" i="5"/>
  <c r="AJ16" i="5"/>
  <c r="J74" i="5"/>
  <c r="AF34" i="5"/>
  <c r="M74" i="5" s="1"/>
  <c r="AN33" i="5"/>
  <c r="J81" i="5"/>
  <c r="AF41" i="5"/>
  <c r="M81" i="5" s="1"/>
  <c r="AN40" i="5"/>
  <c r="AP41" i="5"/>
  <c r="D81" i="5" s="1"/>
  <c r="AA23" i="5"/>
  <c r="AE23" i="5" s="1"/>
  <c r="AA21" i="5"/>
  <c r="AE21" i="5" s="1"/>
  <c r="AA18" i="5"/>
  <c r="AE18" i="5" s="1"/>
  <c r="AA19" i="5"/>
  <c r="AE19" i="5" s="1"/>
  <c r="AA17" i="5"/>
  <c r="AE17" i="5" s="1"/>
  <c r="J80" i="5"/>
  <c r="AF40" i="5"/>
  <c r="M80" i="5" s="1"/>
  <c r="AN39" i="5"/>
  <c r="AD34" i="5"/>
  <c r="I74" i="5" s="1"/>
  <c r="F74" i="5"/>
  <c r="AL33" i="5"/>
  <c r="F72" i="5"/>
  <c r="AD32" i="5"/>
  <c r="I72" i="5" s="1"/>
  <c r="AL31" i="5"/>
  <c r="F69" i="5"/>
  <c r="AD29" i="5"/>
  <c r="I69" i="5" s="1"/>
  <c r="AL28" i="5"/>
  <c r="F68" i="5"/>
  <c r="AD28" i="5"/>
  <c r="I68" i="5" s="1"/>
  <c r="AL27" i="5"/>
  <c r="F66" i="5"/>
  <c r="AD26" i="5"/>
  <c r="I66" i="5" s="1"/>
  <c r="AL25" i="5"/>
  <c r="AR42" i="5"/>
  <c r="G82" i="5" s="1"/>
  <c r="AD42" i="5"/>
  <c r="I82" i="5" s="1"/>
  <c r="AS42" i="5"/>
  <c r="H82" i="5" s="1"/>
  <c r="F82" i="5"/>
  <c r="AL41" i="5"/>
  <c r="AM41" i="5" s="1"/>
  <c r="AK26" i="5"/>
  <c r="AK27" i="5"/>
  <c r="AK29" i="5"/>
  <c r="AK33" i="5"/>
  <c r="AA15" i="5"/>
  <c r="AE15" i="5" s="1"/>
  <c r="AA22" i="5"/>
  <c r="AE22" i="5" s="1"/>
  <c r="J73" i="5"/>
  <c r="AF33" i="5"/>
  <c r="M73" i="5" s="1"/>
  <c r="AN32" i="5"/>
  <c r="F77" i="5"/>
  <c r="AD37" i="5"/>
  <c r="I77" i="5" s="1"/>
  <c r="AL36" i="5"/>
  <c r="F79" i="5"/>
  <c r="AD39" i="5"/>
  <c r="I79" i="5" s="1"/>
  <c r="AL38" i="5"/>
  <c r="AM38" i="5" s="1"/>
  <c r="AS38" i="5" s="1"/>
  <c r="H78" i="5" s="1"/>
  <c r="F81" i="5"/>
  <c r="AS41" i="5"/>
  <c r="H81" i="5" s="1"/>
  <c r="AD41" i="5"/>
  <c r="I81" i="5" s="1"/>
  <c r="AR41" i="5"/>
  <c r="G81" i="5" s="1"/>
  <c r="AL40" i="5"/>
  <c r="AM40" i="5" s="1"/>
  <c r="C56" i="5"/>
  <c r="AJ15" i="5"/>
  <c r="C52" i="5"/>
  <c r="AJ11" i="5"/>
  <c r="C51" i="5"/>
  <c r="AJ10" i="5"/>
  <c r="C50" i="5"/>
  <c r="AJ9" i="5"/>
  <c r="C47" i="5"/>
  <c r="AA24" i="5"/>
  <c r="AE24" i="5" s="1"/>
  <c r="AA7" i="5"/>
  <c r="AE7" i="5" s="1"/>
  <c r="AA8" i="5"/>
  <c r="AE8" i="5" s="1"/>
  <c r="AA10" i="5"/>
  <c r="AE10" i="5" s="1"/>
  <c r="AA12" i="5"/>
  <c r="AE12" i="5" s="1"/>
  <c r="AA9" i="5"/>
  <c r="AE9" i="5" s="1"/>
  <c r="AA11" i="5"/>
  <c r="AE11" i="5" s="1"/>
  <c r="AA13" i="5"/>
  <c r="AE13" i="5" s="1"/>
  <c r="AA14" i="5"/>
  <c r="AE14" i="5" s="1"/>
  <c r="AA16" i="5"/>
  <c r="AE16" i="5" s="1"/>
  <c r="C60" i="5"/>
  <c r="AJ19" i="5"/>
  <c r="AK38" i="5"/>
  <c r="AK39" i="5"/>
  <c r="J72" i="5"/>
  <c r="AF32" i="5"/>
  <c r="M72" i="5" s="1"/>
  <c r="AN31" i="5"/>
  <c r="AF30" i="5"/>
  <c r="M70" i="5" s="1"/>
  <c r="J70" i="5"/>
  <c r="AN29" i="5"/>
  <c r="J69" i="5"/>
  <c r="AF29" i="5"/>
  <c r="M69" i="5" s="1"/>
  <c r="AN28" i="5"/>
  <c r="J65" i="5"/>
  <c r="AF25" i="5"/>
  <c r="M65" i="5" s="1"/>
  <c r="AT42" i="5"/>
  <c r="K82" i="5" s="1"/>
  <c r="AF42" i="5"/>
  <c r="M82" i="5" s="1"/>
  <c r="J82" i="5"/>
  <c r="AU42" i="5"/>
  <c r="L82" i="5" s="1"/>
  <c r="AN41" i="5"/>
  <c r="AO41" i="5" s="1"/>
  <c r="AU41" i="5" s="1"/>
  <c r="L81" i="5" s="1"/>
  <c r="Y19" i="5"/>
  <c r="AC19" i="5" s="1"/>
  <c r="Y15" i="5"/>
  <c r="AC15" i="5" s="1"/>
  <c r="Y20" i="5"/>
  <c r="AC20" i="5" s="1"/>
  <c r="Y14" i="5"/>
  <c r="AC14" i="5" s="1"/>
  <c r="C59" i="5"/>
  <c r="AJ18" i="5"/>
  <c r="J79" i="5"/>
  <c r="AF39" i="5"/>
  <c r="M79" i="5" s="1"/>
  <c r="AN38" i="5"/>
  <c r="AK32" i="5"/>
  <c r="J75" i="5"/>
  <c r="AF35" i="5"/>
  <c r="M75" i="5" s="1"/>
  <c r="AN34" i="5"/>
  <c r="AO34" i="5" s="1"/>
  <c r="AU34" i="5" s="1"/>
  <c r="L74" i="5" s="1"/>
  <c r="AK40" i="5"/>
  <c r="AK34" i="5"/>
  <c r="Y23" i="5"/>
  <c r="AC23" i="5" s="1"/>
  <c r="Y21" i="5"/>
  <c r="AC21" i="5" s="1"/>
  <c r="C63" i="5"/>
  <c r="AP23" i="5"/>
  <c r="D63" i="5" s="1"/>
  <c r="AQ23" i="5"/>
  <c r="E63" i="5" s="1"/>
  <c r="AJ22" i="5"/>
  <c r="AK22" i="5" s="1"/>
  <c r="AP22" i="5" s="1"/>
  <c r="D62" i="5" s="1"/>
  <c r="F61" i="5" l="1"/>
  <c r="AD21" i="5"/>
  <c r="I61" i="5" s="1"/>
  <c r="AL20" i="5"/>
  <c r="AQ34" i="5"/>
  <c r="E74" i="5" s="1"/>
  <c r="AP34" i="5"/>
  <c r="D74" i="5" s="1"/>
  <c r="AP32" i="5"/>
  <c r="D72" i="5" s="1"/>
  <c r="AQ32" i="5"/>
  <c r="E72" i="5" s="1"/>
  <c r="AK18" i="5"/>
  <c r="F54" i="5"/>
  <c r="AD14" i="5"/>
  <c r="I54" i="5" s="1"/>
  <c r="AL13" i="5"/>
  <c r="F55" i="5"/>
  <c r="AD15" i="5"/>
  <c r="I55" i="5" s="1"/>
  <c r="AL14" i="5"/>
  <c r="AO29" i="5"/>
  <c r="AP39" i="5"/>
  <c r="D79" i="5" s="1"/>
  <c r="AQ39" i="5"/>
  <c r="E79" i="5" s="1"/>
  <c r="AK19" i="5"/>
  <c r="J56" i="5"/>
  <c r="AF16" i="5"/>
  <c r="M56" i="5" s="1"/>
  <c r="AN15" i="5"/>
  <c r="J53" i="5"/>
  <c r="AF13" i="5"/>
  <c r="M53" i="5" s="1"/>
  <c r="AN12" i="5"/>
  <c r="J49" i="5"/>
  <c r="AF9" i="5"/>
  <c r="M49" i="5" s="1"/>
  <c r="AN8" i="5"/>
  <c r="J50" i="5"/>
  <c r="AF10" i="5"/>
  <c r="M50" i="5" s="1"/>
  <c r="AN9" i="5"/>
  <c r="J47" i="5"/>
  <c r="AF7" i="5"/>
  <c r="M47" i="5" s="1"/>
  <c r="AO32" i="5"/>
  <c r="J55" i="5"/>
  <c r="AF15" i="5"/>
  <c r="M55" i="5" s="1"/>
  <c r="AN14" i="5"/>
  <c r="AP29" i="5"/>
  <c r="D69" i="5" s="1"/>
  <c r="AQ29" i="5"/>
  <c r="E69" i="5" s="1"/>
  <c r="AP26" i="5"/>
  <c r="D66" i="5" s="1"/>
  <c r="AQ26" i="5"/>
  <c r="E66" i="5" s="1"/>
  <c r="AM25" i="5"/>
  <c r="AM28" i="5"/>
  <c r="AM33" i="5"/>
  <c r="J57" i="5"/>
  <c r="AF17" i="5"/>
  <c r="M57" i="5" s="1"/>
  <c r="AN16" i="5"/>
  <c r="J58" i="5"/>
  <c r="AF18" i="5"/>
  <c r="M58" i="5" s="1"/>
  <c r="AN17" i="5"/>
  <c r="AT23" i="5"/>
  <c r="K63" i="5" s="1"/>
  <c r="J63" i="5"/>
  <c r="AU23" i="5"/>
  <c r="L63" i="5" s="1"/>
  <c r="AF23" i="5"/>
  <c r="M63" i="5" s="1"/>
  <c r="AN22" i="5"/>
  <c r="AO22" i="5" s="1"/>
  <c r="AU22" i="5" s="1"/>
  <c r="L62" i="5" s="1"/>
  <c r="AO40" i="5"/>
  <c r="AT41" i="5"/>
  <c r="K81" i="5" s="1"/>
  <c r="AT34" i="5"/>
  <c r="K74" i="5" s="1"/>
  <c r="AK16" i="5"/>
  <c r="AO36" i="5"/>
  <c r="F57" i="5"/>
  <c r="AD17" i="5"/>
  <c r="I57" i="5" s="1"/>
  <c r="AL16" i="5"/>
  <c r="F58" i="5"/>
  <c r="AD18" i="5"/>
  <c r="I58" i="5" s="1"/>
  <c r="AL17" i="5"/>
  <c r="AQ22" i="5"/>
  <c r="E62" i="5" s="1"/>
  <c r="AQ30" i="5"/>
  <c r="E70" i="5" s="1"/>
  <c r="AP30" i="5"/>
  <c r="D70" i="5" s="1"/>
  <c r="AQ25" i="5"/>
  <c r="E65" i="5" s="1"/>
  <c r="AP25" i="5"/>
  <c r="D65" i="5" s="1"/>
  <c r="AO26" i="5"/>
  <c r="AO30" i="5"/>
  <c r="AQ35" i="5"/>
  <c r="E75" i="5" s="1"/>
  <c r="AP35" i="5"/>
  <c r="D75" i="5" s="1"/>
  <c r="F53" i="5"/>
  <c r="AD13" i="5"/>
  <c r="I53" i="5" s="1"/>
  <c r="AL12" i="5"/>
  <c r="F49" i="5"/>
  <c r="AD9" i="5"/>
  <c r="I49" i="5" s="1"/>
  <c r="AL8" i="5"/>
  <c r="F48" i="5"/>
  <c r="AD8" i="5"/>
  <c r="I48" i="5" s="1"/>
  <c r="AL7" i="5"/>
  <c r="F64" i="5"/>
  <c r="AR24" i="5"/>
  <c r="G64" i="5" s="1"/>
  <c r="AS24" i="5"/>
  <c r="H64" i="5" s="1"/>
  <c r="AD24" i="5"/>
  <c r="I64" i="5" s="1"/>
  <c r="AL23" i="5"/>
  <c r="AM23" i="5" s="1"/>
  <c r="AR23" i="5" s="1"/>
  <c r="G63" i="5" s="1"/>
  <c r="AP36" i="5"/>
  <c r="D76" i="5" s="1"/>
  <c r="AQ36" i="5"/>
  <c r="E76" i="5" s="1"/>
  <c r="AM37" i="5"/>
  <c r="AK17" i="5"/>
  <c r="AM30" i="5"/>
  <c r="AM32" i="5"/>
  <c r="F63" i="5"/>
  <c r="AS23" i="5"/>
  <c r="H63" i="5" s="1"/>
  <c r="AD23" i="5"/>
  <c r="I63" i="5" s="1"/>
  <c r="AL22" i="5"/>
  <c r="AM22" i="5" s="1"/>
  <c r="AR22" i="5" s="1"/>
  <c r="G62" i="5" s="1"/>
  <c r="AP40" i="5"/>
  <c r="D80" i="5" s="1"/>
  <c r="AQ40" i="5"/>
  <c r="E80" i="5" s="1"/>
  <c r="AM35" i="5"/>
  <c r="AO38" i="5"/>
  <c r="F60" i="5"/>
  <c r="AD20" i="5"/>
  <c r="I60" i="5" s="1"/>
  <c r="AL19" i="5"/>
  <c r="F59" i="5"/>
  <c r="AD19" i="5"/>
  <c r="I59" i="5" s="1"/>
  <c r="AL18" i="5"/>
  <c r="AO28" i="5"/>
  <c r="AO31" i="5"/>
  <c r="AP38" i="5"/>
  <c r="D78" i="5" s="1"/>
  <c r="AQ38" i="5"/>
  <c r="E78" i="5" s="1"/>
  <c r="J54" i="5"/>
  <c r="AF14" i="5"/>
  <c r="M54" i="5" s="1"/>
  <c r="AN13" i="5"/>
  <c r="J51" i="5"/>
  <c r="AF11" i="5"/>
  <c r="M51" i="5" s="1"/>
  <c r="AN10" i="5"/>
  <c r="J52" i="5"/>
  <c r="AF12" i="5"/>
  <c r="M52" i="5" s="1"/>
  <c r="AN11" i="5"/>
  <c r="J48" i="5"/>
  <c r="AF8" i="5"/>
  <c r="M48" i="5" s="1"/>
  <c r="AN7" i="5"/>
  <c r="J64" i="5"/>
  <c r="AT24" i="5"/>
  <c r="K64" i="5" s="1"/>
  <c r="AU24" i="5"/>
  <c r="L64" i="5" s="1"/>
  <c r="AF24" i="5"/>
  <c r="M64" i="5" s="1"/>
  <c r="AN23" i="5"/>
  <c r="AO23" i="5" s="1"/>
  <c r="AK9" i="5"/>
  <c r="AK10" i="5"/>
  <c r="AK11" i="5"/>
  <c r="AK15" i="5"/>
  <c r="AM36" i="5"/>
  <c r="J62" i="5"/>
  <c r="AT22" i="5"/>
  <c r="K62" i="5" s="1"/>
  <c r="AF22" i="5"/>
  <c r="M62" i="5" s="1"/>
  <c r="AN21" i="5"/>
  <c r="AQ33" i="5"/>
  <c r="E73" i="5" s="1"/>
  <c r="AP33" i="5"/>
  <c r="D73" i="5" s="1"/>
  <c r="AQ27" i="5"/>
  <c r="E67" i="5" s="1"/>
  <c r="AP27" i="5"/>
  <c r="D67" i="5" s="1"/>
  <c r="AM27" i="5"/>
  <c r="AM31" i="5"/>
  <c r="AO39" i="5"/>
  <c r="J59" i="5"/>
  <c r="AF19" i="5"/>
  <c r="M59" i="5" s="1"/>
  <c r="AN18" i="5"/>
  <c r="J61" i="5"/>
  <c r="AF21" i="5"/>
  <c r="M61" i="5" s="1"/>
  <c r="AN20" i="5"/>
  <c r="AO20" i="5" s="1"/>
  <c r="AO33" i="5"/>
  <c r="F62" i="5"/>
  <c r="AS22" i="5"/>
  <c r="H62" i="5" s="1"/>
  <c r="AD22" i="5"/>
  <c r="I62" i="5" s="1"/>
  <c r="AL21" i="5"/>
  <c r="AM21" i="5" s="1"/>
  <c r="AS21" i="5" s="1"/>
  <c r="H61" i="5" s="1"/>
  <c r="F56" i="5"/>
  <c r="AD16" i="5"/>
  <c r="I56" i="5" s="1"/>
  <c r="AL15" i="5"/>
  <c r="AK21" i="5"/>
  <c r="AP31" i="5"/>
  <c r="D71" i="5" s="1"/>
  <c r="AQ31" i="5"/>
  <c r="E71" i="5" s="1"/>
  <c r="AQ28" i="5"/>
  <c r="E68" i="5" s="1"/>
  <c r="AP28" i="5"/>
  <c r="D68" i="5" s="1"/>
  <c r="AO25" i="5"/>
  <c r="AO27" i="5"/>
  <c r="AO35" i="5"/>
  <c r="AK20" i="5"/>
  <c r="F52" i="5"/>
  <c r="AD12" i="5"/>
  <c r="I52" i="5" s="1"/>
  <c r="AL11" i="5"/>
  <c r="F50" i="5"/>
  <c r="AD10" i="5"/>
  <c r="I50" i="5" s="1"/>
  <c r="AL9" i="5"/>
  <c r="AM9" i="5" s="1"/>
  <c r="AR9" i="5" s="1"/>
  <c r="G49" i="5" s="1"/>
  <c r="F51" i="5"/>
  <c r="AD11" i="5"/>
  <c r="I51" i="5" s="1"/>
  <c r="AL10" i="5"/>
  <c r="F47" i="5"/>
  <c r="AD7" i="5"/>
  <c r="I47" i="5" s="1"/>
  <c r="AK7" i="5"/>
  <c r="AK8" i="5"/>
  <c r="AK12" i="5"/>
  <c r="AK13" i="5"/>
  <c r="AK14" i="5"/>
  <c r="AM34" i="5"/>
  <c r="AR38" i="5"/>
  <c r="G78" i="5" s="1"/>
  <c r="AM39" i="5"/>
  <c r="AM26" i="5"/>
  <c r="AM29" i="5"/>
  <c r="AO37" i="5"/>
  <c r="AS26" i="5" l="1"/>
  <c r="H66" i="5" s="1"/>
  <c r="AR26" i="5"/>
  <c r="G66" i="5" s="1"/>
  <c r="AP14" i="5"/>
  <c r="D54" i="5" s="1"/>
  <c r="AQ14" i="5"/>
  <c r="E54" i="5" s="1"/>
  <c r="AU27" i="5"/>
  <c r="L67" i="5" s="1"/>
  <c r="AT27" i="5"/>
  <c r="K67" i="5" s="1"/>
  <c r="AP21" i="5"/>
  <c r="D61" i="5" s="1"/>
  <c r="AQ21" i="5"/>
  <c r="E61" i="5" s="1"/>
  <c r="AT20" i="5"/>
  <c r="K60" i="5" s="1"/>
  <c r="AU20" i="5"/>
  <c r="L60" i="5" s="1"/>
  <c r="AU39" i="5"/>
  <c r="L79" i="5" s="1"/>
  <c r="AT39" i="5"/>
  <c r="K79" i="5" s="1"/>
  <c r="AS36" i="5"/>
  <c r="H76" i="5" s="1"/>
  <c r="AR36" i="5"/>
  <c r="G76" i="5" s="1"/>
  <c r="AO7" i="5"/>
  <c r="AU31" i="5"/>
  <c r="L71" i="5" s="1"/>
  <c r="AT31" i="5"/>
  <c r="K71" i="5" s="1"/>
  <c r="AU37" i="5"/>
  <c r="L77" i="5" s="1"/>
  <c r="AT37" i="5"/>
  <c r="K77" i="5" s="1"/>
  <c r="AP12" i="5"/>
  <c r="D52" i="5" s="1"/>
  <c r="AQ12" i="5"/>
  <c r="E52" i="5" s="1"/>
  <c r="AP7" i="5"/>
  <c r="D47" i="5" s="1"/>
  <c r="AQ7" i="5"/>
  <c r="E47" i="5" s="1"/>
  <c r="AP20" i="5"/>
  <c r="D60" i="5" s="1"/>
  <c r="AQ20" i="5"/>
  <c r="E60" i="5" s="1"/>
  <c r="AS27" i="5"/>
  <c r="H67" i="5" s="1"/>
  <c r="AR27" i="5"/>
  <c r="G67" i="5" s="1"/>
  <c r="AP11" i="5"/>
  <c r="D51" i="5" s="1"/>
  <c r="AQ11" i="5"/>
  <c r="E51" i="5" s="1"/>
  <c r="AP9" i="5"/>
  <c r="D49" i="5" s="1"/>
  <c r="AQ9" i="5"/>
  <c r="E49" i="5" s="1"/>
  <c r="AO10" i="5"/>
  <c r="AM18" i="5"/>
  <c r="AU38" i="5"/>
  <c r="L78" i="5" s="1"/>
  <c r="AT38" i="5"/>
  <c r="K78" i="5" s="1"/>
  <c r="AS30" i="5"/>
  <c r="H70" i="5" s="1"/>
  <c r="AR30" i="5"/>
  <c r="G70" i="5" s="1"/>
  <c r="AQ17" i="5"/>
  <c r="E57" i="5" s="1"/>
  <c r="AP17" i="5"/>
  <c r="D57" i="5" s="1"/>
  <c r="AM8" i="5"/>
  <c r="AS9" i="5"/>
  <c r="H49" i="5" s="1"/>
  <c r="AT30" i="5"/>
  <c r="K70" i="5" s="1"/>
  <c r="AU30" i="5"/>
  <c r="L70" i="5" s="1"/>
  <c r="AM16" i="5"/>
  <c r="AP16" i="5"/>
  <c r="D56" i="5" s="1"/>
  <c r="AQ16" i="5"/>
  <c r="E56" i="5" s="1"/>
  <c r="AO16" i="5"/>
  <c r="AS28" i="5"/>
  <c r="H68" i="5" s="1"/>
  <c r="AR28" i="5"/>
  <c r="G68" i="5" s="1"/>
  <c r="AO14" i="5"/>
  <c r="AO9" i="5"/>
  <c r="AO12" i="5"/>
  <c r="AQ19" i="5"/>
  <c r="E59" i="5" s="1"/>
  <c r="AP19" i="5"/>
  <c r="D59" i="5" s="1"/>
  <c r="AM14" i="5"/>
  <c r="AQ18" i="5"/>
  <c r="E58" i="5" s="1"/>
  <c r="AP18" i="5"/>
  <c r="D58" i="5" s="1"/>
  <c r="AR21" i="5"/>
  <c r="G61" i="5" s="1"/>
  <c r="AS29" i="5"/>
  <c r="H69" i="5" s="1"/>
  <c r="AR29" i="5"/>
  <c r="G69" i="5" s="1"/>
  <c r="AS39" i="5"/>
  <c r="H79" i="5" s="1"/>
  <c r="AR39" i="5"/>
  <c r="G79" i="5" s="1"/>
  <c r="AR34" i="5"/>
  <c r="G74" i="5" s="1"/>
  <c r="AS34" i="5"/>
  <c r="H74" i="5" s="1"/>
  <c r="AP13" i="5"/>
  <c r="D53" i="5" s="1"/>
  <c r="AQ13" i="5"/>
  <c r="E53" i="5" s="1"/>
  <c r="AP8" i="5"/>
  <c r="D48" i="5" s="1"/>
  <c r="AQ8" i="5"/>
  <c r="E48" i="5" s="1"/>
  <c r="AM10" i="5"/>
  <c r="AM11" i="5"/>
  <c r="AU35" i="5"/>
  <c r="L75" i="5" s="1"/>
  <c r="AT35" i="5"/>
  <c r="K75" i="5" s="1"/>
  <c r="AU25" i="5"/>
  <c r="L65" i="5" s="1"/>
  <c r="AT25" i="5"/>
  <c r="K65" i="5" s="1"/>
  <c r="AM15" i="5"/>
  <c r="AU33" i="5"/>
  <c r="L73" i="5" s="1"/>
  <c r="AT33" i="5"/>
  <c r="K73" i="5" s="1"/>
  <c r="AO18" i="5"/>
  <c r="AS31" i="5"/>
  <c r="H71" i="5" s="1"/>
  <c r="AR31" i="5"/>
  <c r="G71" i="5" s="1"/>
  <c r="AO21" i="5"/>
  <c r="AP15" i="5"/>
  <c r="D55" i="5" s="1"/>
  <c r="AQ15" i="5"/>
  <c r="E55" i="5" s="1"/>
  <c r="AP10" i="5"/>
  <c r="D50" i="5" s="1"/>
  <c r="AQ10" i="5"/>
  <c r="E50" i="5" s="1"/>
  <c r="AO11" i="5"/>
  <c r="AO13" i="5"/>
  <c r="AU28" i="5"/>
  <c r="L68" i="5" s="1"/>
  <c r="AT28" i="5"/>
  <c r="K68" i="5" s="1"/>
  <c r="AM19" i="5"/>
  <c r="AS35" i="5"/>
  <c r="H75" i="5" s="1"/>
  <c r="AR35" i="5"/>
  <c r="G75" i="5" s="1"/>
  <c r="AS32" i="5"/>
  <c r="H72" i="5" s="1"/>
  <c r="AR32" i="5"/>
  <c r="G72" i="5" s="1"/>
  <c r="AO19" i="5"/>
  <c r="AS37" i="5"/>
  <c r="H77" i="5" s="1"/>
  <c r="AR37" i="5"/>
  <c r="G77" i="5" s="1"/>
  <c r="AM7" i="5"/>
  <c r="AM12" i="5"/>
  <c r="AU26" i="5"/>
  <c r="L66" i="5" s="1"/>
  <c r="AT26" i="5"/>
  <c r="K66" i="5" s="1"/>
  <c r="AM17" i="5"/>
  <c r="AU36" i="5"/>
  <c r="L76" i="5" s="1"/>
  <c r="AT36" i="5"/>
  <c r="K76" i="5" s="1"/>
  <c r="AU40" i="5"/>
  <c r="L80" i="5" s="1"/>
  <c r="AT40" i="5"/>
  <c r="K80" i="5" s="1"/>
  <c r="AO17" i="5"/>
  <c r="AS33" i="5"/>
  <c r="H73" i="5" s="1"/>
  <c r="AR33" i="5"/>
  <c r="G73" i="5" s="1"/>
  <c r="AS25" i="5"/>
  <c r="H65" i="5" s="1"/>
  <c r="AR25" i="5"/>
  <c r="G65" i="5" s="1"/>
  <c r="AU32" i="5"/>
  <c r="L72" i="5" s="1"/>
  <c r="AT32" i="5"/>
  <c r="K72" i="5" s="1"/>
  <c r="AO8" i="5"/>
  <c r="AO15" i="5"/>
  <c r="AU29" i="5"/>
  <c r="L69" i="5" s="1"/>
  <c r="AT29" i="5"/>
  <c r="K69" i="5" s="1"/>
  <c r="AM13" i="5"/>
  <c r="AM20" i="5"/>
  <c r="AR13" i="5" l="1"/>
  <c r="G53" i="5" s="1"/>
  <c r="AS13" i="5"/>
  <c r="H53" i="5" s="1"/>
  <c r="AT8" i="5"/>
  <c r="K48" i="5" s="1"/>
  <c r="AU8" i="5"/>
  <c r="L48" i="5" s="1"/>
  <c r="AR17" i="5"/>
  <c r="G57" i="5" s="1"/>
  <c r="AS17" i="5"/>
  <c r="H57" i="5" s="1"/>
  <c r="AR7" i="5"/>
  <c r="G47" i="5" s="1"/>
  <c r="AS7" i="5"/>
  <c r="H47" i="5" s="1"/>
  <c r="AR19" i="5"/>
  <c r="G59" i="5" s="1"/>
  <c r="AS19" i="5"/>
  <c r="H59" i="5" s="1"/>
  <c r="AT11" i="5"/>
  <c r="K51" i="5" s="1"/>
  <c r="AU11" i="5"/>
  <c r="L51" i="5" s="1"/>
  <c r="AU18" i="5"/>
  <c r="L58" i="5" s="1"/>
  <c r="AT18" i="5"/>
  <c r="K58" i="5" s="1"/>
  <c r="AR11" i="5"/>
  <c r="G51" i="5" s="1"/>
  <c r="AS11" i="5"/>
  <c r="H51" i="5" s="1"/>
  <c r="AT12" i="5"/>
  <c r="K52" i="5" s="1"/>
  <c r="AU12" i="5"/>
  <c r="L52" i="5" s="1"/>
  <c r="AU14" i="5"/>
  <c r="L54" i="5" s="1"/>
  <c r="AT14" i="5"/>
  <c r="K54" i="5" s="1"/>
  <c r="AS16" i="5"/>
  <c r="H56" i="5" s="1"/>
  <c r="AR16" i="5"/>
  <c r="G56" i="5" s="1"/>
  <c r="AS8" i="5"/>
  <c r="H48" i="5" s="1"/>
  <c r="AR8" i="5"/>
  <c r="G48" i="5" s="1"/>
  <c r="AT10" i="5"/>
  <c r="K50" i="5" s="1"/>
  <c r="AU10" i="5"/>
  <c r="L50" i="5" s="1"/>
  <c r="AS20" i="5"/>
  <c r="H60" i="5" s="1"/>
  <c r="AR20" i="5"/>
  <c r="G60" i="5" s="1"/>
  <c r="AT15" i="5"/>
  <c r="K55" i="5" s="1"/>
  <c r="AU15" i="5"/>
  <c r="L55" i="5" s="1"/>
  <c r="AT17" i="5"/>
  <c r="K57" i="5" s="1"/>
  <c r="AU17" i="5"/>
  <c r="L57" i="5" s="1"/>
  <c r="AS12" i="5"/>
  <c r="H52" i="5" s="1"/>
  <c r="AR12" i="5"/>
  <c r="G52" i="5" s="1"/>
  <c r="AU19" i="5"/>
  <c r="L59" i="5" s="1"/>
  <c r="AT19" i="5"/>
  <c r="K59" i="5" s="1"/>
  <c r="AT13" i="5"/>
  <c r="K53" i="5" s="1"/>
  <c r="AU13" i="5"/>
  <c r="L53" i="5" s="1"/>
  <c r="AT21" i="5"/>
  <c r="K61" i="5" s="1"/>
  <c r="AU21" i="5"/>
  <c r="L61" i="5" s="1"/>
  <c r="AR15" i="5"/>
  <c r="G55" i="5" s="1"/>
  <c r="AS15" i="5"/>
  <c r="H55" i="5" s="1"/>
  <c r="AR10" i="5"/>
  <c r="G50" i="5" s="1"/>
  <c r="AS10" i="5"/>
  <c r="H50" i="5" s="1"/>
  <c r="AS14" i="5"/>
  <c r="H54" i="5" s="1"/>
  <c r="AR14" i="5"/>
  <c r="G54" i="5" s="1"/>
  <c r="AU9" i="5"/>
  <c r="L49" i="5" s="1"/>
  <c r="AT9" i="5"/>
  <c r="K49" i="5" s="1"/>
  <c r="AU16" i="5"/>
  <c r="L56" i="5" s="1"/>
  <c r="AT16" i="5"/>
  <c r="K56" i="5" s="1"/>
  <c r="AS18" i="5"/>
  <c r="H58" i="5" s="1"/>
  <c r="AR18" i="5"/>
  <c r="G58" i="5" s="1"/>
  <c r="AT7" i="5"/>
  <c r="K47" i="5" s="1"/>
  <c r="AU7" i="5"/>
  <c r="L47" i="5" s="1"/>
  <c r="AH42" i="4"/>
  <c r="S42" i="4"/>
  <c r="AI42" i="4" s="1"/>
  <c r="Q42" i="4"/>
  <c r="P42" i="4"/>
  <c r="R42" i="4" s="1"/>
  <c r="S41" i="4"/>
  <c r="AI41" i="4" s="1"/>
  <c r="Q41" i="4"/>
  <c r="P41" i="4"/>
  <c r="O41" i="4"/>
  <c r="S40" i="4"/>
  <c r="AI40" i="4" s="1"/>
  <c r="Q40" i="4"/>
  <c r="P40" i="4"/>
  <c r="R40" i="4" s="1"/>
  <c r="T40" i="4" s="1"/>
  <c r="AH40" i="4" s="1"/>
  <c r="O40" i="4"/>
  <c r="S39" i="4"/>
  <c r="AI39" i="4" s="1"/>
  <c r="Q39" i="4"/>
  <c r="P39" i="4"/>
  <c r="O39" i="4"/>
  <c r="S38" i="4"/>
  <c r="AI38" i="4" s="1"/>
  <c r="Q38" i="4"/>
  <c r="P38" i="4"/>
  <c r="R38" i="4" s="1"/>
  <c r="T38" i="4" s="1"/>
  <c r="AH38" i="4" s="1"/>
  <c r="O38" i="4"/>
  <c r="S37" i="4"/>
  <c r="AI37" i="4" s="1"/>
  <c r="Q37" i="4"/>
  <c r="P37" i="4"/>
  <c r="O37" i="4"/>
  <c r="S36" i="4"/>
  <c r="AI36" i="4" s="1"/>
  <c r="Q36" i="4"/>
  <c r="P36" i="4"/>
  <c r="R36" i="4" s="1"/>
  <c r="T36" i="4" s="1"/>
  <c r="AH36" i="4" s="1"/>
  <c r="O36" i="4"/>
  <c r="S35" i="4"/>
  <c r="AI35" i="4" s="1"/>
  <c r="Q35" i="4"/>
  <c r="P35" i="4"/>
  <c r="O35" i="4"/>
  <c r="S34" i="4"/>
  <c r="AI34" i="4" s="1"/>
  <c r="Q34" i="4"/>
  <c r="P34" i="4"/>
  <c r="R34" i="4" s="1"/>
  <c r="T34" i="4" s="1"/>
  <c r="AH34" i="4" s="1"/>
  <c r="O34" i="4"/>
  <c r="S33" i="4"/>
  <c r="AI33" i="4" s="1"/>
  <c r="Q33" i="4"/>
  <c r="P33" i="4"/>
  <c r="O33" i="4"/>
  <c r="S32" i="4"/>
  <c r="AI32" i="4" s="1"/>
  <c r="Q32" i="4"/>
  <c r="P32" i="4"/>
  <c r="R32" i="4" s="1"/>
  <c r="T32" i="4" s="1"/>
  <c r="AH32" i="4" s="1"/>
  <c r="O32" i="4"/>
  <c r="S31" i="4"/>
  <c r="AI31" i="4" s="1"/>
  <c r="Q31" i="4"/>
  <c r="P31" i="4"/>
  <c r="O31" i="4"/>
  <c r="S30" i="4"/>
  <c r="AI30" i="4" s="1"/>
  <c r="Q30" i="4"/>
  <c r="P30" i="4"/>
  <c r="R30" i="4" s="1"/>
  <c r="T30" i="4" s="1"/>
  <c r="AH30" i="4" s="1"/>
  <c r="O30" i="4"/>
  <c r="S29" i="4"/>
  <c r="AI29" i="4" s="1"/>
  <c r="Q29" i="4"/>
  <c r="P29" i="4"/>
  <c r="O29" i="4"/>
  <c r="AH28" i="4"/>
  <c r="S28" i="4"/>
  <c r="AI28" i="4" s="1"/>
  <c r="Q28" i="4"/>
  <c r="P28" i="4"/>
  <c r="R28" i="4" s="1"/>
  <c r="T28" i="4" s="1"/>
  <c r="O28" i="4"/>
  <c r="S27" i="4"/>
  <c r="AI27" i="4" s="1"/>
  <c r="Q27" i="4"/>
  <c r="P27" i="4"/>
  <c r="O27" i="4"/>
  <c r="S26" i="4"/>
  <c r="AI26" i="4" s="1"/>
  <c r="Q26" i="4"/>
  <c r="P26" i="4"/>
  <c r="R26" i="4" s="1"/>
  <c r="T26" i="4" s="1"/>
  <c r="AH26" i="4" s="1"/>
  <c r="O26" i="4"/>
  <c r="AH25" i="4"/>
  <c r="S25" i="4"/>
  <c r="AI25" i="4" s="1"/>
  <c r="Q25" i="4"/>
  <c r="P25" i="4"/>
  <c r="R25" i="4" s="1"/>
  <c r="T25" i="4" s="1"/>
  <c r="O25" i="4"/>
  <c r="AH24" i="4"/>
  <c r="S24" i="4"/>
  <c r="Q24" i="4"/>
  <c r="P24" i="4"/>
  <c r="R24" i="4" s="1"/>
  <c r="AK24" i="4" s="1"/>
  <c r="AI23" i="4"/>
  <c r="S23" i="4"/>
  <c r="Q23" i="4"/>
  <c r="P23" i="4"/>
  <c r="R23" i="4" s="1"/>
  <c r="T23" i="4" s="1"/>
  <c r="AH23" i="4" s="1"/>
  <c r="O23" i="4"/>
  <c r="AI22" i="4"/>
  <c r="S22" i="4"/>
  <c r="Q22" i="4"/>
  <c r="P22" i="4"/>
  <c r="R22" i="4" s="1"/>
  <c r="T22" i="4" s="1"/>
  <c r="AH22" i="4" s="1"/>
  <c r="O22" i="4"/>
  <c r="AI21" i="4"/>
  <c r="S21" i="4"/>
  <c r="Q21" i="4"/>
  <c r="P21" i="4"/>
  <c r="R21" i="4" s="1"/>
  <c r="T21" i="4" s="1"/>
  <c r="AH21" i="4" s="1"/>
  <c r="O21" i="4"/>
  <c r="AI20" i="4"/>
  <c r="S20" i="4"/>
  <c r="Q20" i="4"/>
  <c r="P20" i="4"/>
  <c r="R20" i="4" s="1"/>
  <c r="T20" i="4" s="1"/>
  <c r="AH20" i="4" s="1"/>
  <c r="O20" i="4"/>
  <c r="AI19" i="4"/>
  <c r="S19" i="4"/>
  <c r="Q19" i="4"/>
  <c r="P19" i="4"/>
  <c r="R19" i="4" s="1"/>
  <c r="T19" i="4" s="1"/>
  <c r="AH19" i="4" s="1"/>
  <c r="O19" i="4"/>
  <c r="AI18" i="4"/>
  <c r="S18" i="4"/>
  <c r="Q18" i="4"/>
  <c r="P18" i="4"/>
  <c r="R18" i="4" s="1"/>
  <c r="T18" i="4" s="1"/>
  <c r="AH18" i="4" s="1"/>
  <c r="O18" i="4"/>
  <c r="AI17" i="4"/>
  <c r="S17" i="4"/>
  <c r="Q17" i="4"/>
  <c r="P17" i="4"/>
  <c r="R17" i="4" s="1"/>
  <c r="T17" i="4" s="1"/>
  <c r="AH17" i="4" s="1"/>
  <c r="O17" i="4"/>
  <c r="AI16" i="4"/>
  <c r="S16" i="4"/>
  <c r="Q16" i="4"/>
  <c r="P16" i="4"/>
  <c r="R16" i="4" s="1"/>
  <c r="T16" i="4" s="1"/>
  <c r="AH16" i="4" s="1"/>
  <c r="O16" i="4"/>
  <c r="AI15" i="4"/>
  <c r="S15" i="4"/>
  <c r="Q15" i="4"/>
  <c r="P15" i="4"/>
  <c r="R15" i="4" s="1"/>
  <c r="T15" i="4" s="1"/>
  <c r="AH15" i="4" s="1"/>
  <c r="O15" i="4"/>
  <c r="AI14" i="4"/>
  <c r="S14" i="4"/>
  <c r="Q14" i="4"/>
  <c r="P14" i="4"/>
  <c r="R14" i="4" s="1"/>
  <c r="T14" i="4" s="1"/>
  <c r="AH14" i="4" s="1"/>
  <c r="O14" i="4"/>
  <c r="AI13" i="4"/>
  <c r="S13" i="4"/>
  <c r="Q13" i="4"/>
  <c r="P13" i="4"/>
  <c r="R13" i="4" s="1"/>
  <c r="T13" i="4" s="1"/>
  <c r="AH13" i="4" s="1"/>
  <c r="O13" i="4"/>
  <c r="AI12" i="4"/>
  <c r="S12" i="4"/>
  <c r="Q12" i="4"/>
  <c r="P12" i="4"/>
  <c r="R12" i="4" s="1"/>
  <c r="T12" i="4" s="1"/>
  <c r="AH12" i="4" s="1"/>
  <c r="O12" i="4"/>
  <c r="AI11" i="4"/>
  <c r="AH11" i="4"/>
  <c r="S11" i="4"/>
  <c r="Q11" i="4"/>
  <c r="P11" i="4"/>
  <c r="R11" i="4" s="1"/>
  <c r="T11" i="4" s="1"/>
  <c r="O11" i="4"/>
  <c r="AI10" i="4"/>
  <c r="S10" i="4"/>
  <c r="Q10" i="4"/>
  <c r="P10" i="4"/>
  <c r="R10" i="4" s="1"/>
  <c r="T10" i="4" s="1"/>
  <c r="AH10" i="4" s="1"/>
  <c r="O10" i="4"/>
  <c r="AI9" i="4"/>
  <c r="AH9" i="4"/>
  <c r="S9" i="4"/>
  <c r="Q9" i="4"/>
  <c r="P9" i="4"/>
  <c r="R9" i="4" s="1"/>
  <c r="T9" i="4" s="1"/>
  <c r="O9" i="4"/>
  <c r="AI8" i="4"/>
  <c r="S8" i="4"/>
  <c r="Q8" i="4"/>
  <c r="P8" i="4"/>
  <c r="R8" i="4" s="1"/>
  <c r="T8" i="4" s="1"/>
  <c r="AH8" i="4" s="1"/>
  <c r="O8" i="4"/>
  <c r="AI7" i="4"/>
  <c r="S7" i="4"/>
  <c r="Q7" i="4"/>
  <c r="P7" i="4"/>
  <c r="O7" i="4"/>
  <c r="AO24" i="4" l="1"/>
  <c r="AO42" i="4"/>
  <c r="AK42" i="4"/>
  <c r="AM42" i="4"/>
  <c r="R7" i="4"/>
  <c r="T7" i="4" s="1"/>
  <c r="V25" i="4"/>
  <c r="U26" i="4"/>
  <c r="AI24" i="4"/>
  <c r="AM24" i="4"/>
  <c r="R27" i="4"/>
  <c r="T27" i="4" s="1"/>
  <c r="AH27" i="4" s="1"/>
  <c r="R29" i="4"/>
  <c r="T29" i="4" s="1"/>
  <c r="AH29" i="4" s="1"/>
  <c r="R31" i="4"/>
  <c r="T31" i="4" s="1"/>
  <c r="AH31" i="4" s="1"/>
  <c r="R33" i="4"/>
  <c r="T33" i="4" s="1"/>
  <c r="AH33" i="4" s="1"/>
  <c r="R35" i="4"/>
  <c r="T35" i="4" s="1"/>
  <c r="AH35" i="4" s="1"/>
  <c r="R37" i="4"/>
  <c r="T37" i="4" s="1"/>
  <c r="AH37" i="4" s="1"/>
  <c r="R39" i="4"/>
  <c r="T39" i="4" s="1"/>
  <c r="AH39" i="4" s="1"/>
  <c r="R41" i="4"/>
  <c r="T41" i="4" s="1"/>
  <c r="AH41" i="4" s="1"/>
  <c r="V26" i="4" l="1"/>
  <c r="U27" i="4"/>
  <c r="U8" i="4"/>
  <c r="AH7" i="4"/>
  <c r="V7" i="4"/>
  <c r="Z25" i="4"/>
  <c r="X25" i="4"/>
  <c r="V27" i="4" l="1"/>
  <c r="U28" i="4"/>
  <c r="Z26" i="4"/>
  <c r="X26" i="4"/>
  <c r="X7" i="4"/>
  <c r="Z7" i="4"/>
  <c r="U9" i="4"/>
  <c r="V8" i="4"/>
  <c r="Z8" i="4" l="1"/>
  <c r="X8" i="4"/>
  <c r="V28" i="4"/>
  <c r="U29" i="4"/>
  <c r="U10" i="4"/>
  <c r="V9" i="4"/>
  <c r="Z27" i="4"/>
  <c r="X27" i="4"/>
  <c r="X9" i="4" l="1"/>
  <c r="Z9" i="4"/>
  <c r="V29" i="4"/>
  <c r="U30" i="4"/>
  <c r="Z28" i="4"/>
  <c r="X28" i="4"/>
  <c r="U11" i="4"/>
  <c r="V10" i="4"/>
  <c r="U12" i="4" l="1"/>
  <c r="V11" i="4"/>
  <c r="Z29" i="4"/>
  <c r="X29" i="4"/>
  <c r="X10" i="4"/>
  <c r="Z10" i="4"/>
  <c r="V30" i="4"/>
  <c r="U31" i="4"/>
  <c r="V31" i="4" l="1"/>
  <c r="U32" i="4"/>
  <c r="Z30" i="4"/>
  <c r="X30" i="4"/>
  <c r="Z11" i="4"/>
  <c r="X11" i="4"/>
  <c r="U13" i="4"/>
  <c r="V12" i="4"/>
  <c r="Z12" i="4" l="1"/>
  <c r="X12" i="4"/>
  <c r="Z31" i="4"/>
  <c r="X31" i="4"/>
  <c r="U14" i="4"/>
  <c r="V13" i="4"/>
  <c r="V32" i="4"/>
  <c r="U33" i="4"/>
  <c r="U15" i="4" l="1"/>
  <c r="V14" i="4"/>
  <c r="V33" i="4"/>
  <c r="U34" i="4"/>
  <c r="Z32" i="4"/>
  <c r="X32" i="4"/>
  <c r="X13" i="4"/>
  <c r="Z13" i="4"/>
  <c r="Z33" i="4" l="1"/>
  <c r="X33" i="4"/>
  <c r="V34" i="4"/>
  <c r="U35" i="4"/>
  <c r="Z14" i="4"/>
  <c r="X14" i="4"/>
  <c r="U16" i="4"/>
  <c r="V15" i="4"/>
  <c r="Z15" i="4" l="1"/>
  <c r="X15" i="4"/>
  <c r="V35" i="4"/>
  <c r="U36" i="4"/>
  <c r="Z34" i="4"/>
  <c r="X34" i="4"/>
  <c r="U17" i="4"/>
  <c r="V16" i="4"/>
  <c r="Z16" i="4" l="1"/>
  <c r="X16" i="4"/>
  <c r="Z35" i="4"/>
  <c r="X35" i="4"/>
  <c r="U18" i="4"/>
  <c r="V17" i="4"/>
  <c r="V36" i="4"/>
  <c r="U37" i="4"/>
  <c r="U19" i="4" l="1"/>
  <c r="V18" i="4"/>
  <c r="V37" i="4"/>
  <c r="U38" i="4"/>
  <c r="Z36" i="4"/>
  <c r="X36" i="4"/>
  <c r="Z17" i="4"/>
  <c r="X17" i="4"/>
  <c r="V38" i="4" l="1"/>
  <c r="U39" i="4"/>
  <c r="Z18" i="4"/>
  <c r="X18" i="4"/>
  <c r="Z37" i="4"/>
  <c r="X37" i="4"/>
  <c r="U20" i="4"/>
  <c r="V19" i="4"/>
  <c r="Z19" i="4" l="1"/>
  <c r="X19" i="4"/>
  <c r="V39" i="4"/>
  <c r="U40" i="4"/>
  <c r="Z38" i="4"/>
  <c r="X38" i="4"/>
  <c r="U21" i="4"/>
  <c r="V20" i="4"/>
  <c r="U22" i="4" l="1"/>
  <c r="V21" i="4"/>
  <c r="V40" i="4"/>
  <c r="U41" i="4"/>
  <c r="Z20" i="4"/>
  <c r="X20" i="4"/>
  <c r="Z39" i="4"/>
  <c r="X39" i="4"/>
  <c r="V41" i="4" l="1"/>
  <c r="U42" i="4"/>
  <c r="V42" i="4" s="1"/>
  <c r="Z40" i="4"/>
  <c r="X40" i="4"/>
  <c r="W36" i="4"/>
  <c r="AB36" i="4" s="1"/>
  <c r="W38" i="4"/>
  <c r="AB38" i="4" s="1"/>
  <c r="Z21" i="4"/>
  <c r="X21" i="4"/>
  <c r="W34" i="4"/>
  <c r="AB34" i="4" s="1"/>
  <c r="U23" i="4"/>
  <c r="V22" i="4"/>
  <c r="U24" i="4" l="1"/>
  <c r="V24" i="4" s="1"/>
  <c r="V23" i="4"/>
  <c r="C74" i="4"/>
  <c r="AJ33" i="4"/>
  <c r="C78" i="4"/>
  <c r="AJ37" i="4"/>
  <c r="C76" i="4"/>
  <c r="AJ35" i="4"/>
  <c r="Z41" i="4"/>
  <c r="X41" i="4"/>
  <c r="W41" i="4"/>
  <c r="AB41" i="4" s="1"/>
  <c r="W35" i="4"/>
  <c r="AB35" i="4" s="1"/>
  <c r="Z22" i="4"/>
  <c r="X22" i="4"/>
  <c r="W18" i="4"/>
  <c r="AB18" i="4" s="1"/>
  <c r="W39" i="4"/>
  <c r="AB39" i="4" s="1"/>
  <c r="W37" i="4"/>
  <c r="AB37" i="4" s="1"/>
  <c r="W40" i="4"/>
  <c r="AB40" i="4" s="1"/>
  <c r="AA40" i="4"/>
  <c r="AE40" i="4" s="1"/>
  <c r="AA35" i="4"/>
  <c r="AE35" i="4" s="1"/>
  <c r="AN42" i="4"/>
  <c r="AL42" i="4"/>
  <c r="Z42" i="4"/>
  <c r="X42" i="4"/>
  <c r="W42" i="4"/>
  <c r="AB42" i="4" s="1"/>
  <c r="W27" i="4"/>
  <c r="AB27" i="4" s="1"/>
  <c r="W25" i="4"/>
  <c r="AB25" i="4" s="1"/>
  <c r="W28" i="4"/>
  <c r="AB28" i="4" s="1"/>
  <c r="W29" i="4"/>
  <c r="AB29" i="4" s="1"/>
  <c r="W26" i="4"/>
  <c r="AB26" i="4" s="1"/>
  <c r="W31" i="4"/>
  <c r="AB31" i="4" s="1"/>
  <c r="W30" i="4"/>
  <c r="AB30" i="4" s="1"/>
  <c r="W32" i="4"/>
  <c r="AB32" i="4" s="1"/>
  <c r="W33" i="4"/>
  <c r="AB33" i="4" s="1"/>
  <c r="Y38" i="4"/>
  <c r="AC38" i="4" s="1"/>
  <c r="Y39" i="4"/>
  <c r="AC39" i="4" s="1"/>
  <c r="F79" i="4" l="1"/>
  <c r="AD39" i="4"/>
  <c r="I79" i="4" s="1"/>
  <c r="AL38" i="4"/>
  <c r="F78" i="4"/>
  <c r="AD38" i="4"/>
  <c r="I78" i="4" s="1"/>
  <c r="AL37" i="4"/>
  <c r="C73" i="4"/>
  <c r="AJ32" i="4"/>
  <c r="C70" i="4"/>
  <c r="AJ29" i="4"/>
  <c r="C66" i="4"/>
  <c r="AJ25" i="4"/>
  <c r="C68" i="4"/>
  <c r="AJ27" i="4"/>
  <c r="C67" i="4"/>
  <c r="AJ26" i="4"/>
  <c r="Y42" i="4"/>
  <c r="AC42" i="4" s="1"/>
  <c r="Y25" i="4"/>
  <c r="AC25" i="4" s="1"/>
  <c r="Y26" i="4"/>
  <c r="AC26" i="4" s="1"/>
  <c r="Y27" i="4"/>
  <c r="AC27" i="4" s="1"/>
  <c r="Y28" i="4"/>
  <c r="AC28" i="4" s="1"/>
  <c r="Y29" i="4"/>
  <c r="AC29" i="4" s="1"/>
  <c r="Y30" i="4"/>
  <c r="AC30" i="4" s="1"/>
  <c r="Y31" i="4"/>
  <c r="AC31" i="4" s="1"/>
  <c r="Y33" i="4"/>
  <c r="AC33" i="4" s="1"/>
  <c r="Y32" i="4"/>
  <c r="AC32" i="4" s="1"/>
  <c r="J75" i="4"/>
  <c r="AF35" i="4"/>
  <c r="M75" i="4" s="1"/>
  <c r="AN34" i="4"/>
  <c r="J80" i="4"/>
  <c r="AF40" i="4"/>
  <c r="M80" i="4" s="1"/>
  <c r="AN39" i="4"/>
  <c r="C77" i="4"/>
  <c r="AJ36" i="4"/>
  <c r="C79" i="4"/>
  <c r="AJ38" i="4"/>
  <c r="C58" i="4"/>
  <c r="AJ17" i="4"/>
  <c r="Y34" i="4"/>
  <c r="AC34" i="4" s="1"/>
  <c r="C81" i="4"/>
  <c r="AJ40" i="4"/>
  <c r="AA41" i="4"/>
  <c r="AE41" i="4" s="1"/>
  <c r="AA37" i="4"/>
  <c r="AE37" i="4" s="1"/>
  <c r="AA36" i="4"/>
  <c r="AE36" i="4" s="1"/>
  <c r="AA38" i="4"/>
  <c r="AE38" i="4" s="1"/>
  <c r="AA39" i="4"/>
  <c r="AE39" i="4" s="1"/>
  <c r="Y40" i="4"/>
  <c r="AC40" i="4" s="1"/>
  <c r="W23" i="4"/>
  <c r="AB23" i="4" s="1"/>
  <c r="Z23" i="4"/>
  <c r="X23" i="4"/>
  <c r="W17" i="4"/>
  <c r="AB17" i="4" s="1"/>
  <c r="W19" i="4"/>
  <c r="AB19" i="4" s="1"/>
  <c r="Y37" i="4"/>
  <c r="AC37" i="4" s="1"/>
  <c r="C72" i="4"/>
  <c r="AJ31" i="4"/>
  <c r="C71" i="4"/>
  <c r="AJ30" i="4"/>
  <c r="C69" i="4"/>
  <c r="AJ28" i="4"/>
  <c r="C65" i="4"/>
  <c r="C82" i="4"/>
  <c r="AP42" i="4"/>
  <c r="D82" i="4" s="1"/>
  <c r="AQ42" i="4"/>
  <c r="E82" i="4" s="1"/>
  <c r="AJ41" i="4"/>
  <c r="AK41" i="4" s="1"/>
  <c r="AQ41" i="4" s="1"/>
  <c r="E81" i="4" s="1"/>
  <c r="AA42" i="4"/>
  <c r="AE42" i="4" s="1"/>
  <c r="AA25" i="4"/>
  <c r="AE25" i="4" s="1"/>
  <c r="AA26" i="4"/>
  <c r="AE26" i="4" s="1"/>
  <c r="AA27" i="4"/>
  <c r="AE27" i="4" s="1"/>
  <c r="AA28" i="4"/>
  <c r="AE28" i="4" s="1"/>
  <c r="AA29" i="4"/>
  <c r="AE29" i="4" s="1"/>
  <c r="AA30" i="4"/>
  <c r="AE30" i="4" s="1"/>
  <c r="AA32" i="4"/>
  <c r="AE32" i="4" s="1"/>
  <c r="AA31" i="4"/>
  <c r="AE31" i="4" s="1"/>
  <c r="AA34" i="4"/>
  <c r="AE34" i="4" s="1"/>
  <c r="AA33" i="4"/>
  <c r="AE33" i="4" s="1"/>
  <c r="C80" i="4"/>
  <c r="AJ39" i="4"/>
  <c r="W21" i="4"/>
  <c r="AB21" i="4" s="1"/>
  <c r="Y35" i="4"/>
  <c r="AC35" i="4" s="1"/>
  <c r="W20" i="4"/>
  <c r="AB20" i="4" s="1"/>
  <c r="Y18" i="4"/>
  <c r="AC18" i="4" s="1"/>
  <c r="Y16" i="4"/>
  <c r="AC16" i="4" s="1"/>
  <c r="Y14" i="4"/>
  <c r="AC14" i="4" s="1"/>
  <c r="W22" i="4"/>
  <c r="AB22" i="4" s="1"/>
  <c r="C75" i="4"/>
  <c r="AJ34" i="4"/>
  <c r="Y41" i="4"/>
  <c r="AC41" i="4" s="1"/>
  <c r="Y36" i="4"/>
  <c r="AC36" i="4" s="1"/>
  <c r="AK35" i="4"/>
  <c r="AQ35" i="4" s="1"/>
  <c r="E75" i="4" s="1"/>
  <c r="AN24" i="4"/>
  <c r="AL24" i="4"/>
  <c r="W24" i="4"/>
  <c r="AB24" i="4" s="1"/>
  <c r="Z24" i="4"/>
  <c r="X24" i="4"/>
  <c r="W7" i="4"/>
  <c r="AB7" i="4" s="1"/>
  <c r="W8" i="4"/>
  <c r="AB8" i="4" s="1"/>
  <c r="W9" i="4"/>
  <c r="AB9" i="4" s="1"/>
  <c r="W10" i="4"/>
  <c r="AB10" i="4" s="1"/>
  <c r="W11" i="4"/>
  <c r="AB11" i="4" s="1"/>
  <c r="W12" i="4"/>
  <c r="AB12" i="4" s="1"/>
  <c r="W14" i="4"/>
  <c r="AB14" i="4" s="1"/>
  <c r="W13" i="4"/>
  <c r="AB13" i="4" s="1"/>
  <c r="W16" i="4"/>
  <c r="AB16" i="4" s="1"/>
  <c r="W15" i="4"/>
  <c r="AB15" i="4" s="1"/>
  <c r="C56" i="4" l="1"/>
  <c r="AJ15" i="4"/>
  <c r="C54" i="4"/>
  <c r="AJ13" i="4"/>
  <c r="C51" i="4"/>
  <c r="AJ10" i="4"/>
  <c r="C49" i="4"/>
  <c r="AJ8" i="4"/>
  <c r="C47" i="4"/>
  <c r="AA24" i="4"/>
  <c r="AE24" i="4" s="1"/>
  <c r="AA7" i="4"/>
  <c r="AE7" i="4" s="1"/>
  <c r="AA8" i="4"/>
  <c r="AE8" i="4" s="1"/>
  <c r="AA10" i="4"/>
  <c r="AE10" i="4" s="1"/>
  <c r="AA12" i="4"/>
  <c r="AE12" i="4" s="1"/>
  <c r="AA11" i="4"/>
  <c r="AE11" i="4" s="1"/>
  <c r="AA9" i="4"/>
  <c r="AE9" i="4" s="1"/>
  <c r="AA13" i="4"/>
  <c r="AE13" i="4" s="1"/>
  <c r="AA14" i="4"/>
  <c r="AE14" i="4" s="1"/>
  <c r="AA15" i="4"/>
  <c r="AE15" i="4" s="1"/>
  <c r="AA16" i="4"/>
  <c r="AE16" i="4" s="1"/>
  <c r="AA17" i="4"/>
  <c r="AE17" i="4" s="1"/>
  <c r="AA21" i="4"/>
  <c r="AE21" i="4" s="1"/>
  <c r="F81" i="4"/>
  <c r="AD41" i="4"/>
  <c r="I81" i="4" s="1"/>
  <c r="AL40" i="4"/>
  <c r="AP35" i="4"/>
  <c r="D75" i="4" s="1"/>
  <c r="C62" i="4"/>
  <c r="AJ21" i="4"/>
  <c r="F54" i="4"/>
  <c r="AD14" i="4"/>
  <c r="I54" i="4" s="1"/>
  <c r="AL13" i="4"/>
  <c r="F56" i="4"/>
  <c r="AD16" i="4"/>
  <c r="I56" i="4" s="1"/>
  <c r="AL15" i="4"/>
  <c r="F58" i="4"/>
  <c r="AD18" i="4"/>
  <c r="I58" i="4" s="1"/>
  <c r="AL17" i="4"/>
  <c r="C60" i="4"/>
  <c r="AJ19" i="4"/>
  <c r="C61" i="4"/>
  <c r="AJ20" i="4"/>
  <c r="J74" i="4"/>
  <c r="AF34" i="4"/>
  <c r="M74" i="4" s="1"/>
  <c r="AN33" i="4"/>
  <c r="J72" i="4"/>
  <c r="AF32" i="4"/>
  <c r="M72" i="4" s="1"/>
  <c r="AN31" i="4"/>
  <c r="J69" i="4"/>
  <c r="AF29" i="4"/>
  <c r="M69" i="4" s="1"/>
  <c r="AN28" i="4"/>
  <c r="J67" i="4"/>
  <c r="AF27" i="4"/>
  <c r="M67" i="4" s="1"/>
  <c r="AN26" i="4"/>
  <c r="J65" i="4"/>
  <c r="AF25" i="4"/>
  <c r="M65" i="4" s="1"/>
  <c r="F77" i="4"/>
  <c r="AD37" i="4"/>
  <c r="I77" i="4" s="1"/>
  <c r="AL36" i="4"/>
  <c r="C57" i="4"/>
  <c r="AJ16" i="4"/>
  <c r="AA23" i="4"/>
  <c r="AE23" i="4" s="1"/>
  <c r="AK33" i="4"/>
  <c r="J79" i="4"/>
  <c r="AF39" i="4"/>
  <c r="M79" i="4" s="1"/>
  <c r="AN38" i="4"/>
  <c r="J76" i="4"/>
  <c r="AF36" i="4"/>
  <c r="M76" i="4" s="1"/>
  <c r="AN35" i="4"/>
  <c r="J81" i="4"/>
  <c r="AU41" i="4"/>
  <c r="L81" i="4" s="1"/>
  <c r="AF41" i="4"/>
  <c r="M81" i="4" s="1"/>
  <c r="AN40" i="4"/>
  <c r="AP41" i="4"/>
  <c r="D81" i="4" s="1"/>
  <c r="AA19" i="4"/>
  <c r="AE19" i="4" s="1"/>
  <c r="AK38" i="4"/>
  <c r="AK36" i="4"/>
  <c r="F72" i="4"/>
  <c r="AD32" i="4"/>
  <c r="I72" i="4" s="1"/>
  <c r="AL31" i="4"/>
  <c r="F71" i="4"/>
  <c r="AD31" i="4"/>
  <c r="I71" i="4" s="1"/>
  <c r="AL30" i="4"/>
  <c r="F69" i="4"/>
  <c r="AD29" i="4"/>
  <c r="I69" i="4" s="1"/>
  <c r="AL28" i="4"/>
  <c r="AD27" i="4"/>
  <c r="I67" i="4" s="1"/>
  <c r="F67" i="4"/>
  <c r="AL26" i="4"/>
  <c r="F65" i="4"/>
  <c r="AD25" i="4"/>
  <c r="I65" i="4" s="1"/>
  <c r="AK26" i="4"/>
  <c r="AK27" i="4"/>
  <c r="AK25" i="4"/>
  <c r="AK29" i="4"/>
  <c r="AK32" i="4"/>
  <c r="C55" i="4"/>
  <c r="AJ14" i="4"/>
  <c r="C53" i="4"/>
  <c r="AJ12" i="4"/>
  <c r="C52" i="4"/>
  <c r="AJ11" i="4"/>
  <c r="C50" i="4"/>
  <c r="AJ9" i="4"/>
  <c r="C48" i="4"/>
  <c r="AJ7" i="4"/>
  <c r="Y24" i="4"/>
  <c r="AC24" i="4" s="1"/>
  <c r="Y7" i="4"/>
  <c r="AC7" i="4" s="1"/>
  <c r="Y8" i="4"/>
  <c r="AC8" i="4" s="1"/>
  <c r="Y9" i="4"/>
  <c r="AC9" i="4" s="1"/>
  <c r="Y10" i="4"/>
  <c r="AC10" i="4" s="1"/>
  <c r="Y11" i="4"/>
  <c r="AC11" i="4" s="1"/>
  <c r="Y12" i="4"/>
  <c r="AC12" i="4" s="1"/>
  <c r="Y13" i="4"/>
  <c r="AC13" i="4" s="1"/>
  <c r="AP24" i="4"/>
  <c r="D64" i="4" s="1"/>
  <c r="C64" i="4"/>
  <c r="AQ24" i="4"/>
  <c r="E64" i="4" s="1"/>
  <c r="AJ23" i="4"/>
  <c r="AK23" i="4" s="1"/>
  <c r="AK37" i="4"/>
  <c r="F76" i="4"/>
  <c r="AD36" i="4"/>
  <c r="I76" i="4" s="1"/>
  <c r="AL35" i="4"/>
  <c r="AK34" i="4"/>
  <c r="AA20" i="4"/>
  <c r="AE20" i="4" s="1"/>
  <c r="Y17" i="4"/>
  <c r="AC17" i="4" s="1"/>
  <c r="Y20" i="4"/>
  <c r="AC20" i="4" s="1"/>
  <c r="Y15" i="4"/>
  <c r="AC15" i="4" s="1"/>
  <c r="Y22" i="4"/>
  <c r="AC22" i="4" s="1"/>
  <c r="F75" i="4"/>
  <c r="AD35" i="4"/>
  <c r="I75" i="4" s="1"/>
  <c r="AL34" i="4"/>
  <c r="AK39" i="4"/>
  <c r="J73" i="4"/>
  <c r="AF33" i="4"/>
  <c r="M73" i="4" s="1"/>
  <c r="AN32" i="4"/>
  <c r="J71" i="4"/>
  <c r="AF31" i="4"/>
  <c r="M71" i="4" s="1"/>
  <c r="AN30" i="4"/>
  <c r="AF30" i="4"/>
  <c r="M70" i="4" s="1"/>
  <c r="J70" i="4"/>
  <c r="AN29" i="4"/>
  <c r="J68" i="4"/>
  <c r="AF28" i="4"/>
  <c r="M68" i="4" s="1"/>
  <c r="AN27" i="4"/>
  <c r="J66" i="4"/>
  <c r="AF26" i="4"/>
  <c r="M66" i="4" s="1"/>
  <c r="AN25" i="4"/>
  <c r="AT42" i="4"/>
  <c r="K82" i="4" s="1"/>
  <c r="AF42" i="4"/>
  <c r="M82" i="4" s="1"/>
  <c r="J82" i="4"/>
  <c r="AU42" i="4"/>
  <c r="L82" i="4" s="1"/>
  <c r="AN41" i="4"/>
  <c r="AO41" i="4" s="1"/>
  <c r="AT41" i="4" s="1"/>
  <c r="K81" i="4" s="1"/>
  <c r="AK28" i="4"/>
  <c r="AK30" i="4"/>
  <c r="AK31" i="4"/>
  <c r="AA18" i="4"/>
  <c r="AE18" i="4" s="1"/>
  <c r="C59" i="4"/>
  <c r="AJ18" i="4"/>
  <c r="Y23" i="4"/>
  <c r="AC23" i="4" s="1"/>
  <c r="Y19" i="4"/>
  <c r="AC19" i="4" s="1"/>
  <c r="Y21" i="4"/>
  <c r="AC21" i="4" s="1"/>
  <c r="C63" i="4"/>
  <c r="AP23" i="4"/>
  <c r="D63" i="4" s="1"/>
  <c r="AQ23" i="4"/>
  <c r="E63" i="4" s="1"/>
  <c r="AJ22" i="4"/>
  <c r="AK22" i="4" s="1"/>
  <c r="AQ22" i="4" s="1"/>
  <c r="E62" i="4" s="1"/>
  <c r="F80" i="4"/>
  <c r="AD40" i="4"/>
  <c r="I80" i="4" s="1"/>
  <c r="AL39" i="4"/>
  <c r="AF38" i="4"/>
  <c r="M78" i="4" s="1"/>
  <c r="J78" i="4"/>
  <c r="AN37" i="4"/>
  <c r="AO37" i="4" s="1"/>
  <c r="J77" i="4"/>
  <c r="AU37" i="4"/>
  <c r="L77" i="4" s="1"/>
  <c r="AF37" i="4"/>
  <c r="M77" i="4" s="1"/>
  <c r="AT37" i="4"/>
  <c r="K77" i="4" s="1"/>
  <c r="AN36" i="4"/>
  <c r="AK40" i="4"/>
  <c r="AD34" i="4"/>
  <c r="I74" i="4" s="1"/>
  <c r="F74" i="4"/>
  <c r="AL33" i="4"/>
  <c r="AA22" i="4"/>
  <c r="AE22" i="4" s="1"/>
  <c r="F73" i="4"/>
  <c r="AD33" i="4"/>
  <c r="I73" i="4" s="1"/>
  <c r="AL32" i="4"/>
  <c r="F70" i="4"/>
  <c r="AD30" i="4"/>
  <c r="I70" i="4" s="1"/>
  <c r="AL29" i="4"/>
  <c r="F68" i="4"/>
  <c r="AD28" i="4"/>
  <c r="I68" i="4" s="1"/>
  <c r="AL27" i="4"/>
  <c r="F66" i="4"/>
  <c r="AD26" i="4"/>
  <c r="I66" i="4" s="1"/>
  <c r="AL25" i="4"/>
  <c r="AR42" i="4"/>
  <c r="G82" i="4" s="1"/>
  <c r="AD42" i="4"/>
  <c r="I82" i="4" s="1"/>
  <c r="AS42" i="4"/>
  <c r="H82" i="4" s="1"/>
  <c r="F82" i="4"/>
  <c r="AL41" i="4"/>
  <c r="AM41" i="4" s="1"/>
  <c r="AS41" i="4" s="1"/>
  <c r="H81" i="4" s="1"/>
  <c r="AM27" i="4" l="1"/>
  <c r="AM32" i="4"/>
  <c r="J62" i="4"/>
  <c r="AF22" i="4"/>
  <c r="M62" i="4" s="1"/>
  <c r="AN21" i="4"/>
  <c r="AQ40" i="4"/>
  <c r="E80" i="4" s="1"/>
  <c r="AP40" i="4"/>
  <c r="D80" i="4" s="1"/>
  <c r="F61" i="4"/>
  <c r="AS21" i="4"/>
  <c r="H61" i="4" s="1"/>
  <c r="AD21" i="4"/>
  <c r="I61" i="4" s="1"/>
  <c r="AL20" i="4"/>
  <c r="AM20" i="4" s="1"/>
  <c r="AR20" i="4" s="1"/>
  <c r="G60" i="4" s="1"/>
  <c r="F63" i="4"/>
  <c r="AR23" i="4"/>
  <c r="G63" i="4" s="1"/>
  <c r="AD23" i="4"/>
  <c r="I63" i="4" s="1"/>
  <c r="AL22" i="4"/>
  <c r="AQ31" i="4"/>
  <c r="E71" i="4" s="1"/>
  <c r="AP31" i="4"/>
  <c r="D71" i="4" s="1"/>
  <c r="AP28" i="4"/>
  <c r="D68" i="4" s="1"/>
  <c r="AQ28" i="4"/>
  <c r="E68" i="4" s="1"/>
  <c r="AO25" i="4"/>
  <c r="AO29" i="4"/>
  <c r="AO32" i="4"/>
  <c r="AM34" i="4"/>
  <c r="F55" i="4"/>
  <c r="AD15" i="4"/>
  <c r="I55" i="4" s="1"/>
  <c r="AL14" i="4"/>
  <c r="F57" i="4"/>
  <c r="AD17" i="4"/>
  <c r="I57" i="4" s="1"/>
  <c r="AL16" i="4"/>
  <c r="AP34" i="4"/>
  <c r="D74" i="4" s="1"/>
  <c r="AQ34" i="4"/>
  <c r="E74" i="4" s="1"/>
  <c r="AP37" i="4"/>
  <c r="D77" i="4" s="1"/>
  <c r="AQ37" i="4"/>
  <c r="E77" i="4" s="1"/>
  <c r="F52" i="4"/>
  <c r="AD12" i="4"/>
  <c r="I52" i="4" s="1"/>
  <c r="AL11" i="4"/>
  <c r="F50" i="4"/>
  <c r="AD10" i="4"/>
  <c r="I50" i="4" s="1"/>
  <c r="AL9" i="4"/>
  <c r="F48" i="4"/>
  <c r="AD8" i="4"/>
  <c r="I48" i="4" s="1"/>
  <c r="AL7" i="4"/>
  <c r="F64" i="4"/>
  <c r="AR24" i="4"/>
  <c r="G64" i="4" s="1"/>
  <c r="AS24" i="4"/>
  <c r="H64" i="4" s="1"/>
  <c r="AD24" i="4"/>
  <c r="I64" i="4" s="1"/>
  <c r="AL23" i="4"/>
  <c r="AM23" i="4" s="1"/>
  <c r="AS23" i="4" s="1"/>
  <c r="H63" i="4" s="1"/>
  <c r="AQ32" i="4"/>
  <c r="E72" i="4" s="1"/>
  <c r="AP32" i="4"/>
  <c r="D72" i="4" s="1"/>
  <c r="AQ25" i="4"/>
  <c r="E65" i="4" s="1"/>
  <c r="AP25" i="4"/>
  <c r="D65" i="4" s="1"/>
  <c r="AP26" i="4"/>
  <c r="D66" i="4" s="1"/>
  <c r="AQ26" i="4"/>
  <c r="E66" i="4" s="1"/>
  <c r="AM28" i="4"/>
  <c r="AM31" i="4"/>
  <c r="AQ36" i="4"/>
  <c r="E76" i="4" s="1"/>
  <c r="AP36" i="4"/>
  <c r="D76" i="4" s="1"/>
  <c r="AK17" i="4"/>
  <c r="AO35" i="4"/>
  <c r="AP33" i="4"/>
  <c r="D73" i="4" s="1"/>
  <c r="AQ33" i="4"/>
  <c r="E73" i="4" s="1"/>
  <c r="AK16" i="4"/>
  <c r="AM36" i="4"/>
  <c r="AO28" i="4"/>
  <c r="AO33" i="4"/>
  <c r="AK21" i="4"/>
  <c r="AP22" i="4"/>
  <c r="D62" i="4" s="1"/>
  <c r="AR41" i="4"/>
  <c r="G81" i="4" s="1"/>
  <c r="J61" i="4"/>
  <c r="AF21" i="4"/>
  <c r="M61" i="4" s="1"/>
  <c r="AN20" i="4"/>
  <c r="J56" i="4"/>
  <c r="AF16" i="4"/>
  <c r="M56" i="4" s="1"/>
  <c r="AN15" i="4"/>
  <c r="J54" i="4"/>
  <c r="AF14" i="4"/>
  <c r="M54" i="4" s="1"/>
  <c r="AN13" i="4"/>
  <c r="J49" i="4"/>
  <c r="AF9" i="4"/>
  <c r="M49" i="4" s="1"/>
  <c r="AN8" i="4"/>
  <c r="J52" i="4"/>
  <c r="AF12" i="4"/>
  <c r="M52" i="4" s="1"/>
  <c r="AN11" i="4"/>
  <c r="J48" i="4"/>
  <c r="AF8" i="4"/>
  <c r="M48" i="4" s="1"/>
  <c r="AN7" i="4"/>
  <c r="J64" i="4"/>
  <c r="AT24" i="4"/>
  <c r="K64" i="4" s="1"/>
  <c r="AU24" i="4"/>
  <c r="L64" i="4" s="1"/>
  <c r="AF24" i="4"/>
  <c r="M64" i="4" s="1"/>
  <c r="AN23" i="4"/>
  <c r="AO23" i="4" s="1"/>
  <c r="AK8" i="4"/>
  <c r="AK10" i="4"/>
  <c r="AK13" i="4"/>
  <c r="AK15" i="4"/>
  <c r="AM38" i="4"/>
  <c r="AM25" i="4"/>
  <c r="AM29" i="4"/>
  <c r="AO34" i="4"/>
  <c r="AM33" i="4"/>
  <c r="AO36" i="4"/>
  <c r="AM39" i="4"/>
  <c r="F59" i="4"/>
  <c r="AD19" i="4"/>
  <c r="I59" i="4" s="1"/>
  <c r="AL18" i="4"/>
  <c r="AK18" i="4"/>
  <c r="J58" i="4"/>
  <c r="AF18" i="4"/>
  <c r="M58" i="4" s="1"/>
  <c r="AN17" i="4"/>
  <c r="AP30" i="4"/>
  <c r="D70" i="4" s="1"/>
  <c r="AQ30" i="4"/>
  <c r="E70" i="4" s="1"/>
  <c r="AO27" i="4"/>
  <c r="AO30" i="4"/>
  <c r="AP39" i="4"/>
  <c r="D79" i="4" s="1"/>
  <c r="AQ39" i="4"/>
  <c r="E79" i="4" s="1"/>
  <c r="F62" i="4"/>
  <c r="AD22" i="4"/>
  <c r="I62" i="4" s="1"/>
  <c r="AL21" i="4"/>
  <c r="AM21" i="4" s="1"/>
  <c r="AR21" i="4" s="1"/>
  <c r="G61" i="4" s="1"/>
  <c r="F60" i="4"/>
  <c r="AS20" i="4"/>
  <c r="H60" i="4" s="1"/>
  <c r="AD20" i="4"/>
  <c r="I60" i="4" s="1"/>
  <c r="AL19" i="4"/>
  <c r="AM19" i="4" s="1"/>
  <c r="AR19" i="4" s="1"/>
  <c r="G59" i="4" s="1"/>
  <c r="J60" i="4"/>
  <c r="AF20" i="4"/>
  <c r="M60" i="4" s="1"/>
  <c r="AN19" i="4"/>
  <c r="AM35" i="4"/>
  <c r="F53" i="4"/>
  <c r="AD13" i="4"/>
  <c r="I53" i="4" s="1"/>
  <c r="AL12" i="4"/>
  <c r="F51" i="4"/>
  <c r="AD11" i="4"/>
  <c r="I51" i="4" s="1"/>
  <c r="AL10" i="4"/>
  <c r="AM10" i="4" s="1"/>
  <c r="AS10" i="4" s="1"/>
  <c r="H50" i="4" s="1"/>
  <c r="F49" i="4"/>
  <c r="AD9" i="4"/>
  <c r="I49" i="4" s="1"/>
  <c r="AL8" i="4"/>
  <c r="F47" i="4"/>
  <c r="AD7" i="4"/>
  <c r="I47" i="4" s="1"/>
  <c r="AK7" i="4"/>
  <c r="AK9" i="4"/>
  <c r="AK11" i="4"/>
  <c r="AK12" i="4"/>
  <c r="AK14" i="4"/>
  <c r="AM37" i="4"/>
  <c r="AQ29" i="4"/>
  <c r="E69" i="4" s="1"/>
  <c r="AP29" i="4"/>
  <c r="D69" i="4" s="1"/>
  <c r="AP27" i="4"/>
  <c r="D67" i="4" s="1"/>
  <c r="AQ27" i="4"/>
  <c r="E67" i="4" s="1"/>
  <c r="AM26" i="4"/>
  <c r="AM30" i="4"/>
  <c r="AO39" i="4"/>
  <c r="AQ38" i="4"/>
  <c r="E78" i="4" s="1"/>
  <c r="AP38" i="4"/>
  <c r="D78" i="4" s="1"/>
  <c r="J59" i="4"/>
  <c r="AF19" i="4"/>
  <c r="M59" i="4" s="1"/>
  <c r="AN18" i="4"/>
  <c r="AO40" i="4"/>
  <c r="AO38" i="4"/>
  <c r="AT23" i="4"/>
  <c r="K63" i="4" s="1"/>
  <c r="J63" i="4"/>
  <c r="AU23" i="4"/>
  <c r="L63" i="4" s="1"/>
  <c r="AF23" i="4"/>
  <c r="M63" i="4" s="1"/>
  <c r="AN22" i="4"/>
  <c r="AO22" i="4" s="1"/>
  <c r="AU22" i="4" s="1"/>
  <c r="L62" i="4" s="1"/>
  <c r="AO26" i="4"/>
  <c r="AO31" i="4"/>
  <c r="AK20" i="4"/>
  <c r="AK19" i="4"/>
  <c r="AM13" i="4"/>
  <c r="AS13" i="4" s="1"/>
  <c r="H53" i="4" s="1"/>
  <c r="AM40" i="4"/>
  <c r="J57" i="4"/>
  <c r="AF17" i="4"/>
  <c r="M57" i="4" s="1"/>
  <c r="AN16" i="4"/>
  <c r="AO16" i="4" s="1"/>
  <c r="AU16" i="4" s="1"/>
  <c r="L56" i="4" s="1"/>
  <c r="J55" i="4"/>
  <c r="AF15" i="4"/>
  <c r="M55" i="4" s="1"/>
  <c r="AN14" i="4"/>
  <c r="J53" i="4"/>
  <c r="AF13" i="4"/>
  <c r="M53" i="4" s="1"/>
  <c r="AN12" i="4"/>
  <c r="AO12" i="4" s="1"/>
  <c r="AT12" i="4" s="1"/>
  <c r="K52" i="4" s="1"/>
  <c r="J51" i="4"/>
  <c r="AF11" i="4"/>
  <c r="M51" i="4" s="1"/>
  <c r="AN10" i="4"/>
  <c r="J50" i="4"/>
  <c r="AF10" i="4"/>
  <c r="M50" i="4" s="1"/>
  <c r="AN9" i="4"/>
  <c r="AO9" i="4" s="1"/>
  <c r="AU9" i="4" s="1"/>
  <c r="L49" i="4" s="1"/>
  <c r="J47" i="4"/>
  <c r="AF7" i="4"/>
  <c r="M47" i="4" s="1"/>
  <c r="AP19" i="4" l="1"/>
  <c r="D59" i="4" s="1"/>
  <c r="AQ19" i="4"/>
  <c r="E59" i="4" s="1"/>
  <c r="AU31" i="4"/>
  <c r="L71" i="4" s="1"/>
  <c r="AT31" i="4"/>
  <c r="K71" i="4" s="1"/>
  <c r="AU40" i="4"/>
  <c r="L80" i="4" s="1"/>
  <c r="AT40" i="4"/>
  <c r="K80" i="4" s="1"/>
  <c r="AU39" i="4"/>
  <c r="L79" i="4" s="1"/>
  <c r="AT39" i="4"/>
  <c r="K79" i="4" s="1"/>
  <c r="AS26" i="4"/>
  <c r="H66" i="4" s="1"/>
  <c r="AR26" i="4"/>
  <c r="G66" i="4" s="1"/>
  <c r="AQ14" i="4"/>
  <c r="E54" i="4" s="1"/>
  <c r="AP14" i="4"/>
  <c r="D54" i="4" s="1"/>
  <c r="AQ11" i="4"/>
  <c r="E51" i="4" s="1"/>
  <c r="AP11" i="4"/>
  <c r="D51" i="4" s="1"/>
  <c r="AQ7" i="4"/>
  <c r="E47" i="4" s="1"/>
  <c r="AP7" i="4"/>
  <c r="D47" i="4" s="1"/>
  <c r="AR13" i="4"/>
  <c r="G53" i="4" s="1"/>
  <c r="AS35" i="4"/>
  <c r="H75" i="4" s="1"/>
  <c r="AR35" i="4"/>
  <c r="G75" i="4" s="1"/>
  <c r="AT30" i="4"/>
  <c r="K70" i="4" s="1"/>
  <c r="AU30" i="4"/>
  <c r="L70" i="4" s="1"/>
  <c r="AO17" i="4"/>
  <c r="AM18" i="4"/>
  <c r="AS19" i="4"/>
  <c r="H59" i="4" s="1"/>
  <c r="AU36" i="4"/>
  <c r="L76" i="4" s="1"/>
  <c r="AT36" i="4"/>
  <c r="K76" i="4" s="1"/>
  <c r="AU34" i="4"/>
  <c r="L74" i="4" s="1"/>
  <c r="AT34" i="4"/>
  <c r="K74" i="4" s="1"/>
  <c r="AS25" i="4"/>
  <c r="H65" i="4" s="1"/>
  <c r="AR25" i="4"/>
  <c r="G65" i="4" s="1"/>
  <c r="AP15" i="4"/>
  <c r="D55" i="4" s="1"/>
  <c r="AQ15" i="4"/>
  <c r="E55" i="4" s="1"/>
  <c r="AP10" i="4"/>
  <c r="D50" i="4" s="1"/>
  <c r="AQ10" i="4"/>
  <c r="E50" i="4" s="1"/>
  <c r="AO11" i="4"/>
  <c r="AU12" i="4"/>
  <c r="L52" i="4" s="1"/>
  <c r="AT9" i="4"/>
  <c r="K49" i="4" s="1"/>
  <c r="AO13" i="4"/>
  <c r="AT16" i="4"/>
  <c r="K56" i="4" s="1"/>
  <c r="AO20" i="4"/>
  <c r="AM15" i="4"/>
  <c r="AU28" i="4"/>
  <c r="L68" i="4" s="1"/>
  <c r="AT28" i="4"/>
  <c r="K68" i="4" s="1"/>
  <c r="AQ16" i="4"/>
  <c r="E56" i="4" s="1"/>
  <c r="AP16" i="4"/>
  <c r="D56" i="4" s="1"/>
  <c r="AQ17" i="4"/>
  <c r="E57" i="4" s="1"/>
  <c r="AP17" i="4"/>
  <c r="D57" i="4" s="1"/>
  <c r="AS28" i="4"/>
  <c r="H68" i="4" s="1"/>
  <c r="AR28" i="4"/>
  <c r="G68" i="4" s="1"/>
  <c r="AM7" i="4"/>
  <c r="AR10" i="4"/>
  <c r="G50" i="4" s="1"/>
  <c r="AM11" i="4"/>
  <c r="AM14" i="4"/>
  <c r="AU32" i="4"/>
  <c r="L72" i="4" s="1"/>
  <c r="AT32" i="4"/>
  <c r="K72" i="4" s="1"/>
  <c r="AU25" i="4"/>
  <c r="L65" i="4" s="1"/>
  <c r="AT25" i="4"/>
  <c r="K65" i="4" s="1"/>
  <c r="AT22" i="4"/>
  <c r="K62" i="4" s="1"/>
  <c r="AS32" i="4"/>
  <c r="H72" i="4" s="1"/>
  <c r="AR32" i="4"/>
  <c r="G72" i="4" s="1"/>
  <c r="AO10" i="4"/>
  <c r="AO14" i="4"/>
  <c r="AS40" i="4"/>
  <c r="H80" i="4" s="1"/>
  <c r="AR40" i="4"/>
  <c r="G80" i="4" s="1"/>
  <c r="AM17" i="4"/>
  <c r="AP20" i="4"/>
  <c r="D60" i="4" s="1"/>
  <c r="AQ20" i="4"/>
  <c r="E60" i="4" s="1"/>
  <c r="AU26" i="4"/>
  <c r="L66" i="4" s="1"/>
  <c r="AT26" i="4"/>
  <c r="K66" i="4" s="1"/>
  <c r="AU38" i="4"/>
  <c r="L78" i="4" s="1"/>
  <c r="AT38" i="4"/>
  <c r="K78" i="4" s="1"/>
  <c r="AO18" i="4"/>
  <c r="AS30" i="4"/>
  <c r="H70" i="4" s="1"/>
  <c r="AR30" i="4"/>
  <c r="G70" i="4" s="1"/>
  <c r="AS37" i="4"/>
  <c r="H77" i="4" s="1"/>
  <c r="AR37" i="4"/>
  <c r="G77" i="4" s="1"/>
  <c r="AP12" i="4"/>
  <c r="D52" i="4" s="1"/>
  <c r="AQ12" i="4"/>
  <c r="E52" i="4" s="1"/>
  <c r="AQ9" i="4"/>
  <c r="E49" i="4" s="1"/>
  <c r="AP9" i="4"/>
  <c r="D49" i="4" s="1"/>
  <c r="AM8" i="4"/>
  <c r="AM12" i="4"/>
  <c r="AO19" i="4"/>
  <c r="AU27" i="4"/>
  <c r="L67" i="4" s="1"/>
  <c r="AT27" i="4"/>
  <c r="K67" i="4" s="1"/>
  <c r="AQ18" i="4"/>
  <c r="E58" i="4" s="1"/>
  <c r="AP18" i="4"/>
  <c r="D58" i="4" s="1"/>
  <c r="AS39" i="4"/>
  <c r="H79" i="4" s="1"/>
  <c r="AR39" i="4"/>
  <c r="G79" i="4" s="1"/>
  <c r="AS33" i="4"/>
  <c r="H73" i="4" s="1"/>
  <c r="AR33" i="4"/>
  <c r="G73" i="4" s="1"/>
  <c r="AS29" i="4"/>
  <c r="H69" i="4" s="1"/>
  <c r="AR29" i="4"/>
  <c r="G69" i="4" s="1"/>
  <c r="AS38" i="4"/>
  <c r="H78" i="4" s="1"/>
  <c r="AR38" i="4"/>
  <c r="G78" i="4" s="1"/>
  <c r="AP13" i="4"/>
  <c r="D53" i="4" s="1"/>
  <c r="AQ13" i="4"/>
  <c r="E53" i="4" s="1"/>
  <c r="AP8" i="4"/>
  <c r="D48" i="4" s="1"/>
  <c r="AQ8" i="4"/>
  <c r="E48" i="4" s="1"/>
  <c r="AO7" i="4"/>
  <c r="AO8" i="4"/>
  <c r="AO15" i="4"/>
  <c r="AP21" i="4"/>
  <c r="D61" i="4" s="1"/>
  <c r="AQ21" i="4"/>
  <c r="E61" i="4" s="1"/>
  <c r="AU33" i="4"/>
  <c r="L73" i="4" s="1"/>
  <c r="AT33" i="4"/>
  <c r="K73" i="4" s="1"/>
  <c r="AS36" i="4"/>
  <c r="H76" i="4" s="1"/>
  <c r="AR36" i="4"/>
  <c r="G76" i="4" s="1"/>
  <c r="AU35" i="4"/>
  <c r="L75" i="4" s="1"/>
  <c r="AT35" i="4"/>
  <c r="K75" i="4" s="1"/>
  <c r="AS31" i="4"/>
  <c r="H71" i="4" s="1"/>
  <c r="AR31" i="4"/>
  <c r="G71" i="4" s="1"/>
  <c r="AM9" i="4"/>
  <c r="AM16" i="4"/>
  <c r="AS34" i="4"/>
  <c r="H74" i="4" s="1"/>
  <c r="AR34" i="4"/>
  <c r="G74" i="4" s="1"/>
  <c r="AU29" i="4"/>
  <c r="L69" i="4" s="1"/>
  <c r="AT29" i="4"/>
  <c r="K69" i="4" s="1"/>
  <c r="AM22" i="4"/>
  <c r="AO21" i="4"/>
  <c r="AS27" i="4"/>
  <c r="H67" i="4" s="1"/>
  <c r="AR27" i="4"/>
  <c r="G67" i="4" s="1"/>
  <c r="AT21" i="4" l="1"/>
  <c r="K61" i="4" s="1"/>
  <c r="AU21" i="4"/>
  <c r="L61" i="4" s="1"/>
  <c r="AR16" i="4"/>
  <c r="G56" i="4" s="1"/>
  <c r="AS16" i="4"/>
  <c r="H56" i="4" s="1"/>
  <c r="AT15" i="4"/>
  <c r="K55" i="4" s="1"/>
  <c r="AU15" i="4"/>
  <c r="L55" i="4" s="1"/>
  <c r="AT7" i="4"/>
  <c r="K47" i="4" s="1"/>
  <c r="AU7" i="4"/>
  <c r="L47" i="4" s="1"/>
  <c r="AR12" i="4"/>
  <c r="G52" i="4" s="1"/>
  <c r="AS12" i="4"/>
  <c r="H52" i="4" s="1"/>
  <c r="AT18" i="4"/>
  <c r="K58" i="4" s="1"/>
  <c r="AU18" i="4"/>
  <c r="L58" i="4" s="1"/>
  <c r="AT14" i="4"/>
  <c r="K54" i="4" s="1"/>
  <c r="AU14" i="4"/>
  <c r="L54" i="4" s="1"/>
  <c r="AR11" i="4"/>
  <c r="G51" i="4" s="1"/>
  <c r="AS11" i="4"/>
  <c r="H51" i="4" s="1"/>
  <c r="AR7" i="4"/>
  <c r="G47" i="4" s="1"/>
  <c r="AS7" i="4"/>
  <c r="H47" i="4" s="1"/>
  <c r="AU20" i="4"/>
  <c r="L60" i="4" s="1"/>
  <c r="AT20" i="4"/>
  <c r="K60" i="4" s="1"/>
  <c r="AT13" i="4"/>
  <c r="K53" i="4" s="1"/>
  <c r="AU13" i="4"/>
  <c r="L53" i="4" s="1"/>
  <c r="AT17" i="4"/>
  <c r="K57" i="4" s="1"/>
  <c r="AU17" i="4"/>
  <c r="L57" i="4" s="1"/>
  <c r="AS22" i="4"/>
  <c r="H62" i="4" s="1"/>
  <c r="AR22" i="4"/>
  <c r="G62" i="4" s="1"/>
  <c r="AS9" i="4"/>
  <c r="H49" i="4" s="1"/>
  <c r="AR9" i="4"/>
  <c r="G49" i="4" s="1"/>
  <c r="AU8" i="4"/>
  <c r="L48" i="4" s="1"/>
  <c r="AT8" i="4"/>
  <c r="K48" i="4" s="1"/>
  <c r="AU19" i="4"/>
  <c r="L59" i="4" s="1"/>
  <c r="AT19" i="4"/>
  <c r="K59" i="4" s="1"/>
  <c r="AR8" i="4"/>
  <c r="G48" i="4" s="1"/>
  <c r="AS8" i="4"/>
  <c r="H48" i="4" s="1"/>
  <c r="AS17" i="4"/>
  <c r="H57" i="4" s="1"/>
  <c r="AR17" i="4"/>
  <c r="G57" i="4" s="1"/>
  <c r="AT10" i="4"/>
  <c r="K50" i="4" s="1"/>
  <c r="AU10" i="4"/>
  <c r="L50" i="4" s="1"/>
  <c r="AS14" i="4"/>
  <c r="H54" i="4" s="1"/>
  <c r="AR14" i="4"/>
  <c r="G54" i="4" s="1"/>
  <c r="AR15" i="4"/>
  <c r="G55" i="4" s="1"/>
  <c r="AS15" i="4"/>
  <c r="H55" i="4" s="1"/>
  <c r="AU11" i="4"/>
  <c r="L51" i="4" s="1"/>
  <c r="AT11" i="4"/>
  <c r="K51" i="4" s="1"/>
  <c r="AS18" i="4"/>
  <c r="H58" i="4" s="1"/>
  <c r="AR18" i="4"/>
  <c r="G58" i="4" s="1"/>
  <c r="AH42" i="3"/>
  <c r="S42" i="3"/>
  <c r="AI42" i="3" s="1"/>
  <c r="Q42" i="3"/>
  <c r="P42" i="3"/>
  <c r="R42" i="3" s="1"/>
  <c r="S41" i="3"/>
  <c r="AI41" i="3" s="1"/>
  <c r="Q41" i="3"/>
  <c r="P41" i="3"/>
  <c r="O41" i="3"/>
  <c r="S40" i="3"/>
  <c r="AI40" i="3" s="1"/>
  <c r="Q40" i="3"/>
  <c r="P40" i="3"/>
  <c r="R40" i="3" s="1"/>
  <c r="T40" i="3" s="1"/>
  <c r="AH40" i="3" s="1"/>
  <c r="O40" i="3"/>
  <c r="S39" i="3"/>
  <c r="AI39" i="3" s="1"/>
  <c r="Q39" i="3"/>
  <c r="P39" i="3"/>
  <c r="O39" i="3"/>
  <c r="S38" i="3"/>
  <c r="AI38" i="3" s="1"/>
  <c r="Q38" i="3"/>
  <c r="P38" i="3"/>
  <c r="R38" i="3" s="1"/>
  <c r="T38" i="3" s="1"/>
  <c r="AH38" i="3" s="1"/>
  <c r="O38" i="3"/>
  <c r="S37" i="3"/>
  <c r="AI37" i="3" s="1"/>
  <c r="Q37" i="3"/>
  <c r="P37" i="3"/>
  <c r="O37" i="3"/>
  <c r="S36" i="3"/>
  <c r="AI36" i="3" s="1"/>
  <c r="Q36" i="3"/>
  <c r="P36" i="3"/>
  <c r="R36" i="3" s="1"/>
  <c r="T36" i="3" s="1"/>
  <c r="AH36" i="3" s="1"/>
  <c r="O36" i="3"/>
  <c r="S35" i="3"/>
  <c r="AI35" i="3" s="1"/>
  <c r="Q35" i="3"/>
  <c r="P35" i="3"/>
  <c r="O35" i="3"/>
  <c r="S34" i="3"/>
  <c r="AI34" i="3" s="1"/>
  <c r="Q34" i="3"/>
  <c r="P34" i="3"/>
  <c r="R34" i="3" s="1"/>
  <c r="T34" i="3" s="1"/>
  <c r="AH34" i="3" s="1"/>
  <c r="O34" i="3"/>
  <c r="S33" i="3"/>
  <c r="AI33" i="3" s="1"/>
  <c r="Q33" i="3"/>
  <c r="P33" i="3"/>
  <c r="O33" i="3"/>
  <c r="S32" i="3"/>
  <c r="AI32" i="3" s="1"/>
  <c r="Q32" i="3"/>
  <c r="P32" i="3"/>
  <c r="R32" i="3" s="1"/>
  <c r="T32" i="3" s="1"/>
  <c r="AH32" i="3" s="1"/>
  <c r="O32" i="3"/>
  <c r="S31" i="3"/>
  <c r="AI31" i="3" s="1"/>
  <c r="Q31" i="3"/>
  <c r="P31" i="3"/>
  <c r="O31" i="3"/>
  <c r="S30" i="3"/>
  <c r="AI30" i="3" s="1"/>
  <c r="Q30" i="3"/>
  <c r="P30" i="3"/>
  <c r="R30" i="3" s="1"/>
  <c r="T30" i="3" s="1"/>
  <c r="AH30" i="3" s="1"/>
  <c r="O30" i="3"/>
  <c r="S29" i="3"/>
  <c r="AI29" i="3" s="1"/>
  <c r="Q29" i="3"/>
  <c r="P29" i="3"/>
  <c r="O29" i="3"/>
  <c r="S28" i="3"/>
  <c r="AI28" i="3" s="1"/>
  <c r="Q28" i="3"/>
  <c r="P28" i="3"/>
  <c r="R28" i="3" s="1"/>
  <c r="T28" i="3" s="1"/>
  <c r="AH28" i="3" s="1"/>
  <c r="O28" i="3"/>
  <c r="AH27" i="3"/>
  <c r="S27" i="3"/>
  <c r="AI27" i="3" s="1"/>
  <c r="Q27" i="3"/>
  <c r="P27" i="3"/>
  <c r="O27" i="3"/>
  <c r="S26" i="3"/>
  <c r="AI26" i="3" s="1"/>
  <c r="Q26" i="3"/>
  <c r="P26" i="3"/>
  <c r="R26" i="3" s="1"/>
  <c r="T26" i="3" s="1"/>
  <c r="AH26" i="3" s="1"/>
  <c r="O26" i="3"/>
  <c r="S25" i="3"/>
  <c r="AI25" i="3" s="1"/>
  <c r="Q25" i="3"/>
  <c r="P25" i="3"/>
  <c r="R25" i="3" s="1"/>
  <c r="T25" i="3" s="1"/>
  <c r="O25" i="3"/>
  <c r="AH24" i="3"/>
  <c r="S24" i="3"/>
  <c r="Q24" i="3"/>
  <c r="P24" i="3"/>
  <c r="R24" i="3" s="1"/>
  <c r="AK24" i="3" s="1"/>
  <c r="AI23" i="3"/>
  <c r="S23" i="3"/>
  <c r="Q23" i="3"/>
  <c r="P23" i="3"/>
  <c r="R23" i="3" s="1"/>
  <c r="T23" i="3" s="1"/>
  <c r="AH23" i="3" s="1"/>
  <c r="O23" i="3"/>
  <c r="AI22" i="3"/>
  <c r="S22" i="3"/>
  <c r="Q22" i="3"/>
  <c r="P22" i="3"/>
  <c r="R22" i="3" s="1"/>
  <c r="T22" i="3" s="1"/>
  <c r="AH22" i="3" s="1"/>
  <c r="O22" i="3"/>
  <c r="AI21" i="3"/>
  <c r="S21" i="3"/>
  <c r="Q21" i="3"/>
  <c r="P21" i="3"/>
  <c r="R21" i="3" s="1"/>
  <c r="T21" i="3" s="1"/>
  <c r="AH21" i="3" s="1"/>
  <c r="O21" i="3"/>
  <c r="AI20" i="3"/>
  <c r="S20" i="3"/>
  <c r="Q20" i="3"/>
  <c r="P20" i="3"/>
  <c r="R20" i="3" s="1"/>
  <c r="T20" i="3" s="1"/>
  <c r="AH20" i="3" s="1"/>
  <c r="O20" i="3"/>
  <c r="AI19" i="3"/>
  <c r="S19" i="3"/>
  <c r="Q19" i="3"/>
  <c r="P19" i="3"/>
  <c r="R19" i="3" s="1"/>
  <c r="T19" i="3" s="1"/>
  <c r="AH19" i="3" s="1"/>
  <c r="O19" i="3"/>
  <c r="AI18" i="3"/>
  <c r="S18" i="3"/>
  <c r="Q18" i="3"/>
  <c r="P18" i="3"/>
  <c r="R18" i="3" s="1"/>
  <c r="T18" i="3" s="1"/>
  <c r="AH18" i="3" s="1"/>
  <c r="O18" i="3"/>
  <c r="AI17" i="3"/>
  <c r="S17" i="3"/>
  <c r="Q17" i="3"/>
  <c r="P17" i="3"/>
  <c r="R17" i="3" s="1"/>
  <c r="T17" i="3" s="1"/>
  <c r="AH17" i="3" s="1"/>
  <c r="O17" i="3"/>
  <c r="AI16" i="3"/>
  <c r="S16" i="3"/>
  <c r="Q16" i="3"/>
  <c r="P16" i="3"/>
  <c r="R16" i="3" s="1"/>
  <c r="T16" i="3" s="1"/>
  <c r="AH16" i="3" s="1"/>
  <c r="O16" i="3"/>
  <c r="AI15" i="3"/>
  <c r="S15" i="3"/>
  <c r="Q15" i="3"/>
  <c r="P15" i="3"/>
  <c r="R15" i="3" s="1"/>
  <c r="T15" i="3" s="1"/>
  <c r="AH15" i="3" s="1"/>
  <c r="O15" i="3"/>
  <c r="AI14" i="3"/>
  <c r="S14" i="3"/>
  <c r="Q14" i="3"/>
  <c r="P14" i="3"/>
  <c r="R14" i="3" s="1"/>
  <c r="T14" i="3" s="1"/>
  <c r="AH14" i="3" s="1"/>
  <c r="O14" i="3"/>
  <c r="AI13" i="3"/>
  <c r="S13" i="3"/>
  <c r="Q13" i="3"/>
  <c r="P13" i="3"/>
  <c r="R13" i="3" s="1"/>
  <c r="T13" i="3" s="1"/>
  <c r="AH13" i="3" s="1"/>
  <c r="O13" i="3"/>
  <c r="AI12" i="3"/>
  <c r="S12" i="3"/>
  <c r="Q12" i="3"/>
  <c r="P12" i="3"/>
  <c r="R12" i="3" s="1"/>
  <c r="T12" i="3" s="1"/>
  <c r="AH12" i="3" s="1"/>
  <c r="O12" i="3"/>
  <c r="AI11" i="3"/>
  <c r="S11" i="3"/>
  <c r="Q11" i="3"/>
  <c r="P11" i="3"/>
  <c r="R11" i="3" s="1"/>
  <c r="T11" i="3" s="1"/>
  <c r="AH11" i="3" s="1"/>
  <c r="O11" i="3"/>
  <c r="AI10" i="3"/>
  <c r="S10" i="3"/>
  <c r="Q10" i="3"/>
  <c r="P10" i="3"/>
  <c r="R10" i="3" s="1"/>
  <c r="T10" i="3" s="1"/>
  <c r="AH10" i="3" s="1"/>
  <c r="O10" i="3"/>
  <c r="AI9" i="3"/>
  <c r="S9" i="3"/>
  <c r="Q9" i="3"/>
  <c r="P9" i="3"/>
  <c r="R9" i="3" s="1"/>
  <c r="T9" i="3" s="1"/>
  <c r="AH9" i="3" s="1"/>
  <c r="O9" i="3"/>
  <c r="AI8" i="3"/>
  <c r="S8" i="3"/>
  <c r="Q8" i="3"/>
  <c r="P8" i="3"/>
  <c r="R8" i="3" s="1"/>
  <c r="T8" i="3" s="1"/>
  <c r="AH8" i="3" s="1"/>
  <c r="O8" i="3"/>
  <c r="AI7" i="3"/>
  <c r="S7" i="3"/>
  <c r="Q7" i="3"/>
  <c r="P7" i="3"/>
  <c r="O7" i="3"/>
  <c r="V25" i="3" l="1"/>
  <c r="U26" i="3"/>
  <c r="AH25" i="3"/>
  <c r="AO42" i="3"/>
  <c r="AK42" i="3"/>
  <c r="AM42" i="3"/>
  <c r="R7" i="3"/>
  <c r="T7" i="3" s="1"/>
  <c r="AI24" i="3"/>
  <c r="AO24" i="3" s="1"/>
  <c r="R27" i="3"/>
  <c r="T27" i="3" s="1"/>
  <c r="R29" i="3"/>
  <c r="T29" i="3" s="1"/>
  <c r="AH29" i="3" s="1"/>
  <c r="R31" i="3"/>
  <c r="T31" i="3" s="1"/>
  <c r="AH31" i="3" s="1"/>
  <c r="R33" i="3"/>
  <c r="T33" i="3" s="1"/>
  <c r="AH33" i="3" s="1"/>
  <c r="R35" i="3"/>
  <c r="T35" i="3" s="1"/>
  <c r="AH35" i="3" s="1"/>
  <c r="R37" i="3"/>
  <c r="T37" i="3" s="1"/>
  <c r="AH37" i="3" s="1"/>
  <c r="R39" i="3"/>
  <c r="T39" i="3" s="1"/>
  <c r="AH39" i="3" s="1"/>
  <c r="R41" i="3"/>
  <c r="T41" i="3" s="1"/>
  <c r="AH41" i="3" s="1"/>
  <c r="U8" i="3" l="1"/>
  <c r="AH7" i="3"/>
  <c r="V7" i="3"/>
  <c r="Z25" i="3"/>
  <c r="X25" i="3"/>
  <c r="AM24" i="3"/>
  <c r="V26" i="3"/>
  <c r="U27" i="3"/>
  <c r="V27" i="3" l="1"/>
  <c r="U28" i="3"/>
  <c r="Z26" i="3"/>
  <c r="X26" i="3"/>
  <c r="X7" i="3"/>
  <c r="Z7" i="3"/>
  <c r="U9" i="3"/>
  <c r="V8" i="3"/>
  <c r="Z8" i="3" l="1"/>
  <c r="X8" i="3"/>
  <c r="V28" i="3"/>
  <c r="U29" i="3"/>
  <c r="U10" i="3"/>
  <c r="V9" i="3"/>
  <c r="Z27" i="3"/>
  <c r="X27" i="3"/>
  <c r="X9" i="3" l="1"/>
  <c r="Z9" i="3"/>
  <c r="V29" i="3"/>
  <c r="U30" i="3"/>
  <c r="Z28" i="3"/>
  <c r="X28" i="3"/>
  <c r="U11" i="3"/>
  <c r="V10" i="3"/>
  <c r="U12" i="3" l="1"/>
  <c r="V11" i="3"/>
  <c r="Z29" i="3"/>
  <c r="X29" i="3"/>
  <c r="Z10" i="3"/>
  <c r="X10" i="3"/>
  <c r="V30" i="3"/>
  <c r="U31" i="3"/>
  <c r="V31" i="3" l="1"/>
  <c r="U32" i="3"/>
  <c r="Z30" i="3"/>
  <c r="X30" i="3"/>
  <c r="X11" i="3"/>
  <c r="Z11" i="3"/>
  <c r="U13" i="3"/>
  <c r="V12" i="3"/>
  <c r="U14" i="3" l="1"/>
  <c r="V13" i="3"/>
  <c r="Z31" i="3"/>
  <c r="X31" i="3"/>
  <c r="Z12" i="3"/>
  <c r="X12" i="3"/>
  <c r="V32" i="3"/>
  <c r="U33" i="3"/>
  <c r="X13" i="3" l="1"/>
  <c r="Z13" i="3"/>
  <c r="V33" i="3"/>
  <c r="U34" i="3"/>
  <c r="Z32" i="3"/>
  <c r="X32" i="3"/>
  <c r="U15" i="3"/>
  <c r="V14" i="3"/>
  <c r="Z14" i="3" l="1"/>
  <c r="X14" i="3"/>
  <c r="V34" i="3"/>
  <c r="U35" i="3"/>
  <c r="U16" i="3"/>
  <c r="V15" i="3"/>
  <c r="Z33" i="3"/>
  <c r="X33" i="3"/>
  <c r="Z15" i="3" l="1"/>
  <c r="X15" i="3"/>
  <c r="V35" i="3"/>
  <c r="U36" i="3"/>
  <c r="Z34" i="3"/>
  <c r="X34" i="3"/>
  <c r="U17" i="3"/>
  <c r="V16" i="3"/>
  <c r="Z16" i="3" l="1"/>
  <c r="X16" i="3"/>
  <c r="Z35" i="3"/>
  <c r="X35" i="3"/>
  <c r="U18" i="3"/>
  <c r="V17" i="3"/>
  <c r="V36" i="3"/>
  <c r="U37" i="3"/>
  <c r="U19" i="3" l="1"/>
  <c r="V18" i="3"/>
  <c r="V37" i="3"/>
  <c r="U38" i="3"/>
  <c r="Z36" i="3"/>
  <c r="X36" i="3"/>
  <c r="Z17" i="3"/>
  <c r="X17" i="3"/>
  <c r="Z37" i="3" l="1"/>
  <c r="X37" i="3"/>
  <c r="Z18" i="3"/>
  <c r="X18" i="3"/>
  <c r="V38" i="3"/>
  <c r="U39" i="3"/>
  <c r="U20" i="3"/>
  <c r="V19" i="3"/>
  <c r="Z19" i="3" l="1"/>
  <c r="X19" i="3"/>
  <c r="V39" i="3"/>
  <c r="U40" i="3"/>
  <c r="Z38" i="3"/>
  <c r="X38" i="3"/>
  <c r="U21" i="3"/>
  <c r="V20" i="3"/>
  <c r="U22" i="3" l="1"/>
  <c r="V21" i="3"/>
  <c r="Z39" i="3"/>
  <c r="X39" i="3"/>
  <c r="Z20" i="3"/>
  <c r="X20" i="3"/>
  <c r="V40" i="3"/>
  <c r="U41" i="3"/>
  <c r="V41" i="3" l="1"/>
  <c r="U42" i="3"/>
  <c r="V42" i="3" s="1"/>
  <c r="Z40" i="3"/>
  <c r="X40" i="3"/>
  <c r="W32" i="3"/>
  <c r="AB32" i="3" s="1"/>
  <c r="W36" i="3"/>
  <c r="AB36" i="3" s="1"/>
  <c r="Z21" i="3"/>
  <c r="X21" i="3"/>
  <c r="W39" i="3"/>
  <c r="AB39" i="3" s="1"/>
  <c r="U23" i="3"/>
  <c r="V22" i="3"/>
  <c r="U24" i="3" l="1"/>
  <c r="V24" i="3" s="1"/>
  <c r="V23" i="3"/>
  <c r="C79" i="3"/>
  <c r="AJ38" i="3"/>
  <c r="C76" i="3"/>
  <c r="AJ35" i="3"/>
  <c r="C72" i="3"/>
  <c r="AJ31" i="3"/>
  <c r="Y40" i="3"/>
  <c r="AC40" i="3" s="1"/>
  <c r="Y34" i="3"/>
  <c r="AC34" i="3" s="1"/>
  <c r="Z41" i="3"/>
  <c r="X41" i="3"/>
  <c r="W41" i="3"/>
  <c r="AB41" i="3" s="1"/>
  <c r="Z22" i="3"/>
  <c r="X22" i="3"/>
  <c r="W19" i="3"/>
  <c r="AB19" i="3" s="1"/>
  <c r="W37" i="3"/>
  <c r="AB37" i="3" s="1"/>
  <c r="Y35" i="3"/>
  <c r="AC35" i="3" s="1"/>
  <c r="W38" i="3"/>
  <c r="AB38" i="3" s="1"/>
  <c r="W35" i="3"/>
  <c r="AB35" i="3" s="1"/>
  <c r="W40" i="3"/>
  <c r="AB40" i="3" s="1"/>
  <c r="AN42" i="3"/>
  <c r="AL42" i="3"/>
  <c r="Z42" i="3"/>
  <c r="X42" i="3"/>
  <c r="W42" i="3"/>
  <c r="AB42" i="3" s="1"/>
  <c r="W25" i="3"/>
  <c r="AB25" i="3" s="1"/>
  <c r="W27" i="3"/>
  <c r="AB27" i="3" s="1"/>
  <c r="W28" i="3"/>
  <c r="AB28" i="3" s="1"/>
  <c r="W26" i="3"/>
  <c r="AB26" i="3" s="1"/>
  <c r="W29" i="3"/>
  <c r="AB29" i="3" s="1"/>
  <c r="W31" i="3"/>
  <c r="AB31" i="3" s="1"/>
  <c r="W30" i="3"/>
  <c r="AB30" i="3" s="1"/>
  <c r="W33" i="3"/>
  <c r="AB33" i="3" s="1"/>
  <c r="W34" i="3"/>
  <c r="AB34" i="3" s="1"/>
  <c r="C73" i="3" l="1"/>
  <c r="AJ32" i="3"/>
  <c r="C71" i="3"/>
  <c r="AJ30" i="3"/>
  <c r="C66" i="3"/>
  <c r="AJ25" i="3"/>
  <c r="C67" i="3"/>
  <c r="AJ26" i="3"/>
  <c r="C82" i="3"/>
  <c r="AP42" i="3"/>
  <c r="D82" i="3" s="1"/>
  <c r="AQ42" i="3"/>
  <c r="E82" i="3" s="1"/>
  <c r="AJ41" i="3"/>
  <c r="AK41" i="3" s="1"/>
  <c r="AQ41" i="3" s="1"/>
  <c r="E81" i="3" s="1"/>
  <c r="AA42" i="3"/>
  <c r="AE42" i="3" s="1"/>
  <c r="AA25" i="3"/>
  <c r="AE25" i="3" s="1"/>
  <c r="AA26" i="3"/>
  <c r="AE26" i="3" s="1"/>
  <c r="AA27" i="3"/>
  <c r="AE27" i="3" s="1"/>
  <c r="AA29" i="3"/>
  <c r="AE29" i="3" s="1"/>
  <c r="AA30" i="3"/>
  <c r="AE30" i="3" s="1"/>
  <c r="AA28" i="3"/>
  <c r="AE28" i="3" s="1"/>
  <c r="AA31" i="3"/>
  <c r="AE31" i="3" s="1"/>
  <c r="AA32" i="3"/>
  <c r="AE32" i="3" s="1"/>
  <c r="AA33" i="3"/>
  <c r="AE33" i="3" s="1"/>
  <c r="AA34" i="3"/>
  <c r="AE34" i="3" s="1"/>
  <c r="AA38" i="3"/>
  <c r="AE38" i="3" s="1"/>
  <c r="C80" i="3"/>
  <c r="AJ39" i="3"/>
  <c r="AK39" i="3" s="1"/>
  <c r="C78" i="3"/>
  <c r="AJ37" i="3"/>
  <c r="AK37" i="3" s="1"/>
  <c r="AQ37" i="3" s="1"/>
  <c r="E77" i="3" s="1"/>
  <c r="F75" i="3"/>
  <c r="AD35" i="3"/>
  <c r="I75" i="3" s="1"/>
  <c r="AL34" i="3"/>
  <c r="C77" i="3"/>
  <c r="AP37" i="3"/>
  <c r="D77" i="3" s="1"/>
  <c r="AJ36" i="3"/>
  <c r="C59" i="3"/>
  <c r="AJ18" i="3"/>
  <c r="C81" i="3"/>
  <c r="AP41" i="3"/>
  <c r="D81" i="3" s="1"/>
  <c r="AJ40" i="3"/>
  <c r="AA41" i="3"/>
  <c r="AE41" i="3" s="1"/>
  <c r="AA39" i="3"/>
  <c r="AE39" i="3" s="1"/>
  <c r="AA37" i="3"/>
  <c r="AE37" i="3" s="1"/>
  <c r="AD34" i="3"/>
  <c r="I74" i="3" s="1"/>
  <c r="F74" i="3"/>
  <c r="AL33" i="3"/>
  <c r="F80" i="3"/>
  <c r="AD40" i="3"/>
  <c r="I80" i="3" s="1"/>
  <c r="AL39" i="3"/>
  <c r="W23" i="3"/>
  <c r="AB23" i="3" s="1"/>
  <c r="Z23" i="3"/>
  <c r="X23" i="3"/>
  <c r="W17" i="3"/>
  <c r="AB17" i="3" s="1"/>
  <c r="W18" i="3"/>
  <c r="AB18" i="3" s="1"/>
  <c r="W20" i="3"/>
  <c r="AB20" i="3" s="1"/>
  <c r="C74" i="3"/>
  <c r="AJ33" i="3"/>
  <c r="C70" i="3"/>
  <c r="AJ29" i="3"/>
  <c r="C69" i="3"/>
  <c r="AJ28" i="3"/>
  <c r="C68" i="3"/>
  <c r="AJ27" i="3"/>
  <c r="C65" i="3"/>
  <c r="Y42" i="3"/>
  <c r="AC42" i="3" s="1"/>
  <c r="Y26" i="3"/>
  <c r="AC26" i="3" s="1"/>
  <c r="Y25" i="3"/>
  <c r="AC25" i="3" s="1"/>
  <c r="Y28" i="3"/>
  <c r="AC28" i="3" s="1"/>
  <c r="Y27" i="3"/>
  <c r="AC27" i="3" s="1"/>
  <c r="Y29" i="3"/>
  <c r="AC29" i="3" s="1"/>
  <c r="Y30" i="3"/>
  <c r="AC30" i="3" s="1"/>
  <c r="Y31" i="3"/>
  <c r="AC31" i="3" s="1"/>
  <c r="Y32" i="3"/>
  <c r="AC32" i="3" s="1"/>
  <c r="Y33" i="3"/>
  <c r="AC33" i="3" s="1"/>
  <c r="AA35" i="3"/>
  <c r="AE35" i="3" s="1"/>
  <c r="AA36" i="3"/>
  <c r="AE36" i="3" s="1"/>
  <c r="AA40" i="3"/>
  <c r="AE40" i="3" s="1"/>
  <c r="C75" i="3"/>
  <c r="AJ34" i="3"/>
  <c r="W21" i="3"/>
  <c r="AB21" i="3" s="1"/>
  <c r="Y38" i="3"/>
  <c r="AC38" i="3" s="1"/>
  <c r="Y22" i="3"/>
  <c r="AC22" i="3" s="1"/>
  <c r="Y15" i="3"/>
  <c r="AC15" i="3" s="1"/>
  <c r="Y16" i="3"/>
  <c r="AC16" i="3" s="1"/>
  <c r="W22" i="3"/>
  <c r="AB22" i="3" s="1"/>
  <c r="Y41" i="3"/>
  <c r="AC41" i="3" s="1"/>
  <c r="Y39" i="3"/>
  <c r="AC39" i="3" s="1"/>
  <c r="Y37" i="3"/>
  <c r="AC37" i="3" s="1"/>
  <c r="Y36" i="3"/>
  <c r="AC36" i="3" s="1"/>
  <c r="AK35" i="3"/>
  <c r="AQ35" i="3" s="1"/>
  <c r="E75" i="3" s="1"/>
  <c r="AN24" i="3"/>
  <c r="AL24" i="3"/>
  <c r="W24" i="3"/>
  <c r="AB24" i="3" s="1"/>
  <c r="Z24" i="3"/>
  <c r="X24" i="3"/>
  <c r="W7" i="3"/>
  <c r="AB7" i="3" s="1"/>
  <c r="W8" i="3"/>
  <c r="AB8" i="3" s="1"/>
  <c r="W10" i="3"/>
  <c r="AB10" i="3" s="1"/>
  <c r="W11" i="3"/>
  <c r="AB11" i="3" s="1"/>
  <c r="W9" i="3"/>
  <c r="AB9" i="3" s="1"/>
  <c r="W12" i="3"/>
  <c r="AB12" i="3" s="1"/>
  <c r="W13" i="3"/>
  <c r="AB13" i="3" s="1"/>
  <c r="W14" i="3"/>
  <c r="AB14" i="3" s="1"/>
  <c r="W16" i="3"/>
  <c r="AB16" i="3" s="1"/>
  <c r="W15" i="3"/>
  <c r="AB15" i="3" s="1"/>
  <c r="C56" i="3" l="1"/>
  <c r="AJ15" i="3"/>
  <c r="C53" i="3"/>
  <c r="AJ12" i="3"/>
  <c r="C49" i="3"/>
  <c r="AJ8" i="3"/>
  <c r="C50" i="3"/>
  <c r="AJ9" i="3"/>
  <c r="C47" i="3"/>
  <c r="AA24" i="3"/>
  <c r="AE24" i="3" s="1"/>
  <c r="AA7" i="3"/>
  <c r="AE7" i="3" s="1"/>
  <c r="AA8" i="3"/>
  <c r="AE8" i="3" s="1"/>
  <c r="AA9" i="3"/>
  <c r="AE9" i="3" s="1"/>
  <c r="AA10" i="3"/>
  <c r="AE10" i="3" s="1"/>
  <c r="AA12" i="3"/>
  <c r="AE12" i="3" s="1"/>
  <c r="AA11" i="3"/>
  <c r="AE11" i="3" s="1"/>
  <c r="AA13" i="3"/>
  <c r="AE13" i="3" s="1"/>
  <c r="AA14" i="3"/>
  <c r="AE14" i="3" s="1"/>
  <c r="AA15" i="3"/>
  <c r="AE15" i="3" s="1"/>
  <c r="AA21" i="3"/>
  <c r="AE21" i="3" s="1"/>
  <c r="F76" i="3"/>
  <c r="AD36" i="3"/>
  <c r="I76" i="3" s="1"/>
  <c r="AL35" i="3"/>
  <c r="F79" i="3"/>
  <c r="AD39" i="3"/>
  <c r="I79" i="3" s="1"/>
  <c r="AL38" i="3"/>
  <c r="C62" i="3"/>
  <c r="AJ21" i="3"/>
  <c r="F56" i="3"/>
  <c r="AD16" i="3"/>
  <c r="I56" i="3" s="1"/>
  <c r="AL15" i="3"/>
  <c r="F55" i="3"/>
  <c r="AD15" i="3"/>
  <c r="I55" i="3" s="1"/>
  <c r="AL14" i="3"/>
  <c r="F62" i="3"/>
  <c r="AD22" i="3"/>
  <c r="I62" i="3" s="1"/>
  <c r="AL21" i="3"/>
  <c r="C61" i="3"/>
  <c r="AJ20" i="3"/>
  <c r="AA16" i="3"/>
  <c r="AE16" i="3" s="1"/>
  <c r="AP35" i="3"/>
  <c r="D75" i="3" s="1"/>
  <c r="J76" i="3"/>
  <c r="AF36" i="3"/>
  <c r="M76" i="3" s="1"/>
  <c r="AN35" i="3"/>
  <c r="F73" i="3"/>
  <c r="AD33" i="3"/>
  <c r="I73" i="3" s="1"/>
  <c r="AL32" i="3"/>
  <c r="F71" i="3"/>
  <c r="AD31" i="3"/>
  <c r="I71" i="3" s="1"/>
  <c r="AL30" i="3"/>
  <c r="F69" i="3"/>
  <c r="AD29" i="3"/>
  <c r="I69" i="3" s="1"/>
  <c r="AL28" i="3"/>
  <c r="F68" i="3"/>
  <c r="AD28" i="3"/>
  <c r="I68" i="3" s="1"/>
  <c r="AL27" i="3"/>
  <c r="F66" i="3"/>
  <c r="AD26" i="3"/>
  <c r="I66" i="3" s="1"/>
  <c r="AL25" i="3"/>
  <c r="C58" i="3"/>
  <c r="AJ17" i="3"/>
  <c r="Y23" i="3"/>
  <c r="AC23" i="3" s="1"/>
  <c r="Y21" i="3"/>
  <c r="AC21" i="3" s="1"/>
  <c r="Y19" i="3"/>
  <c r="AC19" i="3" s="1"/>
  <c r="C63" i="3"/>
  <c r="AJ22" i="3"/>
  <c r="J77" i="3"/>
  <c r="AF37" i="3"/>
  <c r="M77" i="3" s="1"/>
  <c r="AN36" i="3"/>
  <c r="J81" i="3"/>
  <c r="AF41" i="3"/>
  <c r="M81" i="3" s="1"/>
  <c r="AN40" i="3"/>
  <c r="AA22" i="3"/>
  <c r="AE22" i="3" s="1"/>
  <c r="AP39" i="3"/>
  <c r="D79" i="3" s="1"/>
  <c r="AQ39" i="3"/>
  <c r="E79" i="3" s="1"/>
  <c r="AF38" i="3"/>
  <c r="M78" i="3" s="1"/>
  <c r="J78" i="3"/>
  <c r="AN37" i="3"/>
  <c r="J73" i="3"/>
  <c r="AF33" i="3"/>
  <c r="M73" i="3" s="1"/>
  <c r="AN32" i="3"/>
  <c r="J71" i="3"/>
  <c r="AF31" i="3"/>
  <c r="M71" i="3" s="1"/>
  <c r="AN30" i="3"/>
  <c r="AF30" i="3"/>
  <c r="M70" i="3" s="1"/>
  <c r="J70" i="3"/>
  <c r="AN29" i="3"/>
  <c r="J67" i="3"/>
  <c r="AF27" i="3"/>
  <c r="M67" i="3" s="1"/>
  <c r="AN26" i="3"/>
  <c r="J65" i="3"/>
  <c r="AF25" i="3"/>
  <c r="M65" i="3" s="1"/>
  <c r="AK26" i="3"/>
  <c r="AK25" i="3"/>
  <c r="AK30" i="3"/>
  <c r="AK32" i="3"/>
  <c r="C55" i="3"/>
  <c r="AJ14" i="3"/>
  <c r="C54" i="3"/>
  <c r="AJ13" i="3"/>
  <c r="C52" i="3"/>
  <c r="AJ11" i="3"/>
  <c r="C51" i="3"/>
  <c r="AJ10" i="3"/>
  <c r="C48" i="3"/>
  <c r="AJ7" i="3"/>
  <c r="Y24" i="3"/>
  <c r="AC24" i="3" s="1"/>
  <c r="Y7" i="3"/>
  <c r="AC7" i="3" s="1"/>
  <c r="Y8" i="3"/>
  <c r="AC8" i="3" s="1"/>
  <c r="Y9" i="3"/>
  <c r="AC9" i="3" s="1"/>
  <c r="Y10" i="3"/>
  <c r="AC10" i="3" s="1"/>
  <c r="Y11" i="3"/>
  <c r="AC11" i="3" s="1"/>
  <c r="Y12" i="3"/>
  <c r="AC12" i="3" s="1"/>
  <c r="Y13" i="3"/>
  <c r="AC13" i="3" s="1"/>
  <c r="Y14" i="3"/>
  <c r="AC14" i="3" s="1"/>
  <c r="AP24" i="3"/>
  <c r="D64" i="3" s="1"/>
  <c r="C64" i="3"/>
  <c r="AQ24" i="3"/>
  <c r="E64" i="3" s="1"/>
  <c r="AJ23" i="3"/>
  <c r="AK23" i="3" s="1"/>
  <c r="AQ23" i="3" s="1"/>
  <c r="E63" i="3" s="1"/>
  <c r="AA20" i="3"/>
  <c r="AE20" i="3" s="1"/>
  <c r="AK31" i="3"/>
  <c r="F77" i="3"/>
  <c r="AD37" i="3"/>
  <c r="I77" i="3" s="1"/>
  <c r="AL36" i="3"/>
  <c r="F81" i="3"/>
  <c r="AD41" i="3"/>
  <c r="I81" i="3" s="1"/>
  <c r="AL40" i="3"/>
  <c r="Y18" i="3"/>
  <c r="AC18" i="3" s="1"/>
  <c r="Y17" i="3"/>
  <c r="AC17" i="3" s="1"/>
  <c r="Y20" i="3"/>
  <c r="AC20" i="3" s="1"/>
  <c r="F78" i="3"/>
  <c r="AD38" i="3"/>
  <c r="I78" i="3" s="1"/>
  <c r="AL37" i="3"/>
  <c r="AA19" i="3"/>
  <c r="AE19" i="3" s="1"/>
  <c r="AK34" i="3"/>
  <c r="J80" i="3"/>
  <c r="AF40" i="3"/>
  <c r="M80" i="3" s="1"/>
  <c r="AN39" i="3"/>
  <c r="J75" i="3"/>
  <c r="AF35" i="3"/>
  <c r="M75" i="3" s="1"/>
  <c r="AN34" i="3"/>
  <c r="F72" i="3"/>
  <c r="AD32" i="3"/>
  <c r="I72" i="3" s="1"/>
  <c r="AL31" i="3"/>
  <c r="F70" i="3"/>
  <c r="AD30" i="3"/>
  <c r="I70" i="3" s="1"/>
  <c r="AL29" i="3"/>
  <c r="AD27" i="3"/>
  <c r="I67" i="3" s="1"/>
  <c r="F67" i="3"/>
  <c r="AL26" i="3"/>
  <c r="F65" i="3"/>
  <c r="AD25" i="3"/>
  <c r="I65" i="3" s="1"/>
  <c r="AR42" i="3"/>
  <c r="G82" i="3" s="1"/>
  <c r="AD42" i="3"/>
  <c r="I82" i="3" s="1"/>
  <c r="AS42" i="3"/>
  <c r="H82" i="3" s="1"/>
  <c r="F82" i="3"/>
  <c r="AL41" i="3"/>
  <c r="AM41" i="3" s="1"/>
  <c r="AS41" i="3" s="1"/>
  <c r="H81" i="3" s="1"/>
  <c r="AK27" i="3"/>
  <c r="AK28" i="3"/>
  <c r="AK29" i="3"/>
  <c r="AK33" i="3"/>
  <c r="C60" i="3"/>
  <c r="AJ19" i="3"/>
  <c r="AK19" i="3" s="1"/>
  <c r="C57" i="3"/>
  <c r="AJ16" i="3"/>
  <c r="AK16" i="3" s="1"/>
  <c r="AQ16" i="3" s="1"/>
  <c r="E56" i="3" s="1"/>
  <c r="AA23" i="3"/>
  <c r="AE23" i="3" s="1"/>
  <c r="AA18" i="3"/>
  <c r="AE18" i="3" s="1"/>
  <c r="AK38" i="3"/>
  <c r="AM33" i="3"/>
  <c r="AS33" i="3" s="1"/>
  <c r="H73" i="3" s="1"/>
  <c r="J79" i="3"/>
  <c r="AF39" i="3"/>
  <c r="M79" i="3" s="1"/>
  <c r="AN38" i="3"/>
  <c r="AK40" i="3"/>
  <c r="AA17" i="3"/>
  <c r="AE17" i="3" s="1"/>
  <c r="AK18" i="3"/>
  <c r="AP18" i="3" s="1"/>
  <c r="D58" i="3" s="1"/>
  <c r="AK36" i="3"/>
  <c r="AM34" i="3"/>
  <c r="J74" i="3"/>
  <c r="AF34" i="3"/>
  <c r="M74" i="3" s="1"/>
  <c r="AN33" i="3"/>
  <c r="J72" i="3"/>
  <c r="AF32" i="3"/>
  <c r="M72" i="3" s="1"/>
  <c r="AN31" i="3"/>
  <c r="J68" i="3"/>
  <c r="AF28" i="3"/>
  <c r="M68" i="3" s="1"/>
  <c r="AN27" i="3"/>
  <c r="J69" i="3"/>
  <c r="AF29" i="3"/>
  <c r="M69" i="3" s="1"/>
  <c r="AN28" i="3"/>
  <c r="J66" i="3"/>
  <c r="AF26" i="3"/>
  <c r="M66" i="3" s="1"/>
  <c r="AN25" i="3"/>
  <c r="AT42" i="3"/>
  <c r="K82" i="3" s="1"/>
  <c r="AF42" i="3"/>
  <c r="M82" i="3" s="1"/>
  <c r="J82" i="3"/>
  <c r="AU42" i="3"/>
  <c r="L82" i="3" s="1"/>
  <c r="AN41" i="3"/>
  <c r="AO41" i="3" s="1"/>
  <c r="AT41" i="3" s="1"/>
  <c r="K81" i="3" s="1"/>
  <c r="AO28" i="3" l="1"/>
  <c r="AO31" i="3"/>
  <c r="AS34" i="3"/>
  <c r="H74" i="3" s="1"/>
  <c r="AR34" i="3"/>
  <c r="G74" i="3" s="1"/>
  <c r="AP40" i="3"/>
  <c r="D80" i="3" s="1"/>
  <c r="AQ40" i="3"/>
  <c r="E80" i="3" s="1"/>
  <c r="J58" i="3"/>
  <c r="AF18" i="3"/>
  <c r="M58" i="3" s="1"/>
  <c r="AN17" i="3"/>
  <c r="AP19" i="3"/>
  <c r="D59" i="3" s="1"/>
  <c r="AQ19" i="3"/>
  <c r="E59" i="3" s="1"/>
  <c r="AP33" i="3"/>
  <c r="D73" i="3" s="1"/>
  <c r="AQ33" i="3"/>
  <c r="E73" i="3" s="1"/>
  <c r="AQ28" i="3"/>
  <c r="E68" i="3" s="1"/>
  <c r="AP28" i="3"/>
  <c r="D68" i="3" s="1"/>
  <c r="AM29" i="3"/>
  <c r="AO34" i="3"/>
  <c r="AQ34" i="3"/>
  <c r="E74" i="3" s="1"/>
  <c r="AP34" i="3"/>
  <c r="D74" i="3" s="1"/>
  <c r="AM37" i="3"/>
  <c r="F57" i="3"/>
  <c r="AD17" i="3"/>
  <c r="I57" i="3" s="1"/>
  <c r="AL16" i="3"/>
  <c r="AM40" i="3"/>
  <c r="AP31" i="3"/>
  <c r="D71" i="3" s="1"/>
  <c r="AQ31" i="3"/>
  <c r="E71" i="3" s="1"/>
  <c r="F54" i="3"/>
  <c r="AD14" i="3"/>
  <c r="I54" i="3" s="1"/>
  <c r="AL13" i="3"/>
  <c r="F52" i="3"/>
  <c r="AD12" i="3"/>
  <c r="I52" i="3" s="1"/>
  <c r="AL11" i="3"/>
  <c r="F50" i="3"/>
  <c r="AD10" i="3"/>
  <c r="I50" i="3" s="1"/>
  <c r="AL9" i="3"/>
  <c r="F48" i="3"/>
  <c r="AD8" i="3"/>
  <c r="I48" i="3" s="1"/>
  <c r="AL7" i="3"/>
  <c r="F64" i="3"/>
  <c r="AR24" i="3"/>
  <c r="G64" i="3" s="1"/>
  <c r="AS24" i="3"/>
  <c r="H64" i="3" s="1"/>
  <c r="AD24" i="3"/>
  <c r="I64" i="3" s="1"/>
  <c r="AL23" i="3"/>
  <c r="AM23" i="3" s="1"/>
  <c r="AQ30" i="3"/>
  <c r="E70" i="3" s="1"/>
  <c r="AP30" i="3"/>
  <c r="D70" i="3" s="1"/>
  <c r="AP26" i="3"/>
  <c r="D66" i="3" s="1"/>
  <c r="AQ26" i="3"/>
  <c r="E66" i="3" s="1"/>
  <c r="AO29" i="3"/>
  <c r="AO32" i="3"/>
  <c r="J62" i="3"/>
  <c r="AF22" i="3"/>
  <c r="M62" i="3" s="1"/>
  <c r="AN21" i="3"/>
  <c r="AU41" i="3"/>
  <c r="L81" i="3" s="1"/>
  <c r="AO36" i="3"/>
  <c r="AK22" i="3"/>
  <c r="AP23" i="3"/>
  <c r="D63" i="3" s="1"/>
  <c r="F59" i="3"/>
  <c r="AD19" i="3"/>
  <c r="I59" i="3" s="1"/>
  <c r="AL18" i="3"/>
  <c r="F63" i="3"/>
  <c r="AR23" i="3"/>
  <c r="G63" i="3" s="1"/>
  <c r="AS23" i="3"/>
  <c r="H63" i="3" s="1"/>
  <c r="AD23" i="3"/>
  <c r="I63" i="3" s="1"/>
  <c r="AL22" i="3"/>
  <c r="AM22" i="3" s="1"/>
  <c r="AQ18" i="3"/>
  <c r="E58" i="3" s="1"/>
  <c r="AM27" i="3"/>
  <c r="AM30" i="3"/>
  <c r="AR33" i="3"/>
  <c r="G73" i="3" s="1"/>
  <c r="AO35" i="3"/>
  <c r="J56" i="3"/>
  <c r="AF16" i="3"/>
  <c r="M56" i="3" s="1"/>
  <c r="AN15" i="3"/>
  <c r="AK21" i="3"/>
  <c r="AM38" i="3"/>
  <c r="J61" i="3"/>
  <c r="AF21" i="3"/>
  <c r="M61" i="3" s="1"/>
  <c r="AN20" i="3"/>
  <c r="J54" i="3"/>
  <c r="AF14" i="3"/>
  <c r="M54" i="3" s="1"/>
  <c r="AN13" i="3"/>
  <c r="J51" i="3"/>
  <c r="AF11" i="3"/>
  <c r="M51" i="3" s="1"/>
  <c r="AN10" i="3"/>
  <c r="J50" i="3"/>
  <c r="AF10" i="3"/>
  <c r="M50" i="3" s="1"/>
  <c r="AN9" i="3"/>
  <c r="J48" i="3"/>
  <c r="AF8" i="3"/>
  <c r="M48" i="3" s="1"/>
  <c r="AN7" i="3"/>
  <c r="J64" i="3"/>
  <c r="AT24" i="3"/>
  <c r="K64" i="3" s="1"/>
  <c r="AU24" i="3"/>
  <c r="L64" i="3" s="1"/>
  <c r="AF24" i="3"/>
  <c r="M64" i="3" s="1"/>
  <c r="AN23" i="3"/>
  <c r="AO23" i="3" s="1"/>
  <c r="AK9" i="3"/>
  <c r="AK8" i="3"/>
  <c r="AK12" i="3"/>
  <c r="AK15" i="3"/>
  <c r="AP16" i="3"/>
  <c r="D56" i="3" s="1"/>
  <c r="AO25" i="3"/>
  <c r="AO27" i="3"/>
  <c r="AO33" i="3"/>
  <c r="AQ36" i="3"/>
  <c r="E76" i="3" s="1"/>
  <c r="AP36" i="3"/>
  <c r="D76" i="3" s="1"/>
  <c r="J57" i="3"/>
  <c r="AF17" i="3"/>
  <c r="M57" i="3" s="1"/>
  <c r="AN16" i="3"/>
  <c r="AO38" i="3"/>
  <c r="AP38" i="3"/>
  <c r="D78" i="3" s="1"/>
  <c r="AQ38" i="3"/>
  <c r="E78" i="3" s="1"/>
  <c r="AT23" i="3"/>
  <c r="K63" i="3" s="1"/>
  <c r="J63" i="3"/>
  <c r="AU23" i="3"/>
  <c r="L63" i="3" s="1"/>
  <c r="AF23" i="3"/>
  <c r="M63" i="3" s="1"/>
  <c r="AN22" i="3"/>
  <c r="AO22" i="3" s="1"/>
  <c r="AT22" i="3" s="1"/>
  <c r="K62" i="3" s="1"/>
  <c r="AQ29" i="3"/>
  <c r="E69" i="3" s="1"/>
  <c r="AP29" i="3"/>
  <c r="D69" i="3" s="1"/>
  <c r="AP27" i="3"/>
  <c r="D67" i="3" s="1"/>
  <c r="AQ27" i="3"/>
  <c r="E67" i="3" s="1"/>
  <c r="AM26" i="3"/>
  <c r="AM31" i="3"/>
  <c r="AO39" i="3"/>
  <c r="J59" i="3"/>
  <c r="AF19" i="3"/>
  <c r="M59" i="3" s="1"/>
  <c r="AN18" i="3"/>
  <c r="AO18" i="3" s="1"/>
  <c r="AU18" i="3" s="1"/>
  <c r="L58" i="3" s="1"/>
  <c r="F60" i="3"/>
  <c r="AD20" i="3"/>
  <c r="I60" i="3" s="1"/>
  <c r="AL19" i="3"/>
  <c r="F58" i="3"/>
  <c r="AD18" i="3"/>
  <c r="I58" i="3" s="1"/>
  <c r="AL17" i="3"/>
  <c r="AM17" i="3" s="1"/>
  <c r="AS17" i="3" s="1"/>
  <c r="H57" i="3" s="1"/>
  <c r="AR41" i="3"/>
  <c r="G81" i="3" s="1"/>
  <c r="AM36" i="3"/>
  <c r="J60" i="3"/>
  <c r="AF20" i="3"/>
  <c r="M60" i="3" s="1"/>
  <c r="AN19" i="3"/>
  <c r="F53" i="3"/>
  <c r="AD13" i="3"/>
  <c r="I53" i="3" s="1"/>
  <c r="AL12" i="3"/>
  <c r="AM12" i="3" s="1"/>
  <c r="AR12" i="3" s="1"/>
  <c r="G52" i="3" s="1"/>
  <c r="F51" i="3"/>
  <c r="AD11" i="3"/>
  <c r="I51" i="3" s="1"/>
  <c r="AL10" i="3"/>
  <c r="F49" i="3"/>
  <c r="AD9" i="3"/>
  <c r="I49" i="3" s="1"/>
  <c r="AL8" i="3"/>
  <c r="AM8" i="3" s="1"/>
  <c r="AR8" i="3" s="1"/>
  <c r="G48" i="3" s="1"/>
  <c r="F47" i="3"/>
  <c r="AD7" i="3"/>
  <c r="I47" i="3" s="1"/>
  <c r="AK7" i="3"/>
  <c r="AK10" i="3"/>
  <c r="AK11" i="3"/>
  <c r="AK13" i="3"/>
  <c r="AK14" i="3"/>
  <c r="AQ32" i="3"/>
  <c r="E72" i="3" s="1"/>
  <c r="AP32" i="3"/>
  <c r="D72" i="3" s="1"/>
  <c r="AQ25" i="3"/>
  <c r="E65" i="3" s="1"/>
  <c r="AP25" i="3"/>
  <c r="D65" i="3" s="1"/>
  <c r="AO26" i="3"/>
  <c r="AO30" i="3"/>
  <c r="AO37" i="3"/>
  <c r="AO40" i="3"/>
  <c r="AM39" i="3"/>
  <c r="F61" i="3"/>
  <c r="AD21" i="3"/>
  <c r="I61" i="3" s="1"/>
  <c r="AL20" i="3"/>
  <c r="AK17" i="3"/>
  <c r="AM25" i="3"/>
  <c r="AM28" i="3"/>
  <c r="AM32" i="3"/>
  <c r="AK20" i="3"/>
  <c r="AM15" i="3"/>
  <c r="AM35" i="3"/>
  <c r="J55" i="3"/>
  <c r="AF15" i="3"/>
  <c r="M55" i="3" s="1"/>
  <c r="AN14" i="3"/>
  <c r="AO14" i="3" s="1"/>
  <c r="AU14" i="3" s="1"/>
  <c r="L54" i="3" s="1"/>
  <c r="J53" i="3"/>
  <c r="AF13" i="3"/>
  <c r="M53" i="3" s="1"/>
  <c r="AN12" i="3"/>
  <c r="J52" i="3"/>
  <c r="AF12" i="3"/>
  <c r="M52" i="3" s="1"/>
  <c r="AN11" i="3"/>
  <c r="AO11" i="3" s="1"/>
  <c r="AT11" i="3" s="1"/>
  <c r="K51" i="3" s="1"/>
  <c r="J49" i="3"/>
  <c r="AF9" i="3"/>
  <c r="M49" i="3" s="1"/>
  <c r="AN8" i="3"/>
  <c r="J47" i="3"/>
  <c r="AF7" i="3"/>
  <c r="M47" i="3" s="1"/>
  <c r="AR15" i="3" l="1"/>
  <c r="G55" i="3" s="1"/>
  <c r="AS15" i="3"/>
  <c r="H55" i="3" s="1"/>
  <c r="AP20" i="3"/>
  <c r="D60" i="3" s="1"/>
  <c r="AQ20" i="3"/>
  <c r="E60" i="3" s="1"/>
  <c r="AS28" i="3"/>
  <c r="H68" i="3" s="1"/>
  <c r="AR28" i="3"/>
  <c r="G68" i="3" s="1"/>
  <c r="AQ17" i="3"/>
  <c r="E57" i="3" s="1"/>
  <c r="AP17" i="3"/>
  <c r="D57" i="3" s="1"/>
  <c r="AS39" i="3"/>
  <c r="H79" i="3" s="1"/>
  <c r="AR39" i="3"/>
  <c r="G79" i="3" s="1"/>
  <c r="AU37" i="3"/>
  <c r="L77" i="3" s="1"/>
  <c r="AT37" i="3"/>
  <c r="K77" i="3" s="1"/>
  <c r="AU26" i="3"/>
  <c r="L66" i="3" s="1"/>
  <c r="AT26" i="3"/>
  <c r="K66" i="3" s="1"/>
  <c r="AQ13" i="3"/>
  <c r="E53" i="3" s="1"/>
  <c r="AP13" i="3"/>
  <c r="D53" i="3" s="1"/>
  <c r="AQ10" i="3"/>
  <c r="E50" i="3" s="1"/>
  <c r="AP10" i="3"/>
  <c r="D50" i="3" s="1"/>
  <c r="AS36" i="3"/>
  <c r="H76" i="3" s="1"/>
  <c r="AR36" i="3"/>
  <c r="G76" i="3" s="1"/>
  <c r="AS31" i="3"/>
  <c r="H71" i="3" s="1"/>
  <c r="AR31" i="3"/>
  <c r="G71" i="3" s="1"/>
  <c r="AO16" i="3"/>
  <c r="AU27" i="3"/>
  <c r="L67" i="3" s="1"/>
  <c r="AT27" i="3"/>
  <c r="K67" i="3" s="1"/>
  <c r="AP12" i="3"/>
  <c r="D52" i="3" s="1"/>
  <c r="AQ12" i="3"/>
  <c r="E52" i="3" s="1"/>
  <c r="AQ9" i="3"/>
  <c r="E49" i="3" s="1"/>
  <c r="AP9" i="3"/>
  <c r="D49" i="3" s="1"/>
  <c r="AO7" i="3"/>
  <c r="AO10" i="3"/>
  <c r="AT14" i="3"/>
  <c r="K54" i="3" s="1"/>
  <c r="AO20" i="3"/>
  <c r="AP21" i="3"/>
  <c r="D61" i="3" s="1"/>
  <c r="AQ21" i="3"/>
  <c r="E61" i="3" s="1"/>
  <c r="AO15" i="3"/>
  <c r="AS27" i="3"/>
  <c r="H67" i="3" s="1"/>
  <c r="AR27" i="3"/>
  <c r="G67" i="3" s="1"/>
  <c r="AS22" i="3"/>
  <c r="H62" i="3" s="1"/>
  <c r="AR22" i="3"/>
  <c r="G62" i="3" s="1"/>
  <c r="AU36" i="3"/>
  <c r="L76" i="3" s="1"/>
  <c r="AT36" i="3"/>
  <c r="K76" i="3" s="1"/>
  <c r="AO21" i="3"/>
  <c r="AU22" i="3"/>
  <c r="L62" i="3" s="1"/>
  <c r="AU29" i="3"/>
  <c r="L69" i="3" s="1"/>
  <c r="AT29" i="3"/>
  <c r="K69" i="3" s="1"/>
  <c r="AM7" i="3"/>
  <c r="AM11" i="3"/>
  <c r="AS40" i="3"/>
  <c r="H80" i="3" s="1"/>
  <c r="AR40" i="3"/>
  <c r="G80" i="3" s="1"/>
  <c r="AR17" i="3"/>
  <c r="G57" i="3" s="1"/>
  <c r="AS37" i="3"/>
  <c r="H77" i="3" s="1"/>
  <c r="AR37" i="3"/>
  <c r="G77" i="3" s="1"/>
  <c r="AS29" i="3"/>
  <c r="H69" i="3" s="1"/>
  <c r="AR29" i="3"/>
  <c r="G69" i="3" s="1"/>
  <c r="AT18" i="3"/>
  <c r="K58" i="3" s="1"/>
  <c r="AU31" i="3"/>
  <c r="L71" i="3" s="1"/>
  <c r="AT31" i="3"/>
  <c r="K71" i="3" s="1"/>
  <c r="AO8" i="3"/>
  <c r="AO12" i="3"/>
  <c r="AS35" i="3"/>
  <c r="H75" i="3" s="1"/>
  <c r="AR35" i="3"/>
  <c r="G75" i="3" s="1"/>
  <c r="AM21" i="3"/>
  <c r="AS32" i="3"/>
  <c r="H72" i="3" s="1"/>
  <c r="AR32" i="3"/>
  <c r="G72" i="3" s="1"/>
  <c r="AS25" i="3"/>
  <c r="H65" i="3" s="1"/>
  <c r="AR25" i="3"/>
  <c r="G65" i="3" s="1"/>
  <c r="AM20" i="3"/>
  <c r="AU40" i="3"/>
  <c r="L80" i="3" s="1"/>
  <c r="AT40" i="3"/>
  <c r="K80" i="3" s="1"/>
  <c r="AT30" i="3"/>
  <c r="K70" i="3" s="1"/>
  <c r="AU30" i="3"/>
  <c r="L70" i="3" s="1"/>
  <c r="AP14" i="3"/>
  <c r="D54" i="3" s="1"/>
  <c r="AQ14" i="3"/>
  <c r="E54" i="3" s="1"/>
  <c r="AP11" i="3"/>
  <c r="D51" i="3" s="1"/>
  <c r="AQ11" i="3"/>
  <c r="E51" i="3" s="1"/>
  <c r="AQ7" i="3"/>
  <c r="E47" i="3" s="1"/>
  <c r="AP7" i="3"/>
  <c r="D47" i="3" s="1"/>
  <c r="AM10" i="3"/>
  <c r="AO19" i="3"/>
  <c r="AM19" i="3"/>
  <c r="AU39" i="3"/>
  <c r="L79" i="3" s="1"/>
  <c r="AT39" i="3"/>
  <c r="K79" i="3" s="1"/>
  <c r="AS26" i="3"/>
  <c r="H66" i="3" s="1"/>
  <c r="AR26" i="3"/>
  <c r="G66" i="3" s="1"/>
  <c r="AU38" i="3"/>
  <c r="L78" i="3" s="1"/>
  <c r="AT38" i="3"/>
  <c r="K78" i="3" s="1"/>
  <c r="AU33" i="3"/>
  <c r="L73" i="3" s="1"/>
  <c r="AT33" i="3"/>
  <c r="K73" i="3" s="1"/>
  <c r="AU25" i="3"/>
  <c r="L65" i="3" s="1"/>
  <c r="AT25" i="3"/>
  <c r="K65" i="3" s="1"/>
  <c r="AP15" i="3"/>
  <c r="D55" i="3" s="1"/>
  <c r="AQ15" i="3"/>
  <c r="E55" i="3" s="1"/>
  <c r="AP8" i="3"/>
  <c r="D48" i="3" s="1"/>
  <c r="AQ8" i="3"/>
  <c r="E48" i="3" s="1"/>
  <c r="AO9" i="3"/>
  <c r="AU11" i="3"/>
  <c r="L51" i="3" s="1"/>
  <c r="AO13" i="3"/>
  <c r="AS38" i="3"/>
  <c r="H78" i="3" s="1"/>
  <c r="AR38" i="3"/>
  <c r="G78" i="3" s="1"/>
  <c r="AM14" i="3"/>
  <c r="AU35" i="3"/>
  <c r="L75" i="3" s="1"/>
  <c r="AT35" i="3"/>
  <c r="K75" i="3" s="1"/>
  <c r="AS30" i="3"/>
  <c r="H70" i="3" s="1"/>
  <c r="AR30" i="3"/>
  <c r="G70" i="3" s="1"/>
  <c r="AM18" i="3"/>
  <c r="AQ22" i="3"/>
  <c r="E62" i="3" s="1"/>
  <c r="AP22" i="3"/>
  <c r="D62" i="3" s="1"/>
  <c r="AU32" i="3"/>
  <c r="L72" i="3" s="1"/>
  <c r="AT32" i="3"/>
  <c r="K72" i="3" s="1"/>
  <c r="AS8" i="3"/>
  <c r="H48" i="3" s="1"/>
  <c r="AM9" i="3"/>
  <c r="AS12" i="3"/>
  <c r="H52" i="3" s="1"/>
  <c r="AM13" i="3"/>
  <c r="AM16" i="3"/>
  <c r="AU34" i="3"/>
  <c r="L74" i="3" s="1"/>
  <c r="AT34" i="3"/>
  <c r="K74" i="3" s="1"/>
  <c r="AO17" i="3"/>
  <c r="AU28" i="3"/>
  <c r="L68" i="3" s="1"/>
  <c r="AT28" i="3"/>
  <c r="K68" i="3" s="1"/>
  <c r="AT17" i="3" l="1"/>
  <c r="K57" i="3" s="1"/>
  <c r="AU17" i="3"/>
  <c r="L57" i="3" s="1"/>
  <c r="AR13" i="3"/>
  <c r="G53" i="3" s="1"/>
  <c r="AS13" i="3"/>
  <c r="H53" i="3" s="1"/>
  <c r="AR9" i="3"/>
  <c r="G49" i="3" s="1"/>
  <c r="AS9" i="3"/>
  <c r="H49" i="3" s="1"/>
  <c r="AR18" i="3"/>
  <c r="G58" i="3" s="1"/>
  <c r="AS18" i="3"/>
  <c r="H58" i="3" s="1"/>
  <c r="AT13" i="3"/>
  <c r="K53" i="3" s="1"/>
  <c r="AU13" i="3"/>
  <c r="L53" i="3" s="1"/>
  <c r="AT9" i="3"/>
  <c r="K49" i="3" s="1"/>
  <c r="AU9" i="3"/>
  <c r="L49" i="3" s="1"/>
  <c r="AT19" i="3"/>
  <c r="K59" i="3" s="1"/>
  <c r="AU19" i="3"/>
  <c r="L59" i="3" s="1"/>
  <c r="AS20" i="3"/>
  <c r="H60" i="3" s="1"/>
  <c r="AR20" i="3"/>
  <c r="G60" i="3" s="1"/>
  <c r="AT12" i="3"/>
  <c r="K52" i="3" s="1"/>
  <c r="AU12" i="3"/>
  <c r="L52" i="3" s="1"/>
  <c r="AR11" i="3"/>
  <c r="G51" i="3" s="1"/>
  <c r="AS11" i="3"/>
  <c r="H51" i="3" s="1"/>
  <c r="AT15" i="3"/>
  <c r="K55" i="3" s="1"/>
  <c r="AU15" i="3"/>
  <c r="L55" i="3" s="1"/>
  <c r="AU7" i="3"/>
  <c r="L47" i="3" s="1"/>
  <c r="AT7" i="3"/>
  <c r="K47" i="3" s="1"/>
  <c r="AS16" i="3"/>
  <c r="H56" i="3" s="1"/>
  <c r="AR16" i="3"/>
  <c r="G56" i="3" s="1"/>
  <c r="AS14" i="3"/>
  <c r="H54" i="3" s="1"/>
  <c r="AR14" i="3"/>
  <c r="G54" i="3" s="1"/>
  <c r="AR19" i="3"/>
  <c r="G59" i="3" s="1"/>
  <c r="AS19" i="3"/>
  <c r="H59" i="3" s="1"/>
  <c r="AR10" i="3"/>
  <c r="G50" i="3" s="1"/>
  <c r="AS10" i="3"/>
  <c r="H50" i="3" s="1"/>
  <c r="AS21" i="3"/>
  <c r="H61" i="3" s="1"/>
  <c r="AR21" i="3"/>
  <c r="G61" i="3" s="1"/>
  <c r="AT8" i="3"/>
  <c r="K48" i="3" s="1"/>
  <c r="AU8" i="3"/>
  <c r="L48" i="3" s="1"/>
  <c r="AS7" i="3"/>
  <c r="H47" i="3" s="1"/>
  <c r="AR7" i="3"/>
  <c r="G47" i="3" s="1"/>
  <c r="AT21" i="3"/>
  <c r="K61" i="3" s="1"/>
  <c r="AU21" i="3"/>
  <c r="L61" i="3" s="1"/>
  <c r="AU20" i="3"/>
  <c r="L60" i="3" s="1"/>
  <c r="AT20" i="3"/>
  <c r="K60" i="3" s="1"/>
  <c r="AU10" i="3"/>
  <c r="L50" i="3" s="1"/>
  <c r="AT10" i="3"/>
  <c r="K50" i="3" s="1"/>
  <c r="AT16" i="3"/>
  <c r="K56" i="3" s="1"/>
  <c r="AU16" i="3"/>
  <c r="L56" i="3" s="1"/>
  <c r="AH42" i="2"/>
  <c r="S42" i="2"/>
  <c r="AI42" i="2" s="1"/>
  <c r="Q42" i="2"/>
  <c r="P42" i="2"/>
  <c r="R42" i="2" s="1"/>
  <c r="S41" i="2"/>
  <c r="AI41" i="2" s="1"/>
  <c r="Q41" i="2"/>
  <c r="P41" i="2"/>
  <c r="O41" i="2"/>
  <c r="S40" i="2"/>
  <c r="AI40" i="2" s="1"/>
  <c r="Q40" i="2"/>
  <c r="P40" i="2"/>
  <c r="R40" i="2" s="1"/>
  <c r="T40" i="2" s="1"/>
  <c r="AH40" i="2" s="1"/>
  <c r="O40" i="2"/>
  <c r="S39" i="2"/>
  <c r="AI39" i="2" s="1"/>
  <c r="Q39" i="2"/>
  <c r="P39" i="2"/>
  <c r="O39" i="2"/>
  <c r="S38" i="2"/>
  <c r="AI38" i="2" s="1"/>
  <c r="Q38" i="2"/>
  <c r="P38" i="2"/>
  <c r="R38" i="2" s="1"/>
  <c r="T38" i="2" s="1"/>
  <c r="AH38" i="2" s="1"/>
  <c r="O38" i="2"/>
  <c r="S37" i="2"/>
  <c r="AI37" i="2" s="1"/>
  <c r="Q37" i="2"/>
  <c r="P37" i="2"/>
  <c r="O37" i="2"/>
  <c r="S36" i="2"/>
  <c r="AI36" i="2" s="1"/>
  <c r="Q36" i="2"/>
  <c r="P36" i="2"/>
  <c r="R36" i="2" s="1"/>
  <c r="T36" i="2" s="1"/>
  <c r="AH36" i="2" s="1"/>
  <c r="O36" i="2"/>
  <c r="S35" i="2"/>
  <c r="AI35" i="2" s="1"/>
  <c r="Q35" i="2"/>
  <c r="P35" i="2"/>
  <c r="O35" i="2"/>
  <c r="S34" i="2"/>
  <c r="AI34" i="2" s="1"/>
  <c r="Q34" i="2"/>
  <c r="P34" i="2"/>
  <c r="R34" i="2" s="1"/>
  <c r="T34" i="2" s="1"/>
  <c r="AH34" i="2" s="1"/>
  <c r="O34" i="2"/>
  <c r="S33" i="2"/>
  <c r="AI33" i="2" s="1"/>
  <c r="Q33" i="2"/>
  <c r="P33" i="2"/>
  <c r="O33" i="2"/>
  <c r="S32" i="2"/>
  <c r="AI32" i="2" s="1"/>
  <c r="Q32" i="2"/>
  <c r="P32" i="2"/>
  <c r="R32" i="2" s="1"/>
  <c r="T32" i="2" s="1"/>
  <c r="AH32" i="2" s="1"/>
  <c r="O32" i="2"/>
  <c r="S31" i="2"/>
  <c r="AI31" i="2" s="1"/>
  <c r="Q31" i="2"/>
  <c r="P31" i="2"/>
  <c r="O31" i="2"/>
  <c r="S30" i="2"/>
  <c r="AI30" i="2" s="1"/>
  <c r="Q30" i="2"/>
  <c r="P30" i="2"/>
  <c r="R30" i="2" s="1"/>
  <c r="T30" i="2" s="1"/>
  <c r="AH30" i="2" s="1"/>
  <c r="O30" i="2"/>
  <c r="S29" i="2"/>
  <c r="AI29" i="2" s="1"/>
  <c r="Q29" i="2"/>
  <c r="P29" i="2"/>
  <c r="O29" i="2"/>
  <c r="S28" i="2"/>
  <c r="AI28" i="2" s="1"/>
  <c r="Q28" i="2"/>
  <c r="P28" i="2"/>
  <c r="R28" i="2" s="1"/>
  <c r="T28" i="2" s="1"/>
  <c r="AH28" i="2" s="1"/>
  <c r="O28" i="2"/>
  <c r="S27" i="2"/>
  <c r="AI27" i="2" s="1"/>
  <c r="Q27" i="2"/>
  <c r="P27" i="2"/>
  <c r="O27" i="2"/>
  <c r="S26" i="2"/>
  <c r="AI26" i="2" s="1"/>
  <c r="Q26" i="2"/>
  <c r="P26" i="2"/>
  <c r="R26" i="2" s="1"/>
  <c r="T26" i="2" s="1"/>
  <c r="AH26" i="2" s="1"/>
  <c r="O26" i="2"/>
  <c r="S25" i="2"/>
  <c r="AI25" i="2" s="1"/>
  <c r="Q25" i="2"/>
  <c r="P25" i="2"/>
  <c r="R25" i="2" s="1"/>
  <c r="T25" i="2" s="1"/>
  <c r="O25" i="2"/>
  <c r="AH24" i="2"/>
  <c r="S24" i="2"/>
  <c r="Q24" i="2"/>
  <c r="P24" i="2"/>
  <c r="R24" i="2" s="1"/>
  <c r="AK24" i="2" s="1"/>
  <c r="AI23" i="2"/>
  <c r="S23" i="2"/>
  <c r="Q23" i="2"/>
  <c r="P23" i="2"/>
  <c r="R23" i="2" s="1"/>
  <c r="T23" i="2" s="1"/>
  <c r="AH23" i="2" s="1"/>
  <c r="O23" i="2"/>
  <c r="AI22" i="2"/>
  <c r="S22" i="2"/>
  <c r="Q22" i="2"/>
  <c r="P22" i="2"/>
  <c r="R22" i="2" s="1"/>
  <c r="T22" i="2" s="1"/>
  <c r="AH22" i="2" s="1"/>
  <c r="O22" i="2"/>
  <c r="AI21" i="2"/>
  <c r="S21" i="2"/>
  <c r="Q21" i="2"/>
  <c r="P21" i="2"/>
  <c r="R21" i="2" s="1"/>
  <c r="T21" i="2" s="1"/>
  <c r="AH21" i="2" s="1"/>
  <c r="O21" i="2"/>
  <c r="AI20" i="2"/>
  <c r="S20" i="2"/>
  <c r="Q20" i="2"/>
  <c r="P20" i="2"/>
  <c r="R20" i="2" s="1"/>
  <c r="T20" i="2" s="1"/>
  <c r="AH20" i="2" s="1"/>
  <c r="O20" i="2"/>
  <c r="AI19" i="2"/>
  <c r="S19" i="2"/>
  <c r="Q19" i="2"/>
  <c r="P19" i="2"/>
  <c r="R19" i="2" s="1"/>
  <c r="T19" i="2" s="1"/>
  <c r="AH19" i="2" s="1"/>
  <c r="O19" i="2"/>
  <c r="AI18" i="2"/>
  <c r="S18" i="2"/>
  <c r="Q18" i="2"/>
  <c r="P18" i="2"/>
  <c r="R18" i="2" s="1"/>
  <c r="T18" i="2" s="1"/>
  <c r="AH18" i="2" s="1"/>
  <c r="O18" i="2"/>
  <c r="AI17" i="2"/>
  <c r="S17" i="2"/>
  <c r="Q17" i="2"/>
  <c r="P17" i="2"/>
  <c r="R17" i="2" s="1"/>
  <c r="T17" i="2" s="1"/>
  <c r="AH17" i="2" s="1"/>
  <c r="O17" i="2"/>
  <c r="AI16" i="2"/>
  <c r="S16" i="2"/>
  <c r="Q16" i="2"/>
  <c r="P16" i="2"/>
  <c r="R16" i="2" s="1"/>
  <c r="T16" i="2" s="1"/>
  <c r="AH16" i="2" s="1"/>
  <c r="O16" i="2"/>
  <c r="AI15" i="2"/>
  <c r="S15" i="2"/>
  <c r="Q15" i="2"/>
  <c r="P15" i="2"/>
  <c r="R15" i="2" s="1"/>
  <c r="T15" i="2" s="1"/>
  <c r="AH15" i="2" s="1"/>
  <c r="O15" i="2"/>
  <c r="AI14" i="2"/>
  <c r="S14" i="2"/>
  <c r="Q14" i="2"/>
  <c r="P14" i="2"/>
  <c r="R14" i="2" s="1"/>
  <c r="T14" i="2" s="1"/>
  <c r="AH14" i="2" s="1"/>
  <c r="O14" i="2"/>
  <c r="AI13" i="2"/>
  <c r="S13" i="2"/>
  <c r="Q13" i="2"/>
  <c r="P13" i="2"/>
  <c r="R13" i="2" s="1"/>
  <c r="T13" i="2" s="1"/>
  <c r="AH13" i="2" s="1"/>
  <c r="O13" i="2"/>
  <c r="AI12" i="2"/>
  <c r="S12" i="2"/>
  <c r="Q12" i="2"/>
  <c r="P12" i="2"/>
  <c r="R12" i="2" s="1"/>
  <c r="T12" i="2" s="1"/>
  <c r="AH12" i="2" s="1"/>
  <c r="O12" i="2"/>
  <c r="AI11" i="2"/>
  <c r="S11" i="2"/>
  <c r="Q11" i="2"/>
  <c r="P11" i="2"/>
  <c r="R11" i="2" s="1"/>
  <c r="T11" i="2" s="1"/>
  <c r="AH11" i="2" s="1"/>
  <c r="O11" i="2"/>
  <c r="AI10" i="2"/>
  <c r="S10" i="2"/>
  <c r="Q10" i="2"/>
  <c r="P10" i="2"/>
  <c r="R10" i="2" s="1"/>
  <c r="T10" i="2" s="1"/>
  <c r="AH10" i="2" s="1"/>
  <c r="O10" i="2"/>
  <c r="AI9" i="2"/>
  <c r="S9" i="2"/>
  <c r="Q9" i="2"/>
  <c r="P9" i="2"/>
  <c r="R9" i="2" s="1"/>
  <c r="T9" i="2" s="1"/>
  <c r="AH9" i="2" s="1"/>
  <c r="O9" i="2"/>
  <c r="AI8" i="2"/>
  <c r="AH8" i="2"/>
  <c r="S8" i="2"/>
  <c r="Q8" i="2"/>
  <c r="P8" i="2"/>
  <c r="R8" i="2" s="1"/>
  <c r="T8" i="2" s="1"/>
  <c r="O8" i="2"/>
  <c r="AI7" i="2"/>
  <c r="S7" i="2"/>
  <c r="Q7" i="2"/>
  <c r="P7" i="2"/>
  <c r="O7" i="2"/>
  <c r="AO42" i="2" l="1"/>
  <c r="AK42" i="2"/>
  <c r="AM42" i="2"/>
  <c r="R7" i="2"/>
  <c r="T7" i="2" s="1"/>
  <c r="V25" i="2"/>
  <c r="U26" i="2"/>
  <c r="AH25" i="2"/>
  <c r="AI24" i="2"/>
  <c r="AM24" i="2" s="1"/>
  <c r="R27" i="2"/>
  <c r="T27" i="2" s="1"/>
  <c r="AH27" i="2" s="1"/>
  <c r="R29" i="2"/>
  <c r="T29" i="2" s="1"/>
  <c r="AH29" i="2" s="1"/>
  <c r="R31" i="2"/>
  <c r="T31" i="2" s="1"/>
  <c r="AH31" i="2" s="1"/>
  <c r="R33" i="2"/>
  <c r="T33" i="2" s="1"/>
  <c r="AH33" i="2" s="1"/>
  <c r="R35" i="2"/>
  <c r="T35" i="2" s="1"/>
  <c r="AH35" i="2" s="1"/>
  <c r="R37" i="2"/>
  <c r="T37" i="2" s="1"/>
  <c r="AH37" i="2" s="1"/>
  <c r="R39" i="2"/>
  <c r="T39" i="2" s="1"/>
  <c r="AH39" i="2" s="1"/>
  <c r="R41" i="2"/>
  <c r="T41" i="2" s="1"/>
  <c r="AH41" i="2" s="1"/>
  <c r="V26" i="2" l="1"/>
  <c r="U27" i="2"/>
  <c r="U8" i="2"/>
  <c r="AH7" i="2"/>
  <c r="V7" i="2"/>
  <c r="AO24" i="2"/>
  <c r="Z25" i="2"/>
  <c r="X25" i="2"/>
  <c r="V27" i="2" l="1"/>
  <c r="U28" i="2"/>
  <c r="Z26" i="2"/>
  <c r="X26" i="2"/>
  <c r="X7" i="2"/>
  <c r="Z7" i="2"/>
  <c r="U9" i="2"/>
  <c r="V8" i="2"/>
  <c r="Z8" i="2" l="1"/>
  <c r="X8" i="2"/>
  <c r="U10" i="2"/>
  <c r="V9" i="2"/>
  <c r="V28" i="2"/>
  <c r="U29" i="2"/>
  <c r="Z27" i="2"/>
  <c r="X27" i="2"/>
  <c r="U11" i="2" l="1"/>
  <c r="V10" i="2"/>
  <c r="V29" i="2"/>
  <c r="U30" i="2"/>
  <c r="Z28" i="2"/>
  <c r="X28" i="2"/>
  <c r="Z9" i="2"/>
  <c r="X9" i="2"/>
  <c r="V30" i="2" l="1"/>
  <c r="U31" i="2"/>
  <c r="X10" i="2"/>
  <c r="Z10" i="2"/>
  <c r="Z29" i="2"/>
  <c r="X29" i="2"/>
  <c r="U12" i="2"/>
  <c r="V11" i="2"/>
  <c r="Z11" i="2" l="1"/>
  <c r="X11" i="2"/>
  <c r="U13" i="2"/>
  <c r="V12" i="2"/>
  <c r="V31" i="2"/>
  <c r="U32" i="2"/>
  <c r="Z30" i="2"/>
  <c r="X30" i="2"/>
  <c r="V32" i="2" l="1"/>
  <c r="U33" i="2"/>
  <c r="X12" i="2"/>
  <c r="Z12" i="2"/>
  <c r="Z31" i="2"/>
  <c r="X31" i="2"/>
  <c r="U14" i="2"/>
  <c r="V13" i="2"/>
  <c r="Z13" i="2" l="1"/>
  <c r="X13" i="2"/>
  <c r="V33" i="2"/>
  <c r="U34" i="2"/>
  <c r="Z32" i="2"/>
  <c r="X32" i="2"/>
  <c r="U15" i="2"/>
  <c r="V14" i="2"/>
  <c r="X14" i="2" l="1"/>
  <c r="Z14" i="2"/>
  <c r="V34" i="2"/>
  <c r="U35" i="2"/>
  <c r="U16" i="2"/>
  <c r="V15" i="2"/>
  <c r="Z33" i="2"/>
  <c r="X33" i="2"/>
  <c r="Z15" i="2" l="1"/>
  <c r="X15" i="2"/>
  <c r="V35" i="2"/>
  <c r="U36" i="2"/>
  <c r="Z34" i="2"/>
  <c r="X34" i="2"/>
  <c r="U17" i="2"/>
  <c r="V16" i="2"/>
  <c r="Z35" i="2" l="1"/>
  <c r="X35" i="2"/>
  <c r="U18" i="2"/>
  <c r="V17" i="2"/>
  <c r="Z16" i="2"/>
  <c r="X16" i="2"/>
  <c r="V36" i="2"/>
  <c r="U37" i="2"/>
  <c r="V37" i="2" l="1"/>
  <c r="U38" i="2"/>
  <c r="Z36" i="2"/>
  <c r="X36" i="2"/>
  <c r="U19" i="2"/>
  <c r="V18" i="2"/>
  <c r="Z17" i="2"/>
  <c r="X17" i="2"/>
  <c r="U20" i="2" l="1"/>
  <c r="V19" i="2"/>
  <c r="V38" i="2"/>
  <c r="U39" i="2"/>
  <c r="Z18" i="2"/>
  <c r="X18" i="2"/>
  <c r="Z37" i="2"/>
  <c r="X37" i="2"/>
  <c r="V39" i="2" l="1"/>
  <c r="U40" i="2"/>
  <c r="Z38" i="2"/>
  <c r="X38" i="2"/>
  <c r="Z19" i="2"/>
  <c r="X19" i="2"/>
  <c r="U21" i="2"/>
  <c r="V20" i="2"/>
  <c r="Z39" i="2" l="1"/>
  <c r="X39" i="2"/>
  <c r="Z20" i="2"/>
  <c r="X20" i="2"/>
  <c r="U22" i="2"/>
  <c r="V21" i="2"/>
  <c r="V40" i="2"/>
  <c r="U41" i="2"/>
  <c r="U23" i="2" l="1"/>
  <c r="V22" i="2"/>
  <c r="V41" i="2"/>
  <c r="U42" i="2"/>
  <c r="V42" i="2" s="1"/>
  <c r="Z40" i="2"/>
  <c r="X40" i="2"/>
  <c r="W40" i="2"/>
  <c r="AB40" i="2" s="1"/>
  <c r="W35" i="2"/>
  <c r="AB35" i="2" s="1"/>
  <c r="W33" i="2"/>
  <c r="AB33" i="2" s="1"/>
  <c r="W38" i="2"/>
  <c r="AB38" i="2" s="1"/>
  <c r="W36" i="2"/>
  <c r="AB36" i="2" s="1"/>
  <c r="Z21" i="2"/>
  <c r="X21" i="2"/>
  <c r="W37" i="2"/>
  <c r="AB37" i="2" s="1"/>
  <c r="C78" i="2" l="1"/>
  <c r="AJ37" i="2"/>
  <c r="C75" i="2"/>
  <c r="AJ34" i="2"/>
  <c r="Z41" i="2"/>
  <c r="X41" i="2"/>
  <c r="W41" i="2"/>
  <c r="AB41" i="2" s="1"/>
  <c r="Z22" i="2"/>
  <c r="X22" i="2"/>
  <c r="W39" i="2"/>
  <c r="AB39" i="2" s="1"/>
  <c r="C77" i="2"/>
  <c r="AJ36" i="2"/>
  <c r="C76" i="2"/>
  <c r="AJ35" i="2"/>
  <c r="C73" i="2"/>
  <c r="AJ32" i="2"/>
  <c r="C80" i="2"/>
  <c r="AJ39" i="2"/>
  <c r="AA40" i="2"/>
  <c r="AE40" i="2" s="1"/>
  <c r="AA38" i="2"/>
  <c r="AE38" i="2" s="1"/>
  <c r="AN42" i="2"/>
  <c r="AL42" i="2"/>
  <c r="Z42" i="2"/>
  <c r="AA34" i="2" s="1"/>
  <c r="AE34" i="2" s="1"/>
  <c r="X42" i="2"/>
  <c r="W42" i="2"/>
  <c r="AB42" i="2" s="1"/>
  <c r="W25" i="2"/>
  <c r="AB25" i="2" s="1"/>
  <c r="W27" i="2"/>
  <c r="AB27" i="2" s="1"/>
  <c r="W26" i="2"/>
  <c r="AB26" i="2" s="1"/>
  <c r="W28" i="2"/>
  <c r="AB28" i="2" s="1"/>
  <c r="W29" i="2"/>
  <c r="AB29" i="2" s="1"/>
  <c r="W32" i="2"/>
  <c r="AB32" i="2" s="1"/>
  <c r="W30" i="2"/>
  <c r="AB30" i="2" s="1"/>
  <c r="W31" i="2"/>
  <c r="AB31" i="2" s="1"/>
  <c r="W34" i="2"/>
  <c r="AB34" i="2" s="1"/>
  <c r="AA35" i="2"/>
  <c r="AE35" i="2" s="1"/>
  <c r="AA39" i="2"/>
  <c r="AE39" i="2" s="1"/>
  <c r="U24" i="2"/>
  <c r="V24" i="2" s="1"/>
  <c r="V23" i="2"/>
  <c r="W22" i="2" s="1"/>
  <c r="AB22" i="2" s="1"/>
  <c r="C62" i="2" l="1"/>
  <c r="AJ21" i="2"/>
  <c r="J74" i="2"/>
  <c r="AF34" i="2"/>
  <c r="M74" i="2" s="1"/>
  <c r="AN33" i="2"/>
  <c r="C74" i="2"/>
  <c r="AJ33" i="2"/>
  <c r="C69" i="2"/>
  <c r="AJ28" i="2"/>
  <c r="C65" i="2"/>
  <c r="Y42" i="2"/>
  <c r="AC42" i="2" s="1"/>
  <c r="Y25" i="2"/>
  <c r="AC25" i="2" s="1"/>
  <c r="Y26" i="2"/>
  <c r="AC26" i="2" s="1"/>
  <c r="Y27" i="2"/>
  <c r="AC27" i="2" s="1"/>
  <c r="Y28" i="2"/>
  <c r="AC28" i="2" s="1"/>
  <c r="Y30" i="2"/>
  <c r="AC30" i="2" s="1"/>
  <c r="Y32" i="2"/>
  <c r="AC32" i="2" s="1"/>
  <c r="Y29" i="2"/>
  <c r="AC29" i="2" s="1"/>
  <c r="Y31" i="2"/>
  <c r="AC31" i="2" s="1"/>
  <c r="Y34" i="2"/>
  <c r="AC34" i="2" s="1"/>
  <c r="Y33" i="2"/>
  <c r="AC33" i="2" s="1"/>
  <c r="AF38" i="2"/>
  <c r="M78" i="2" s="1"/>
  <c r="J78" i="2"/>
  <c r="AN37" i="2"/>
  <c r="J80" i="2"/>
  <c r="AF40" i="2"/>
  <c r="M80" i="2" s="1"/>
  <c r="AN39" i="2"/>
  <c r="C79" i="2"/>
  <c r="AJ38" i="2"/>
  <c r="C81" i="2"/>
  <c r="AJ40" i="2"/>
  <c r="AA41" i="2"/>
  <c r="AE41" i="2" s="1"/>
  <c r="W23" i="2"/>
  <c r="AB23" i="2" s="1"/>
  <c r="Z23" i="2"/>
  <c r="X23" i="2"/>
  <c r="W21" i="2"/>
  <c r="AB21" i="2" s="1"/>
  <c r="W18" i="2"/>
  <c r="AB18" i="2" s="1"/>
  <c r="W20" i="2"/>
  <c r="AB20" i="2" s="1"/>
  <c r="W19" i="2"/>
  <c r="AB19" i="2" s="1"/>
  <c r="J79" i="2"/>
  <c r="AF39" i="2"/>
  <c r="M79" i="2" s="1"/>
  <c r="AN38" i="2"/>
  <c r="C70" i="2"/>
  <c r="AJ29" i="2"/>
  <c r="C66" i="2"/>
  <c r="AJ25" i="2"/>
  <c r="AN24" i="2"/>
  <c r="AL24" i="2"/>
  <c r="W24" i="2"/>
  <c r="AB24" i="2" s="1"/>
  <c r="Z24" i="2"/>
  <c r="X24" i="2"/>
  <c r="W7" i="2"/>
  <c r="AB7" i="2" s="1"/>
  <c r="W8" i="2"/>
  <c r="AB8" i="2" s="1"/>
  <c r="W9" i="2"/>
  <c r="AB9" i="2" s="1"/>
  <c r="W10" i="2"/>
  <c r="AB10" i="2" s="1"/>
  <c r="W11" i="2"/>
  <c r="AB11" i="2" s="1"/>
  <c r="W12" i="2"/>
  <c r="AB12" i="2" s="1"/>
  <c r="W13" i="2"/>
  <c r="AB13" i="2" s="1"/>
  <c r="W14" i="2"/>
  <c r="AB14" i="2" s="1"/>
  <c r="W17" i="2"/>
  <c r="AB17" i="2" s="1"/>
  <c r="W15" i="2"/>
  <c r="AB15" i="2" s="1"/>
  <c r="J75" i="2"/>
  <c r="AF35" i="2"/>
  <c r="M75" i="2" s="1"/>
  <c r="AN34" i="2"/>
  <c r="C71" i="2"/>
  <c r="AJ30" i="2"/>
  <c r="C72" i="2"/>
  <c r="AJ31" i="2"/>
  <c r="C68" i="2"/>
  <c r="AJ27" i="2"/>
  <c r="C67" i="2"/>
  <c r="AJ26" i="2"/>
  <c r="C82" i="2"/>
  <c r="AP42" i="2"/>
  <c r="D82" i="2" s="1"/>
  <c r="AQ42" i="2"/>
  <c r="E82" i="2" s="1"/>
  <c r="AJ41" i="2"/>
  <c r="AK41" i="2" s="1"/>
  <c r="AQ41" i="2" s="1"/>
  <c r="E81" i="2" s="1"/>
  <c r="AA42" i="2"/>
  <c r="AE42" i="2" s="1"/>
  <c r="AA25" i="2"/>
  <c r="AE25" i="2" s="1"/>
  <c r="AA26" i="2"/>
  <c r="AE26" i="2" s="1"/>
  <c r="AA27" i="2"/>
  <c r="AE27" i="2" s="1"/>
  <c r="AA28" i="2"/>
  <c r="AE28" i="2" s="1"/>
  <c r="AA29" i="2"/>
  <c r="AE29" i="2" s="1"/>
  <c r="AA31" i="2"/>
  <c r="AE31" i="2" s="1"/>
  <c r="AA30" i="2"/>
  <c r="AE30" i="2" s="1"/>
  <c r="AA32" i="2"/>
  <c r="AE32" i="2" s="1"/>
  <c r="AA36" i="2"/>
  <c r="AE36" i="2" s="1"/>
  <c r="AK39" i="2"/>
  <c r="AQ39" i="2" s="1"/>
  <c r="E79" i="2" s="1"/>
  <c r="AK32" i="2"/>
  <c r="AQ32" i="2" s="1"/>
  <c r="E72" i="2" s="1"/>
  <c r="AK35" i="2"/>
  <c r="Y18" i="2"/>
  <c r="AC18" i="2" s="1"/>
  <c r="Y21" i="2"/>
  <c r="AC21" i="2" s="1"/>
  <c r="W16" i="2"/>
  <c r="AB16" i="2" s="1"/>
  <c r="AA22" i="2"/>
  <c r="AE22" i="2" s="1"/>
  <c r="AA18" i="2"/>
  <c r="AE18" i="2" s="1"/>
  <c r="AA17" i="2"/>
  <c r="AE17" i="2" s="1"/>
  <c r="AA37" i="2"/>
  <c r="AE37" i="2" s="1"/>
  <c r="Y41" i="2"/>
  <c r="AC41" i="2" s="1"/>
  <c r="Y37" i="2"/>
  <c r="AC37" i="2" s="1"/>
  <c r="Y36" i="2"/>
  <c r="AC36" i="2" s="1"/>
  <c r="Y35" i="2"/>
  <c r="AC35" i="2" s="1"/>
  <c r="Y38" i="2"/>
  <c r="AC38" i="2" s="1"/>
  <c r="Y39" i="2"/>
  <c r="AC39" i="2" s="1"/>
  <c r="Y40" i="2"/>
  <c r="AC40" i="2" s="1"/>
  <c r="AA33" i="2"/>
  <c r="AE33" i="2" s="1"/>
  <c r="F80" i="2" l="1"/>
  <c r="AD40" i="2"/>
  <c r="I80" i="2" s="1"/>
  <c r="AL39" i="2"/>
  <c r="F78" i="2"/>
  <c r="AD38" i="2"/>
  <c r="I78" i="2" s="1"/>
  <c r="AL37" i="2"/>
  <c r="F76" i="2"/>
  <c r="AD36" i="2"/>
  <c r="I76" i="2" s="1"/>
  <c r="AL35" i="2"/>
  <c r="F81" i="2"/>
  <c r="AD41" i="2"/>
  <c r="I81" i="2" s="1"/>
  <c r="AL40" i="2"/>
  <c r="J57" i="2"/>
  <c r="AF17" i="2"/>
  <c r="M57" i="2" s="1"/>
  <c r="AN16" i="2"/>
  <c r="J62" i="2"/>
  <c r="AF22" i="2"/>
  <c r="M62" i="2" s="1"/>
  <c r="AN21" i="2"/>
  <c r="F61" i="2"/>
  <c r="AD21" i="2"/>
  <c r="I61" i="2" s="1"/>
  <c r="AL20" i="2"/>
  <c r="AQ35" i="2"/>
  <c r="E75" i="2" s="1"/>
  <c r="AP35" i="2"/>
  <c r="D75" i="2" s="1"/>
  <c r="J72" i="2"/>
  <c r="AF32" i="2"/>
  <c r="M72" i="2" s="1"/>
  <c r="AN31" i="2"/>
  <c r="J71" i="2"/>
  <c r="AF31" i="2"/>
  <c r="M71" i="2" s="1"/>
  <c r="AN30" i="2"/>
  <c r="J68" i="2"/>
  <c r="AF28" i="2"/>
  <c r="M68" i="2" s="1"/>
  <c r="AN27" i="2"/>
  <c r="J66" i="2"/>
  <c r="AF26" i="2"/>
  <c r="M66" i="2" s="1"/>
  <c r="AN25" i="2"/>
  <c r="AT42" i="2"/>
  <c r="K82" i="2" s="1"/>
  <c r="AF42" i="2"/>
  <c r="M82" i="2" s="1"/>
  <c r="J82" i="2"/>
  <c r="AU42" i="2"/>
  <c r="L82" i="2" s="1"/>
  <c r="AN41" i="2"/>
  <c r="AO41" i="2" s="1"/>
  <c r="AP32" i="2"/>
  <c r="D72" i="2" s="1"/>
  <c r="C55" i="2"/>
  <c r="AJ14" i="2"/>
  <c r="C54" i="2"/>
  <c r="AJ13" i="2"/>
  <c r="C52" i="2"/>
  <c r="AJ11" i="2"/>
  <c r="C50" i="2"/>
  <c r="AJ9" i="2"/>
  <c r="C48" i="2"/>
  <c r="AJ7" i="2"/>
  <c r="Y24" i="2"/>
  <c r="AC24" i="2" s="1"/>
  <c r="Y8" i="2"/>
  <c r="AC8" i="2" s="1"/>
  <c r="Y7" i="2"/>
  <c r="AC7" i="2" s="1"/>
  <c r="Y9" i="2"/>
  <c r="AC9" i="2" s="1"/>
  <c r="Y10" i="2"/>
  <c r="AC10" i="2" s="1"/>
  <c r="Y11" i="2"/>
  <c r="AC11" i="2" s="1"/>
  <c r="Y12" i="2"/>
  <c r="AC12" i="2" s="1"/>
  <c r="Y13" i="2"/>
  <c r="AC13" i="2" s="1"/>
  <c r="Y14" i="2"/>
  <c r="AC14" i="2" s="1"/>
  <c r="AP24" i="2"/>
  <c r="D64" i="2" s="1"/>
  <c r="C64" i="2"/>
  <c r="AQ24" i="2"/>
  <c r="E64" i="2" s="1"/>
  <c r="AJ23" i="2"/>
  <c r="AK23" i="2" s="1"/>
  <c r="AP23" i="2" s="1"/>
  <c r="D63" i="2" s="1"/>
  <c r="C59" i="2"/>
  <c r="AJ18" i="2"/>
  <c r="C58" i="2"/>
  <c r="AJ17" i="2"/>
  <c r="Y23" i="2"/>
  <c r="AC23" i="2" s="1"/>
  <c r="C63" i="2"/>
  <c r="AQ23" i="2"/>
  <c r="E63" i="2" s="1"/>
  <c r="AJ22" i="2"/>
  <c r="AK22" i="2" s="1"/>
  <c r="AK37" i="2"/>
  <c r="J81" i="2"/>
  <c r="AU41" i="2"/>
  <c r="L81" i="2" s="1"/>
  <c r="AT41" i="2"/>
  <c r="K81" i="2" s="1"/>
  <c r="AF41" i="2"/>
  <c r="M81" i="2" s="1"/>
  <c r="AN40" i="2"/>
  <c r="AO40" i="2" s="1"/>
  <c r="AP41" i="2"/>
  <c r="D81" i="2" s="1"/>
  <c r="Y20" i="2"/>
  <c r="AC20" i="2" s="1"/>
  <c r="Y16" i="2"/>
  <c r="AC16" i="2" s="1"/>
  <c r="Y22" i="2"/>
  <c r="AC22" i="2" s="1"/>
  <c r="AP39" i="2"/>
  <c r="D79" i="2" s="1"/>
  <c r="AO39" i="2"/>
  <c r="F73" i="2"/>
  <c r="AD33" i="2"/>
  <c r="I73" i="2" s="1"/>
  <c r="AL32" i="2"/>
  <c r="F71" i="2"/>
  <c r="AD31" i="2"/>
  <c r="I71" i="2" s="1"/>
  <c r="AL30" i="2"/>
  <c r="F72" i="2"/>
  <c r="AD32" i="2"/>
  <c r="I72" i="2" s="1"/>
  <c r="AL31" i="2"/>
  <c r="F68" i="2"/>
  <c r="AD28" i="2"/>
  <c r="I68" i="2" s="1"/>
  <c r="AL27" i="2"/>
  <c r="F66" i="2"/>
  <c r="AD26" i="2"/>
  <c r="I66" i="2" s="1"/>
  <c r="AL25" i="2"/>
  <c r="AR42" i="2"/>
  <c r="G82" i="2" s="1"/>
  <c r="AD42" i="2"/>
  <c r="I82" i="2" s="1"/>
  <c r="AS42" i="2"/>
  <c r="H82" i="2" s="1"/>
  <c r="F82" i="2"/>
  <c r="AL41" i="2"/>
  <c r="AM41" i="2" s="1"/>
  <c r="AS41" i="2" s="1"/>
  <c r="H81" i="2" s="1"/>
  <c r="AK28" i="2"/>
  <c r="AK33" i="2"/>
  <c r="J73" i="2"/>
  <c r="AF33" i="2"/>
  <c r="M73" i="2" s="1"/>
  <c r="AN32" i="2"/>
  <c r="F79" i="2"/>
  <c r="AD39" i="2"/>
  <c r="I79" i="2" s="1"/>
  <c r="AL38" i="2"/>
  <c r="AM38" i="2" s="1"/>
  <c r="AS38" i="2" s="1"/>
  <c r="H78" i="2" s="1"/>
  <c r="F75" i="2"/>
  <c r="AD35" i="2"/>
  <c r="I75" i="2" s="1"/>
  <c r="AL34" i="2"/>
  <c r="F77" i="2"/>
  <c r="AD37" i="2"/>
  <c r="I77" i="2" s="1"/>
  <c r="AL36" i="2"/>
  <c r="AM36" i="2" s="1"/>
  <c r="AS36" i="2" s="1"/>
  <c r="H76" i="2" s="1"/>
  <c r="J77" i="2"/>
  <c r="AF37" i="2"/>
  <c r="M77" i="2" s="1"/>
  <c r="AN36" i="2"/>
  <c r="AO36" i="2" s="1"/>
  <c r="J58" i="2"/>
  <c r="AF18" i="2"/>
  <c r="M58" i="2" s="1"/>
  <c r="AN17" i="2"/>
  <c r="C56" i="2"/>
  <c r="AJ15" i="2"/>
  <c r="F58" i="2"/>
  <c r="AD18" i="2"/>
  <c r="I58" i="2" s="1"/>
  <c r="AL17" i="2"/>
  <c r="J76" i="2"/>
  <c r="AU36" i="2"/>
  <c r="L76" i="2" s="1"/>
  <c r="AF36" i="2"/>
  <c r="M76" i="2" s="1"/>
  <c r="AT36" i="2"/>
  <c r="K76" i="2" s="1"/>
  <c r="AN35" i="2"/>
  <c r="AO35" i="2" s="1"/>
  <c r="AF30" i="2"/>
  <c r="M70" i="2" s="1"/>
  <c r="J70" i="2"/>
  <c r="AN29" i="2"/>
  <c r="J69" i="2"/>
  <c r="AF29" i="2"/>
  <c r="M69" i="2" s="1"/>
  <c r="AN28" i="2"/>
  <c r="AO28" i="2" s="1"/>
  <c r="AU28" i="2" s="1"/>
  <c r="L68" i="2" s="1"/>
  <c r="J67" i="2"/>
  <c r="AF27" i="2"/>
  <c r="M67" i="2" s="1"/>
  <c r="AN26" i="2"/>
  <c r="J65" i="2"/>
  <c r="AF25" i="2"/>
  <c r="M65" i="2" s="1"/>
  <c r="AK26" i="2"/>
  <c r="AK27" i="2"/>
  <c r="AK31" i="2"/>
  <c r="AK30" i="2"/>
  <c r="AO34" i="2"/>
  <c r="C57" i="2"/>
  <c r="AJ16" i="2"/>
  <c r="C53" i="2"/>
  <c r="AJ12" i="2"/>
  <c r="C51" i="2"/>
  <c r="AJ10" i="2"/>
  <c r="C49" i="2"/>
  <c r="AJ8" i="2"/>
  <c r="C47" i="2"/>
  <c r="AA24" i="2"/>
  <c r="AE24" i="2" s="1"/>
  <c r="AA8" i="2"/>
  <c r="AE8" i="2" s="1"/>
  <c r="AA7" i="2"/>
  <c r="AE7" i="2" s="1"/>
  <c r="AA10" i="2"/>
  <c r="AE10" i="2" s="1"/>
  <c r="AA11" i="2"/>
  <c r="AE11" i="2" s="1"/>
  <c r="AA9" i="2"/>
  <c r="AE9" i="2" s="1"/>
  <c r="AA13" i="2"/>
  <c r="AE13" i="2" s="1"/>
  <c r="AA12" i="2"/>
  <c r="AE12" i="2" s="1"/>
  <c r="AA14" i="2"/>
  <c r="AE14" i="2" s="1"/>
  <c r="AA15" i="2"/>
  <c r="AE15" i="2" s="1"/>
  <c r="AK25" i="2"/>
  <c r="AK29" i="2"/>
  <c r="AO38" i="2"/>
  <c r="C60" i="2"/>
  <c r="AJ19" i="2"/>
  <c r="C61" i="2"/>
  <c r="AJ20" i="2"/>
  <c r="AK20" i="2" s="1"/>
  <c r="AP20" i="2" s="1"/>
  <c r="D60" i="2" s="1"/>
  <c r="AA23" i="2"/>
  <c r="AE23" i="2" s="1"/>
  <c r="AA16" i="2"/>
  <c r="AE16" i="2" s="1"/>
  <c r="AA20" i="2"/>
  <c r="AE20" i="2" s="1"/>
  <c r="AA19" i="2"/>
  <c r="AE19" i="2" s="1"/>
  <c r="AK34" i="2"/>
  <c r="AK40" i="2"/>
  <c r="Y15" i="2"/>
  <c r="AC15" i="2" s="1"/>
  <c r="Y19" i="2"/>
  <c r="AC19" i="2" s="1"/>
  <c r="Y17" i="2"/>
  <c r="AC17" i="2" s="1"/>
  <c r="AK38" i="2"/>
  <c r="AK36" i="2"/>
  <c r="AO37" i="2"/>
  <c r="AU37" i="2" s="1"/>
  <c r="L77" i="2" s="1"/>
  <c r="AD34" i="2"/>
  <c r="I74" i="2" s="1"/>
  <c r="F74" i="2"/>
  <c r="AL33" i="2"/>
  <c r="AM33" i="2" s="1"/>
  <c r="AS33" i="2" s="1"/>
  <c r="H73" i="2" s="1"/>
  <c r="F69" i="2"/>
  <c r="AD29" i="2"/>
  <c r="I69" i="2" s="1"/>
  <c r="AL28" i="2"/>
  <c r="AM28" i="2" s="1"/>
  <c r="AS28" i="2" s="1"/>
  <c r="H68" i="2" s="1"/>
  <c r="F70" i="2"/>
  <c r="AD30" i="2"/>
  <c r="I70" i="2" s="1"/>
  <c r="AL29" i="2"/>
  <c r="AM29" i="2" s="1"/>
  <c r="AS29" i="2" s="1"/>
  <c r="H69" i="2" s="1"/>
  <c r="AD27" i="2"/>
  <c r="I67" i="2" s="1"/>
  <c r="F67" i="2"/>
  <c r="AL26" i="2"/>
  <c r="AM26" i="2" s="1"/>
  <c r="AS26" i="2" s="1"/>
  <c r="H66" i="2" s="1"/>
  <c r="F65" i="2"/>
  <c r="AD25" i="2"/>
  <c r="I65" i="2" s="1"/>
  <c r="AK21" i="2"/>
  <c r="AQ21" i="2" s="1"/>
  <c r="E61" i="2" s="1"/>
  <c r="AA21" i="2"/>
  <c r="AE21" i="2" s="1"/>
  <c r="AP38" i="2" l="1"/>
  <c r="D78" i="2" s="1"/>
  <c r="AQ38" i="2"/>
  <c r="E78" i="2" s="1"/>
  <c r="F59" i="2"/>
  <c r="AD19" i="2"/>
  <c r="I59" i="2" s="1"/>
  <c r="AL18" i="2"/>
  <c r="AQ40" i="2"/>
  <c r="E80" i="2" s="1"/>
  <c r="AP40" i="2"/>
  <c r="D80" i="2" s="1"/>
  <c r="J59" i="2"/>
  <c r="AF19" i="2"/>
  <c r="M59" i="2" s="1"/>
  <c r="AN18" i="2"/>
  <c r="J56" i="2"/>
  <c r="AF16" i="2"/>
  <c r="M56" i="2" s="1"/>
  <c r="AN15" i="2"/>
  <c r="AP21" i="2"/>
  <c r="D61" i="2" s="1"/>
  <c r="AK19" i="2"/>
  <c r="AU38" i="2"/>
  <c r="L78" i="2" s="1"/>
  <c r="AT38" i="2"/>
  <c r="K78" i="2" s="1"/>
  <c r="AP25" i="2"/>
  <c r="D65" i="2" s="1"/>
  <c r="AQ25" i="2"/>
  <c r="E65" i="2" s="1"/>
  <c r="J54" i="2"/>
  <c r="AF14" i="2"/>
  <c r="M54" i="2" s="1"/>
  <c r="AN13" i="2"/>
  <c r="J53" i="2"/>
  <c r="AF13" i="2"/>
  <c r="M53" i="2" s="1"/>
  <c r="AN12" i="2"/>
  <c r="J51" i="2"/>
  <c r="AF11" i="2"/>
  <c r="M51" i="2" s="1"/>
  <c r="AN10" i="2"/>
  <c r="J47" i="2"/>
  <c r="AF7" i="2"/>
  <c r="M47" i="2" s="1"/>
  <c r="J64" i="2"/>
  <c r="AT24" i="2"/>
  <c r="K64" i="2" s="1"/>
  <c r="AU24" i="2"/>
  <c r="L64" i="2" s="1"/>
  <c r="AF24" i="2"/>
  <c r="M64" i="2" s="1"/>
  <c r="AN23" i="2"/>
  <c r="AO23" i="2" s="1"/>
  <c r="AK8" i="2"/>
  <c r="AK10" i="2"/>
  <c r="AK12" i="2"/>
  <c r="AK16" i="2"/>
  <c r="AU34" i="2"/>
  <c r="L74" i="2" s="1"/>
  <c r="AT34" i="2"/>
  <c r="K74" i="2" s="1"/>
  <c r="AQ31" i="2"/>
  <c r="E71" i="2" s="1"/>
  <c r="AP31" i="2"/>
  <c r="D71" i="2" s="1"/>
  <c r="AQ26" i="2"/>
  <c r="E66" i="2" s="1"/>
  <c r="AP26" i="2"/>
  <c r="D66" i="2" s="1"/>
  <c r="AU35" i="2"/>
  <c r="L75" i="2" s="1"/>
  <c r="AT35" i="2"/>
  <c r="K75" i="2" s="1"/>
  <c r="AK15" i="2"/>
  <c r="AT37" i="2"/>
  <c r="K77" i="2" s="1"/>
  <c r="AO33" i="2"/>
  <c r="AQ28" i="2"/>
  <c r="E68" i="2" s="1"/>
  <c r="AP28" i="2"/>
  <c r="D68" i="2" s="1"/>
  <c r="AM25" i="2"/>
  <c r="AR28" i="2"/>
  <c r="G68" i="2" s="1"/>
  <c r="AM31" i="2"/>
  <c r="AM32" i="2"/>
  <c r="F56" i="2"/>
  <c r="AD16" i="2"/>
  <c r="I56" i="2" s="1"/>
  <c r="AL15" i="2"/>
  <c r="AP37" i="2"/>
  <c r="D77" i="2" s="1"/>
  <c r="AQ37" i="2"/>
  <c r="E77" i="2" s="1"/>
  <c r="AK17" i="2"/>
  <c r="AK18" i="2"/>
  <c r="F54" i="2"/>
  <c r="AD14" i="2"/>
  <c r="I54" i="2" s="1"/>
  <c r="AL13" i="2"/>
  <c r="F52" i="2"/>
  <c r="AD12" i="2"/>
  <c r="I52" i="2" s="1"/>
  <c r="AL11" i="2"/>
  <c r="F50" i="2"/>
  <c r="AD10" i="2"/>
  <c r="I50" i="2" s="1"/>
  <c r="AL9" i="2"/>
  <c r="F47" i="2"/>
  <c r="AD7" i="2"/>
  <c r="I47" i="2" s="1"/>
  <c r="F64" i="2"/>
  <c r="AR24" i="2"/>
  <c r="G64" i="2" s="1"/>
  <c r="AS24" i="2"/>
  <c r="H64" i="2" s="1"/>
  <c r="AD24" i="2"/>
  <c r="I64" i="2" s="1"/>
  <c r="AL23" i="2"/>
  <c r="AM23" i="2" s="1"/>
  <c r="AO27" i="2"/>
  <c r="AO31" i="2"/>
  <c r="AM40" i="2"/>
  <c r="AR36" i="2"/>
  <c r="G76" i="2" s="1"/>
  <c r="AM37" i="2"/>
  <c r="J61" i="2"/>
  <c r="AF21" i="2"/>
  <c r="M61" i="2" s="1"/>
  <c r="AN20" i="2"/>
  <c r="AR29" i="2"/>
  <c r="G69" i="2" s="1"/>
  <c r="AQ36" i="2"/>
  <c r="E76" i="2" s="1"/>
  <c r="AP36" i="2"/>
  <c r="D76" i="2" s="1"/>
  <c r="F57" i="2"/>
  <c r="AD17" i="2"/>
  <c r="I57" i="2" s="1"/>
  <c r="AL16" i="2"/>
  <c r="F55" i="2"/>
  <c r="AD15" i="2"/>
  <c r="I55" i="2" s="1"/>
  <c r="AL14" i="2"/>
  <c r="AP34" i="2"/>
  <c r="D74" i="2" s="1"/>
  <c r="AQ34" i="2"/>
  <c r="E74" i="2" s="1"/>
  <c r="J60" i="2"/>
  <c r="AF20" i="2"/>
  <c r="M60" i="2" s="1"/>
  <c r="AN19" i="2"/>
  <c r="AT23" i="2"/>
  <c r="K63" i="2" s="1"/>
  <c r="J63" i="2"/>
  <c r="AU23" i="2"/>
  <c r="L63" i="2" s="1"/>
  <c r="AF23" i="2"/>
  <c r="M63" i="2" s="1"/>
  <c r="AN22" i="2"/>
  <c r="AO22" i="2" s="1"/>
  <c r="AQ20" i="2"/>
  <c r="E60" i="2" s="1"/>
  <c r="AP29" i="2"/>
  <c r="D69" i="2" s="1"/>
  <c r="AQ29" i="2"/>
  <c r="E69" i="2" s="1"/>
  <c r="J55" i="2"/>
  <c r="AF15" i="2"/>
  <c r="M55" i="2" s="1"/>
  <c r="AN14" i="2"/>
  <c r="AO14" i="2" s="1"/>
  <c r="AT14" i="2" s="1"/>
  <c r="K54" i="2" s="1"/>
  <c r="J52" i="2"/>
  <c r="AF12" i="2"/>
  <c r="M52" i="2" s="1"/>
  <c r="AN11" i="2"/>
  <c r="J49" i="2"/>
  <c r="AF9" i="2"/>
  <c r="M49" i="2" s="1"/>
  <c r="AN8" i="2"/>
  <c r="AO8" i="2" s="1"/>
  <c r="AT8" i="2" s="1"/>
  <c r="K48" i="2" s="1"/>
  <c r="J50" i="2"/>
  <c r="AF10" i="2"/>
  <c r="M50" i="2" s="1"/>
  <c r="AN9" i="2"/>
  <c r="J48" i="2"/>
  <c r="AU8" i="2"/>
  <c r="L48" i="2" s="1"/>
  <c r="AF8" i="2"/>
  <c r="M48" i="2" s="1"/>
  <c r="AN7" i="2"/>
  <c r="AO7" i="2" s="1"/>
  <c r="AT7" i="2" s="1"/>
  <c r="K47" i="2" s="1"/>
  <c r="AQ30" i="2"/>
  <c r="E70" i="2" s="1"/>
  <c r="AP30" i="2"/>
  <c r="D70" i="2" s="1"/>
  <c r="AQ27" i="2"/>
  <c r="E67" i="2" s="1"/>
  <c r="AP27" i="2"/>
  <c r="D67" i="2" s="1"/>
  <c r="AO26" i="2"/>
  <c r="AO29" i="2"/>
  <c r="AM34" i="2"/>
  <c r="AO32" i="2"/>
  <c r="AQ33" i="2"/>
  <c r="E73" i="2" s="1"/>
  <c r="AP33" i="2"/>
  <c r="D73" i="2" s="1"/>
  <c r="AR26" i="2"/>
  <c r="G66" i="2" s="1"/>
  <c r="AM27" i="2"/>
  <c r="AM30" i="2"/>
  <c r="AR33" i="2"/>
  <c r="G73" i="2" s="1"/>
  <c r="AU39" i="2"/>
  <c r="L79" i="2" s="1"/>
  <c r="AT39" i="2"/>
  <c r="K79" i="2" s="1"/>
  <c r="F62" i="2"/>
  <c r="AD22" i="2"/>
  <c r="I62" i="2" s="1"/>
  <c r="AL21" i="2"/>
  <c r="F60" i="2"/>
  <c r="AD20" i="2"/>
  <c r="I60" i="2" s="1"/>
  <c r="AL19" i="2"/>
  <c r="AU40" i="2"/>
  <c r="L80" i="2" s="1"/>
  <c r="AT40" i="2"/>
  <c r="K80" i="2" s="1"/>
  <c r="AP22" i="2"/>
  <c r="D62" i="2" s="1"/>
  <c r="AQ22" i="2"/>
  <c r="E62" i="2" s="1"/>
  <c r="F63" i="2"/>
  <c r="AR23" i="2"/>
  <c r="G63" i="2" s="1"/>
  <c r="AS23" i="2"/>
  <c r="H63" i="2" s="1"/>
  <c r="AD23" i="2"/>
  <c r="I63" i="2" s="1"/>
  <c r="AL22" i="2"/>
  <c r="AM22" i="2" s="1"/>
  <c r="AR22" i="2" s="1"/>
  <c r="G62" i="2" s="1"/>
  <c r="F53" i="2"/>
  <c r="AD13" i="2"/>
  <c r="I53" i="2" s="1"/>
  <c r="AL12" i="2"/>
  <c r="F51" i="2"/>
  <c r="AD11" i="2"/>
  <c r="I51" i="2" s="1"/>
  <c r="AL10" i="2"/>
  <c r="AM10" i="2" s="1"/>
  <c r="AS10" i="2" s="1"/>
  <c r="H50" i="2" s="1"/>
  <c r="F49" i="2"/>
  <c r="AD9" i="2"/>
  <c r="I49" i="2" s="1"/>
  <c r="AL8" i="2"/>
  <c r="F48" i="2"/>
  <c r="AD8" i="2"/>
  <c r="I48" i="2" s="1"/>
  <c r="AL7" i="2"/>
  <c r="AM7" i="2" s="1"/>
  <c r="AR7" i="2" s="1"/>
  <c r="G47" i="2" s="1"/>
  <c r="AK7" i="2"/>
  <c r="AK9" i="2"/>
  <c r="AK11" i="2"/>
  <c r="AK13" i="2"/>
  <c r="AK14" i="2"/>
  <c r="AO25" i="2"/>
  <c r="AT28" i="2"/>
  <c r="K68" i="2" s="1"/>
  <c r="AO30" i="2"/>
  <c r="AO16" i="2"/>
  <c r="AU16" i="2" s="1"/>
  <c r="L56" i="2" s="1"/>
  <c r="AR41" i="2"/>
  <c r="G81" i="2" s="1"/>
  <c r="AM35" i="2"/>
  <c r="AR38" i="2"/>
  <c r="G78" i="2" s="1"/>
  <c r="AM39" i="2"/>
  <c r="AS35" i="2" l="1"/>
  <c r="H75" i="2" s="1"/>
  <c r="AR35" i="2"/>
  <c r="G75" i="2" s="1"/>
  <c r="AU30" i="2"/>
  <c r="L70" i="2" s="1"/>
  <c r="AT30" i="2"/>
  <c r="K70" i="2" s="1"/>
  <c r="AU25" i="2"/>
  <c r="L65" i="2" s="1"/>
  <c r="AT25" i="2"/>
  <c r="K65" i="2" s="1"/>
  <c r="AQ9" i="2"/>
  <c r="E49" i="2" s="1"/>
  <c r="AP9" i="2"/>
  <c r="D49" i="2" s="1"/>
  <c r="AM21" i="2"/>
  <c r="AS22" i="2"/>
  <c r="H62" i="2" s="1"/>
  <c r="AS30" i="2"/>
  <c r="H70" i="2" s="1"/>
  <c r="AR30" i="2"/>
  <c r="G70" i="2" s="1"/>
  <c r="AS34" i="2"/>
  <c r="H74" i="2" s="1"/>
  <c r="AR34" i="2"/>
  <c r="G74" i="2" s="1"/>
  <c r="AU29" i="2"/>
  <c r="L69" i="2" s="1"/>
  <c r="AT29" i="2"/>
  <c r="K69" i="2" s="1"/>
  <c r="AT22" i="2"/>
  <c r="K62" i="2" s="1"/>
  <c r="AU22" i="2"/>
  <c r="L62" i="2" s="1"/>
  <c r="AM14" i="2"/>
  <c r="AS37" i="2"/>
  <c r="H77" i="2" s="1"/>
  <c r="AR37" i="2"/>
  <c r="G77" i="2" s="1"/>
  <c r="AS40" i="2"/>
  <c r="H80" i="2" s="1"/>
  <c r="AR40" i="2"/>
  <c r="G80" i="2" s="1"/>
  <c r="AU31" i="2"/>
  <c r="L71" i="2" s="1"/>
  <c r="AT31" i="2"/>
  <c r="K71" i="2" s="1"/>
  <c r="AS7" i="2"/>
  <c r="H47" i="2" s="1"/>
  <c r="AR10" i="2"/>
  <c r="G50" i="2" s="1"/>
  <c r="AM11" i="2"/>
  <c r="AQ18" i="2"/>
  <c r="E58" i="2" s="1"/>
  <c r="AP18" i="2"/>
  <c r="D58" i="2" s="1"/>
  <c r="AM15" i="2"/>
  <c r="AS31" i="2"/>
  <c r="H71" i="2" s="1"/>
  <c r="AR31" i="2"/>
  <c r="G71" i="2" s="1"/>
  <c r="AS25" i="2"/>
  <c r="H65" i="2" s="1"/>
  <c r="AR25" i="2"/>
  <c r="G65" i="2" s="1"/>
  <c r="AP15" i="2"/>
  <c r="D55" i="2" s="1"/>
  <c r="AQ15" i="2"/>
  <c r="E55" i="2" s="1"/>
  <c r="AP12" i="2"/>
  <c r="D52" i="2" s="1"/>
  <c r="AQ12" i="2"/>
  <c r="E52" i="2" s="1"/>
  <c r="AP8" i="2"/>
  <c r="D48" i="2" s="1"/>
  <c r="AQ8" i="2"/>
  <c r="E48" i="2" s="1"/>
  <c r="AU7" i="2"/>
  <c r="L47" i="2" s="1"/>
  <c r="AO10" i="2"/>
  <c r="AO13" i="2"/>
  <c r="AU14" i="2"/>
  <c r="L54" i="2" s="1"/>
  <c r="AT16" i="2"/>
  <c r="K56" i="2" s="1"/>
  <c r="AO18" i="2"/>
  <c r="AS39" i="2"/>
  <c r="H79" i="2" s="1"/>
  <c r="AR39" i="2"/>
  <c r="G79" i="2" s="1"/>
  <c r="AQ13" i="2"/>
  <c r="E53" i="2" s="1"/>
  <c r="AP13" i="2"/>
  <c r="D53" i="2" s="1"/>
  <c r="AM20" i="2"/>
  <c r="AP14" i="2"/>
  <c r="D54" i="2" s="1"/>
  <c r="AQ14" i="2"/>
  <c r="E54" i="2" s="1"/>
  <c r="AQ11" i="2"/>
  <c r="E51" i="2" s="1"/>
  <c r="AP11" i="2"/>
  <c r="D51" i="2" s="1"/>
  <c r="AQ7" i="2"/>
  <c r="E47" i="2" s="1"/>
  <c r="AP7" i="2"/>
  <c r="D47" i="2" s="1"/>
  <c r="AM8" i="2"/>
  <c r="AM12" i="2"/>
  <c r="AM19" i="2"/>
  <c r="AR27" i="2"/>
  <c r="G67" i="2" s="1"/>
  <c r="AS27" i="2"/>
  <c r="H67" i="2" s="1"/>
  <c r="AU32" i="2"/>
  <c r="L72" i="2" s="1"/>
  <c r="AT32" i="2"/>
  <c r="K72" i="2" s="1"/>
  <c r="AM17" i="2"/>
  <c r="AU26" i="2"/>
  <c r="L66" i="2" s="1"/>
  <c r="AT26" i="2"/>
  <c r="K66" i="2" s="1"/>
  <c r="AO9" i="2"/>
  <c r="AO11" i="2"/>
  <c r="AO19" i="2"/>
  <c r="AM16" i="2"/>
  <c r="AO20" i="2"/>
  <c r="AO21" i="2"/>
  <c r="AU27" i="2"/>
  <c r="L67" i="2" s="1"/>
  <c r="AT27" i="2"/>
  <c r="K67" i="2" s="1"/>
  <c r="AM9" i="2"/>
  <c r="AM13" i="2"/>
  <c r="AQ17" i="2"/>
  <c r="E57" i="2" s="1"/>
  <c r="AP17" i="2"/>
  <c r="D57" i="2" s="1"/>
  <c r="AS32" i="2"/>
  <c r="H72" i="2" s="1"/>
  <c r="AR32" i="2"/>
  <c r="G72" i="2" s="1"/>
  <c r="AU33" i="2"/>
  <c r="L73" i="2" s="1"/>
  <c r="AT33" i="2"/>
  <c r="K73" i="2" s="1"/>
  <c r="AO17" i="2"/>
  <c r="AQ16" i="2"/>
  <c r="E56" i="2" s="1"/>
  <c r="AP16" i="2"/>
  <c r="D56" i="2" s="1"/>
  <c r="AP10" i="2"/>
  <c r="D50" i="2" s="1"/>
  <c r="AQ10" i="2"/>
  <c r="E50" i="2" s="1"/>
  <c r="AO12" i="2"/>
  <c r="AQ19" i="2"/>
  <c r="E59" i="2" s="1"/>
  <c r="AP19" i="2"/>
  <c r="D59" i="2" s="1"/>
  <c r="AO15" i="2"/>
  <c r="AM18" i="2"/>
  <c r="AS18" i="2" l="1"/>
  <c r="H58" i="2" s="1"/>
  <c r="AR18" i="2"/>
  <c r="G58" i="2" s="1"/>
  <c r="AT12" i="2"/>
  <c r="K52" i="2" s="1"/>
  <c r="AU12" i="2"/>
  <c r="L52" i="2" s="1"/>
  <c r="AR13" i="2"/>
  <c r="G53" i="2" s="1"/>
  <c r="AS13" i="2"/>
  <c r="H53" i="2" s="1"/>
  <c r="AU21" i="2"/>
  <c r="L61" i="2" s="1"/>
  <c r="AT21" i="2"/>
  <c r="K61" i="2" s="1"/>
  <c r="AR16" i="2"/>
  <c r="G56" i="2" s="1"/>
  <c r="AS16" i="2"/>
  <c r="H56" i="2" s="1"/>
  <c r="AT11" i="2"/>
  <c r="K51" i="2" s="1"/>
  <c r="AU11" i="2"/>
  <c r="L51" i="2" s="1"/>
  <c r="AS17" i="2"/>
  <c r="H57" i="2" s="1"/>
  <c r="AR17" i="2"/>
  <c r="G57" i="2" s="1"/>
  <c r="AR12" i="2"/>
  <c r="G52" i="2" s="1"/>
  <c r="AS12" i="2"/>
  <c r="H52" i="2" s="1"/>
  <c r="AS20" i="2"/>
  <c r="H60" i="2" s="1"/>
  <c r="AR20" i="2"/>
  <c r="G60" i="2" s="1"/>
  <c r="AU13" i="2"/>
  <c r="L53" i="2" s="1"/>
  <c r="AT13" i="2"/>
  <c r="K53" i="2" s="1"/>
  <c r="AS11" i="2"/>
  <c r="H51" i="2" s="1"/>
  <c r="AR11" i="2"/>
  <c r="G51" i="2" s="1"/>
  <c r="AT15" i="2"/>
  <c r="K55" i="2" s="1"/>
  <c r="AU15" i="2"/>
  <c r="L55" i="2" s="1"/>
  <c r="AU17" i="2"/>
  <c r="L57" i="2" s="1"/>
  <c r="AT17" i="2"/>
  <c r="K57" i="2" s="1"/>
  <c r="AR9" i="2"/>
  <c r="G49" i="2" s="1"/>
  <c r="AS9" i="2"/>
  <c r="H49" i="2" s="1"/>
  <c r="AU20" i="2"/>
  <c r="L60" i="2" s="1"/>
  <c r="AT20" i="2"/>
  <c r="K60" i="2" s="1"/>
  <c r="AT19" i="2"/>
  <c r="K59" i="2" s="1"/>
  <c r="AU19" i="2"/>
  <c r="L59" i="2" s="1"/>
  <c r="AT9" i="2"/>
  <c r="K49" i="2" s="1"/>
  <c r="AU9" i="2"/>
  <c r="L49" i="2" s="1"/>
  <c r="AR19" i="2"/>
  <c r="G59" i="2" s="1"/>
  <c r="AS19" i="2"/>
  <c r="H59" i="2" s="1"/>
  <c r="AR8" i="2"/>
  <c r="G48" i="2" s="1"/>
  <c r="AS8" i="2"/>
  <c r="H48" i="2" s="1"/>
  <c r="AT18" i="2"/>
  <c r="K58" i="2" s="1"/>
  <c r="AU18" i="2"/>
  <c r="L58" i="2" s="1"/>
  <c r="AT10" i="2"/>
  <c r="K50" i="2" s="1"/>
  <c r="AU10" i="2"/>
  <c r="L50" i="2" s="1"/>
  <c r="AR15" i="2"/>
  <c r="G55" i="2" s="1"/>
  <c r="AS15" i="2"/>
  <c r="H55" i="2" s="1"/>
  <c r="AS14" i="2"/>
  <c r="H54" i="2" s="1"/>
  <c r="AR14" i="2"/>
  <c r="G54" i="2" s="1"/>
  <c r="AS21" i="2"/>
  <c r="H61" i="2" s="1"/>
  <c r="AR21" i="2"/>
  <c r="G61" i="2" s="1"/>
  <c r="AH42" i="1"/>
  <c r="S42" i="1"/>
  <c r="Q42" i="1"/>
  <c r="P42" i="1"/>
  <c r="R42" i="1" s="1"/>
  <c r="AK42" i="1" s="1"/>
  <c r="S41" i="1"/>
  <c r="AI41" i="1" s="1"/>
  <c r="Q41" i="1"/>
  <c r="P41" i="1"/>
  <c r="R41" i="1" s="1"/>
  <c r="T41" i="1" s="1"/>
  <c r="AH41" i="1" s="1"/>
  <c r="O41" i="1"/>
  <c r="S40" i="1"/>
  <c r="AI40" i="1" s="1"/>
  <c r="Q40" i="1"/>
  <c r="P40" i="1"/>
  <c r="R40" i="1" s="1"/>
  <c r="T40" i="1" s="1"/>
  <c r="AH40" i="1" s="1"/>
  <c r="O40" i="1"/>
  <c r="S39" i="1"/>
  <c r="AI39" i="1" s="1"/>
  <c r="Q39" i="1"/>
  <c r="P39" i="1"/>
  <c r="R39" i="1" s="1"/>
  <c r="T39" i="1" s="1"/>
  <c r="AH39" i="1" s="1"/>
  <c r="O39" i="1"/>
  <c r="S38" i="1"/>
  <c r="AI38" i="1" s="1"/>
  <c r="Q38" i="1"/>
  <c r="P38" i="1"/>
  <c r="R38" i="1" s="1"/>
  <c r="T38" i="1" s="1"/>
  <c r="AH38" i="1" s="1"/>
  <c r="O38" i="1"/>
  <c r="S37" i="1"/>
  <c r="AI37" i="1" s="1"/>
  <c r="Q37" i="1"/>
  <c r="P37" i="1"/>
  <c r="R37" i="1" s="1"/>
  <c r="T37" i="1" s="1"/>
  <c r="AH37" i="1" s="1"/>
  <c r="O37" i="1"/>
  <c r="S36" i="1"/>
  <c r="AI36" i="1" s="1"/>
  <c r="Q36" i="1"/>
  <c r="P36" i="1"/>
  <c r="R36" i="1" s="1"/>
  <c r="T36" i="1" s="1"/>
  <c r="AH36" i="1" s="1"/>
  <c r="O36" i="1"/>
  <c r="S35" i="1"/>
  <c r="AI35" i="1" s="1"/>
  <c r="Q35" i="1"/>
  <c r="P35" i="1"/>
  <c r="R35" i="1" s="1"/>
  <c r="T35" i="1" s="1"/>
  <c r="AH35" i="1" s="1"/>
  <c r="O35" i="1"/>
  <c r="S34" i="1"/>
  <c r="AI34" i="1" s="1"/>
  <c r="Q34" i="1"/>
  <c r="P34" i="1"/>
  <c r="R34" i="1" s="1"/>
  <c r="T34" i="1" s="1"/>
  <c r="AH34" i="1" s="1"/>
  <c r="O34" i="1"/>
  <c r="S33" i="1"/>
  <c r="AI33" i="1" s="1"/>
  <c r="Q33" i="1"/>
  <c r="P33" i="1"/>
  <c r="R33" i="1" s="1"/>
  <c r="T33" i="1" s="1"/>
  <c r="AH33" i="1" s="1"/>
  <c r="O33" i="1"/>
  <c r="S32" i="1"/>
  <c r="AI32" i="1" s="1"/>
  <c r="Q32" i="1"/>
  <c r="P32" i="1"/>
  <c r="R32" i="1" s="1"/>
  <c r="T32" i="1" s="1"/>
  <c r="AH32" i="1" s="1"/>
  <c r="O32" i="1"/>
  <c r="S31" i="1"/>
  <c r="AI31" i="1" s="1"/>
  <c r="Q31" i="1"/>
  <c r="P31" i="1"/>
  <c r="R31" i="1" s="1"/>
  <c r="T31" i="1" s="1"/>
  <c r="AH31" i="1" s="1"/>
  <c r="O31" i="1"/>
  <c r="S30" i="1"/>
  <c r="AI30" i="1" s="1"/>
  <c r="Q30" i="1"/>
  <c r="P30" i="1"/>
  <c r="R30" i="1" s="1"/>
  <c r="T30" i="1" s="1"/>
  <c r="AH30" i="1" s="1"/>
  <c r="O30" i="1"/>
  <c r="S29" i="1"/>
  <c r="AI29" i="1" s="1"/>
  <c r="Q29" i="1"/>
  <c r="P29" i="1"/>
  <c r="R29" i="1" s="1"/>
  <c r="T29" i="1" s="1"/>
  <c r="AH29" i="1" s="1"/>
  <c r="O29" i="1"/>
  <c r="S28" i="1"/>
  <c r="AI28" i="1" s="1"/>
  <c r="Q28" i="1"/>
  <c r="P28" i="1"/>
  <c r="R28" i="1" s="1"/>
  <c r="T28" i="1" s="1"/>
  <c r="AH28" i="1" s="1"/>
  <c r="O28" i="1"/>
  <c r="S27" i="1"/>
  <c r="AI27" i="1" s="1"/>
  <c r="Q27" i="1"/>
  <c r="P27" i="1"/>
  <c r="R27" i="1" s="1"/>
  <c r="T27" i="1" s="1"/>
  <c r="AH27" i="1" s="1"/>
  <c r="O27" i="1"/>
  <c r="AH26" i="1"/>
  <c r="S26" i="1"/>
  <c r="AI26" i="1" s="1"/>
  <c r="Q26" i="1"/>
  <c r="P26" i="1"/>
  <c r="R26" i="1" s="1"/>
  <c r="T26" i="1" s="1"/>
  <c r="O26" i="1"/>
  <c r="S25" i="1"/>
  <c r="AI25" i="1" s="1"/>
  <c r="Q25" i="1"/>
  <c r="P25" i="1"/>
  <c r="R25" i="1" s="1"/>
  <c r="T25" i="1" s="1"/>
  <c r="O25" i="1"/>
  <c r="AH24" i="1"/>
  <c r="S24" i="1"/>
  <c r="AI24" i="1" s="1"/>
  <c r="Q24" i="1"/>
  <c r="P24" i="1"/>
  <c r="R24" i="1" s="1"/>
  <c r="S23" i="1"/>
  <c r="AI23" i="1" s="1"/>
  <c r="Q23" i="1"/>
  <c r="P23" i="1"/>
  <c r="R23" i="1" s="1"/>
  <c r="T23" i="1" s="1"/>
  <c r="AH23" i="1" s="1"/>
  <c r="O23" i="1"/>
  <c r="S22" i="1"/>
  <c r="AI22" i="1" s="1"/>
  <c r="Q22" i="1"/>
  <c r="P22" i="1"/>
  <c r="R22" i="1" s="1"/>
  <c r="T22" i="1" s="1"/>
  <c r="AH22" i="1" s="1"/>
  <c r="O22" i="1"/>
  <c r="S21" i="1"/>
  <c r="AI21" i="1" s="1"/>
  <c r="Q21" i="1"/>
  <c r="P21" i="1"/>
  <c r="R21" i="1" s="1"/>
  <c r="T21" i="1" s="1"/>
  <c r="AH21" i="1" s="1"/>
  <c r="O21" i="1"/>
  <c r="S20" i="1"/>
  <c r="AI20" i="1" s="1"/>
  <c r="Q20" i="1"/>
  <c r="P20" i="1"/>
  <c r="R20" i="1" s="1"/>
  <c r="T20" i="1" s="1"/>
  <c r="AH20" i="1" s="1"/>
  <c r="O20" i="1"/>
  <c r="S19" i="1"/>
  <c r="AI19" i="1" s="1"/>
  <c r="Q19" i="1"/>
  <c r="P19" i="1"/>
  <c r="O19" i="1"/>
  <c r="S18" i="1"/>
  <c r="AI18" i="1" s="1"/>
  <c r="Q18" i="1"/>
  <c r="P18" i="1"/>
  <c r="R18" i="1" s="1"/>
  <c r="T18" i="1" s="1"/>
  <c r="AH18" i="1" s="1"/>
  <c r="O18" i="1"/>
  <c r="S17" i="1"/>
  <c r="AI17" i="1" s="1"/>
  <c r="Q17" i="1"/>
  <c r="P17" i="1"/>
  <c r="O17" i="1"/>
  <c r="S16" i="1"/>
  <c r="AI16" i="1" s="1"/>
  <c r="Q16" i="1"/>
  <c r="P16" i="1"/>
  <c r="R16" i="1" s="1"/>
  <c r="T16" i="1" s="1"/>
  <c r="AH16" i="1" s="1"/>
  <c r="O16" i="1"/>
  <c r="S15" i="1"/>
  <c r="AI15" i="1" s="1"/>
  <c r="Q15" i="1"/>
  <c r="P15" i="1"/>
  <c r="R15" i="1" s="1"/>
  <c r="T15" i="1" s="1"/>
  <c r="AH15" i="1" s="1"/>
  <c r="O15" i="1"/>
  <c r="S14" i="1"/>
  <c r="AI14" i="1" s="1"/>
  <c r="Q14" i="1"/>
  <c r="P14" i="1"/>
  <c r="R14" i="1" s="1"/>
  <c r="T14" i="1" s="1"/>
  <c r="AH14" i="1" s="1"/>
  <c r="O14" i="1"/>
  <c r="S13" i="1"/>
  <c r="AI13" i="1" s="1"/>
  <c r="Q13" i="1"/>
  <c r="P13" i="1"/>
  <c r="R13" i="1" s="1"/>
  <c r="T13" i="1" s="1"/>
  <c r="AH13" i="1" s="1"/>
  <c r="O13" i="1"/>
  <c r="S12" i="1"/>
  <c r="AI12" i="1" s="1"/>
  <c r="Q12" i="1"/>
  <c r="P12" i="1"/>
  <c r="R12" i="1" s="1"/>
  <c r="T12" i="1" s="1"/>
  <c r="AH12" i="1" s="1"/>
  <c r="O12" i="1"/>
  <c r="S11" i="1"/>
  <c r="AI11" i="1" s="1"/>
  <c r="Q11" i="1"/>
  <c r="P11" i="1"/>
  <c r="R11" i="1" s="1"/>
  <c r="T11" i="1" s="1"/>
  <c r="AH11" i="1" s="1"/>
  <c r="O11" i="1"/>
  <c r="S10" i="1"/>
  <c r="AI10" i="1" s="1"/>
  <c r="Q10" i="1"/>
  <c r="P10" i="1"/>
  <c r="R10" i="1" s="1"/>
  <c r="T10" i="1" s="1"/>
  <c r="AH10" i="1" s="1"/>
  <c r="O10" i="1"/>
  <c r="S9" i="1"/>
  <c r="AI9" i="1" s="1"/>
  <c r="Q9" i="1"/>
  <c r="P9" i="1"/>
  <c r="R9" i="1" s="1"/>
  <c r="T9" i="1" s="1"/>
  <c r="AH9" i="1" s="1"/>
  <c r="O9" i="1"/>
  <c r="S8" i="1"/>
  <c r="AI8" i="1" s="1"/>
  <c r="Q8" i="1"/>
  <c r="P8" i="1"/>
  <c r="R8" i="1" s="1"/>
  <c r="T8" i="1" s="1"/>
  <c r="AH8" i="1" s="1"/>
  <c r="O8" i="1"/>
  <c r="S7" i="1"/>
  <c r="AI7" i="1" s="1"/>
  <c r="Q7" i="1"/>
  <c r="P7" i="1"/>
  <c r="R7" i="1" s="1"/>
  <c r="T7" i="1" s="1"/>
  <c r="O7" i="1"/>
  <c r="U8" i="1" l="1"/>
  <c r="AH7" i="1"/>
  <c r="V7" i="1"/>
  <c r="U26" i="1"/>
  <c r="AH25" i="1"/>
  <c r="V25" i="1"/>
  <c r="R17" i="1"/>
  <c r="T17" i="1" s="1"/>
  <c r="AH17" i="1" s="1"/>
  <c r="R19" i="1"/>
  <c r="T19" i="1" s="1"/>
  <c r="AH19" i="1" s="1"/>
  <c r="AO24" i="1"/>
  <c r="AM24" i="1"/>
  <c r="AK24" i="1"/>
  <c r="AI42" i="1"/>
  <c r="AO42" i="1" s="1"/>
  <c r="AM42" i="1" l="1"/>
  <c r="Z25" i="1"/>
  <c r="X25" i="1"/>
  <c r="U27" i="1"/>
  <c r="V26" i="1"/>
  <c r="Z7" i="1"/>
  <c r="X7" i="1"/>
  <c r="U9" i="1"/>
  <c r="V8" i="1"/>
  <c r="U10" i="1" l="1"/>
  <c r="V9" i="1"/>
  <c r="Z26" i="1"/>
  <c r="X26" i="1"/>
  <c r="Z8" i="1"/>
  <c r="X8" i="1"/>
  <c r="U28" i="1"/>
  <c r="V27" i="1"/>
  <c r="U29" i="1" l="1"/>
  <c r="V28" i="1"/>
  <c r="Z9" i="1"/>
  <c r="X9" i="1"/>
  <c r="Z27" i="1"/>
  <c r="X27" i="1"/>
  <c r="U11" i="1"/>
  <c r="V10" i="1"/>
  <c r="U30" i="1" l="1"/>
  <c r="V29" i="1"/>
  <c r="Z10" i="1"/>
  <c r="X10" i="1"/>
  <c r="U12" i="1"/>
  <c r="V11" i="1"/>
  <c r="Z28" i="1"/>
  <c r="X28" i="1"/>
  <c r="U13" i="1" l="1"/>
  <c r="V12" i="1"/>
  <c r="U31" i="1"/>
  <c r="V30" i="1"/>
  <c r="Z11" i="1"/>
  <c r="X11" i="1"/>
  <c r="Z29" i="1"/>
  <c r="X29" i="1"/>
  <c r="Z30" i="1" l="1"/>
  <c r="X30" i="1"/>
  <c r="Z12" i="1"/>
  <c r="X12" i="1"/>
  <c r="U32" i="1"/>
  <c r="V31" i="1"/>
  <c r="U14" i="1"/>
  <c r="V13" i="1"/>
  <c r="U33" i="1" l="1"/>
  <c r="V32" i="1"/>
  <c r="Z13" i="1"/>
  <c r="X13" i="1"/>
  <c r="U15" i="1"/>
  <c r="V14" i="1"/>
  <c r="Z31" i="1"/>
  <c r="X31" i="1"/>
  <c r="Z32" i="1" l="1"/>
  <c r="X32" i="1"/>
  <c r="Z14" i="1"/>
  <c r="X14" i="1"/>
  <c r="U16" i="1"/>
  <c r="V15" i="1"/>
  <c r="U34" i="1"/>
  <c r="V33" i="1"/>
  <c r="V16" i="1" l="1"/>
  <c r="U17" i="1"/>
  <c r="U35" i="1"/>
  <c r="V34" i="1"/>
  <c r="Z33" i="1"/>
  <c r="X33" i="1"/>
  <c r="Z15" i="1"/>
  <c r="X15" i="1"/>
  <c r="Z34" i="1" l="1"/>
  <c r="X34" i="1"/>
  <c r="U36" i="1"/>
  <c r="V35" i="1"/>
  <c r="V17" i="1"/>
  <c r="U18" i="1"/>
  <c r="Z16" i="1"/>
  <c r="X16" i="1"/>
  <c r="V18" i="1" l="1"/>
  <c r="U19" i="1"/>
  <c r="U37" i="1"/>
  <c r="V36" i="1"/>
  <c r="Z17" i="1"/>
  <c r="X17" i="1"/>
  <c r="Z35" i="1"/>
  <c r="X35" i="1"/>
  <c r="U38" i="1" l="1"/>
  <c r="V37" i="1"/>
  <c r="Z36" i="1"/>
  <c r="X36" i="1"/>
  <c r="V19" i="1"/>
  <c r="U20" i="1"/>
  <c r="Z18" i="1"/>
  <c r="X18" i="1"/>
  <c r="U39" i="1" l="1"/>
  <c r="V38" i="1"/>
  <c r="U21" i="1"/>
  <c r="V20" i="1"/>
  <c r="Z19" i="1"/>
  <c r="X19" i="1"/>
  <c r="Z37" i="1"/>
  <c r="X37" i="1"/>
  <c r="U40" i="1" l="1"/>
  <c r="V39" i="1"/>
  <c r="Z20" i="1"/>
  <c r="X20" i="1"/>
  <c r="U22" i="1"/>
  <c r="V21" i="1"/>
  <c r="Z38" i="1"/>
  <c r="X38" i="1"/>
  <c r="Z21" i="1" l="1"/>
  <c r="X21" i="1"/>
  <c r="U41" i="1"/>
  <c r="V40" i="1"/>
  <c r="U23" i="1"/>
  <c r="V22" i="1"/>
  <c r="Z39" i="1"/>
  <c r="X39" i="1"/>
  <c r="Z22" i="1" l="1"/>
  <c r="X22" i="1"/>
  <c r="Z40" i="1"/>
  <c r="X40" i="1"/>
  <c r="U24" i="1"/>
  <c r="V24" i="1" s="1"/>
  <c r="V23" i="1"/>
  <c r="U42" i="1"/>
  <c r="V42" i="1" s="1"/>
  <c r="V41" i="1"/>
  <c r="W40" i="1" s="1"/>
  <c r="AB40" i="1" s="1"/>
  <c r="C80" i="1" l="1"/>
  <c r="AJ39" i="1"/>
  <c r="W23" i="1"/>
  <c r="AB23" i="1" s="1"/>
  <c r="Z23" i="1"/>
  <c r="X23" i="1"/>
  <c r="W16" i="1"/>
  <c r="AB16" i="1" s="1"/>
  <c r="W17" i="1"/>
  <c r="AB17" i="1" s="1"/>
  <c r="W18" i="1"/>
  <c r="AB18" i="1" s="1"/>
  <c r="W36" i="1"/>
  <c r="AB36" i="1" s="1"/>
  <c r="W42" i="1"/>
  <c r="AB42" i="1" s="1"/>
  <c r="AN42" i="1"/>
  <c r="AL42" i="1"/>
  <c r="Z42" i="1"/>
  <c r="X42" i="1"/>
  <c r="W26" i="1"/>
  <c r="AB26" i="1" s="1"/>
  <c r="W25" i="1"/>
  <c r="AB25" i="1" s="1"/>
  <c r="W28" i="1"/>
  <c r="AB28" i="1" s="1"/>
  <c r="W31" i="1"/>
  <c r="AB31" i="1" s="1"/>
  <c r="W27" i="1"/>
  <c r="AB27" i="1" s="1"/>
  <c r="W34" i="1"/>
  <c r="AB34" i="1" s="1"/>
  <c r="W29" i="1"/>
  <c r="AB29" i="1" s="1"/>
  <c r="W30" i="1"/>
  <c r="AB30" i="1" s="1"/>
  <c r="W32" i="1"/>
  <c r="AB32" i="1" s="1"/>
  <c r="W21" i="1"/>
  <c r="AB21" i="1" s="1"/>
  <c r="W15" i="1"/>
  <c r="AB15" i="1" s="1"/>
  <c r="W41" i="1"/>
  <c r="AB41" i="1" s="1"/>
  <c r="Z41" i="1"/>
  <c r="X41" i="1"/>
  <c r="W33" i="1"/>
  <c r="AB33" i="1" s="1"/>
  <c r="W37" i="1"/>
  <c r="AB37" i="1" s="1"/>
  <c r="W39" i="1"/>
  <c r="AB39" i="1" s="1"/>
  <c r="W35" i="1"/>
  <c r="AB35" i="1" s="1"/>
  <c r="W24" i="1"/>
  <c r="AB24" i="1" s="1"/>
  <c r="AN24" i="1"/>
  <c r="AL24" i="1"/>
  <c r="Z24" i="1"/>
  <c r="X24" i="1"/>
  <c r="W7" i="1"/>
  <c r="AB7" i="1" s="1"/>
  <c r="W8" i="1"/>
  <c r="AB8" i="1" s="1"/>
  <c r="W9" i="1"/>
  <c r="AB9" i="1" s="1"/>
  <c r="W11" i="1"/>
  <c r="AB11" i="1" s="1"/>
  <c r="W12" i="1"/>
  <c r="AB12" i="1" s="1"/>
  <c r="W10" i="1"/>
  <c r="AB10" i="1" s="1"/>
  <c r="W13" i="1"/>
  <c r="AB13" i="1" s="1"/>
  <c r="W14" i="1"/>
  <c r="AB14" i="1" s="1"/>
  <c r="W20" i="1"/>
  <c r="AB20" i="1" s="1"/>
  <c r="W19" i="1"/>
  <c r="AB19" i="1" s="1"/>
  <c r="Y36" i="1"/>
  <c r="AC36" i="1" s="1"/>
  <c r="W38" i="1"/>
  <c r="AB38" i="1" s="1"/>
  <c r="AA40" i="1"/>
  <c r="AE40" i="1" s="1"/>
  <c r="AA35" i="1"/>
  <c r="AE35" i="1" s="1"/>
  <c r="Y22" i="1"/>
  <c r="AC22" i="1" s="1"/>
  <c r="Y20" i="1"/>
  <c r="AC20" i="1" s="1"/>
  <c r="Y18" i="1"/>
  <c r="AC18" i="1" s="1"/>
  <c r="Y17" i="1"/>
  <c r="AC17" i="1" s="1"/>
  <c r="Y19" i="1"/>
  <c r="AC19" i="1" s="1"/>
  <c r="W22" i="1"/>
  <c r="AB22" i="1" s="1"/>
  <c r="AA38" i="1"/>
  <c r="AE38" i="1" s="1"/>
  <c r="C62" i="1" l="1"/>
  <c r="AJ21" i="1"/>
  <c r="F60" i="1"/>
  <c r="AD20" i="1"/>
  <c r="I60" i="1" s="1"/>
  <c r="AL19" i="1"/>
  <c r="C78" i="1"/>
  <c r="AJ37" i="1"/>
  <c r="C60" i="1"/>
  <c r="AJ19" i="1"/>
  <c r="C52" i="1"/>
  <c r="AJ11" i="1"/>
  <c r="C49" i="1"/>
  <c r="AJ8" i="1"/>
  <c r="C47" i="1"/>
  <c r="AA24" i="1"/>
  <c r="AE24" i="1" s="1"/>
  <c r="AA8" i="1"/>
  <c r="AE8" i="1" s="1"/>
  <c r="AA7" i="1"/>
  <c r="AE7" i="1" s="1"/>
  <c r="AA9" i="1"/>
  <c r="AE9" i="1" s="1"/>
  <c r="AA10" i="1"/>
  <c r="AE10" i="1" s="1"/>
  <c r="AA11" i="1"/>
  <c r="AE11" i="1" s="1"/>
  <c r="AA15" i="1"/>
  <c r="AE15" i="1" s="1"/>
  <c r="AA12" i="1"/>
  <c r="AE12" i="1" s="1"/>
  <c r="AA14" i="1"/>
  <c r="AE14" i="1" s="1"/>
  <c r="AA13" i="1"/>
  <c r="AE13" i="1" s="1"/>
  <c r="AA16" i="1"/>
  <c r="AE16" i="1" s="1"/>
  <c r="C75" i="1"/>
  <c r="AJ34" i="1"/>
  <c r="C77" i="1"/>
  <c r="AJ36" i="1"/>
  <c r="Y41" i="1"/>
  <c r="AC41" i="1" s="1"/>
  <c r="Y38" i="1"/>
  <c r="AC38" i="1" s="1"/>
  <c r="C81" i="1"/>
  <c r="AJ40" i="1"/>
  <c r="C61" i="1"/>
  <c r="AJ20" i="1"/>
  <c r="C70" i="1"/>
  <c r="AJ29" i="1"/>
  <c r="C74" i="1"/>
  <c r="AJ33" i="1"/>
  <c r="C71" i="1"/>
  <c r="AJ30" i="1"/>
  <c r="C65" i="1"/>
  <c r="Y42" i="1"/>
  <c r="AC42" i="1" s="1"/>
  <c r="Y26" i="1"/>
  <c r="AC26" i="1" s="1"/>
  <c r="Y25" i="1"/>
  <c r="AC25" i="1" s="1"/>
  <c r="Y27" i="1"/>
  <c r="AC27" i="1" s="1"/>
  <c r="Y28" i="1"/>
  <c r="AC28" i="1" s="1"/>
  <c r="Y29" i="1"/>
  <c r="AC29" i="1" s="1"/>
  <c r="Y30" i="1"/>
  <c r="AC30" i="1" s="1"/>
  <c r="Y32" i="1"/>
  <c r="AC32" i="1" s="1"/>
  <c r="Y34" i="1"/>
  <c r="AC34" i="1" s="1"/>
  <c r="Y33" i="1"/>
  <c r="AC33" i="1" s="1"/>
  <c r="Y31" i="1"/>
  <c r="AC31" i="1" s="1"/>
  <c r="Y37" i="1"/>
  <c r="AC37" i="1" s="1"/>
  <c r="Y35" i="1"/>
  <c r="AC35" i="1" s="1"/>
  <c r="C82" i="1"/>
  <c r="AQ42" i="1"/>
  <c r="E82" i="1" s="1"/>
  <c r="AP42" i="1"/>
  <c r="D82" i="1" s="1"/>
  <c r="AJ41" i="1"/>
  <c r="AK41" i="1" s="1"/>
  <c r="AP41" i="1" s="1"/>
  <c r="D81" i="1" s="1"/>
  <c r="AA17" i="1"/>
  <c r="AE17" i="1" s="1"/>
  <c r="AA20" i="1"/>
  <c r="AE20" i="1" s="1"/>
  <c r="Y40" i="1"/>
  <c r="AC40" i="1" s="1"/>
  <c r="C58" i="1"/>
  <c r="AJ17" i="1"/>
  <c r="C56" i="1"/>
  <c r="AJ15" i="1"/>
  <c r="AA23" i="1"/>
  <c r="AE23" i="1" s="1"/>
  <c r="AA18" i="1"/>
  <c r="AE18" i="1" s="1"/>
  <c r="AK39" i="1"/>
  <c r="F57" i="1"/>
  <c r="AD17" i="1"/>
  <c r="I57" i="1" s="1"/>
  <c r="AL16" i="1"/>
  <c r="J75" i="1"/>
  <c r="AF35" i="1"/>
  <c r="M75" i="1" s="1"/>
  <c r="AN34" i="1"/>
  <c r="C59" i="1"/>
  <c r="AJ18" i="1"/>
  <c r="C53" i="1"/>
  <c r="AJ12" i="1"/>
  <c r="J78" i="1"/>
  <c r="AF38" i="1"/>
  <c r="M78" i="1" s="1"/>
  <c r="AN37" i="1"/>
  <c r="F59" i="1"/>
  <c r="AD19" i="1"/>
  <c r="I59" i="1" s="1"/>
  <c r="AL18" i="1"/>
  <c r="F58" i="1"/>
  <c r="AD18" i="1"/>
  <c r="I58" i="1" s="1"/>
  <c r="AL17" i="1"/>
  <c r="F62" i="1"/>
  <c r="AD22" i="1"/>
  <c r="I62" i="1" s="1"/>
  <c r="AL21" i="1"/>
  <c r="J80" i="1"/>
  <c r="AF40" i="1"/>
  <c r="M80" i="1" s="1"/>
  <c r="AN39" i="1"/>
  <c r="F76" i="1"/>
  <c r="AD36" i="1"/>
  <c r="I76" i="1" s="1"/>
  <c r="AL35" i="1"/>
  <c r="AA21" i="1"/>
  <c r="AE21" i="1" s="1"/>
  <c r="C54" i="1"/>
  <c r="AJ13" i="1"/>
  <c r="C50" i="1"/>
  <c r="AJ9" i="1"/>
  <c r="C51" i="1"/>
  <c r="AJ10" i="1"/>
  <c r="C48" i="1"/>
  <c r="AJ7" i="1"/>
  <c r="Y24" i="1"/>
  <c r="AC24" i="1" s="1"/>
  <c r="Y8" i="1"/>
  <c r="AC8" i="1" s="1"/>
  <c r="Y7" i="1"/>
  <c r="AC7" i="1" s="1"/>
  <c r="Y10" i="1"/>
  <c r="AC10" i="1" s="1"/>
  <c r="Y12" i="1"/>
  <c r="AC12" i="1" s="1"/>
  <c r="Y9" i="1"/>
  <c r="AC9" i="1" s="1"/>
  <c r="Y11" i="1"/>
  <c r="AC11" i="1" s="1"/>
  <c r="Y14" i="1"/>
  <c r="AC14" i="1" s="1"/>
  <c r="Y16" i="1"/>
  <c r="AC16" i="1" s="1"/>
  <c r="Y15" i="1"/>
  <c r="AC15" i="1" s="1"/>
  <c r="Y13" i="1"/>
  <c r="AC13" i="1" s="1"/>
  <c r="C64" i="1"/>
  <c r="AQ24" i="1"/>
  <c r="E64" i="1" s="1"/>
  <c r="AP24" i="1"/>
  <c r="D64" i="1" s="1"/>
  <c r="AJ23" i="1"/>
  <c r="AK23" i="1" s="1"/>
  <c r="C79" i="1"/>
  <c r="AP39" i="1"/>
  <c r="D79" i="1" s="1"/>
  <c r="AQ39" i="1"/>
  <c r="E79" i="1" s="1"/>
  <c r="AJ38" i="1"/>
  <c r="AK38" i="1" s="1"/>
  <c r="AP38" i="1" s="1"/>
  <c r="D78" i="1" s="1"/>
  <c r="C73" i="1"/>
  <c r="AJ32" i="1"/>
  <c r="AA41" i="1"/>
  <c r="AE41" i="1" s="1"/>
  <c r="AA39" i="1"/>
  <c r="AE39" i="1" s="1"/>
  <c r="AA36" i="1"/>
  <c r="AE36" i="1" s="1"/>
  <c r="AA37" i="1"/>
  <c r="AE37" i="1" s="1"/>
  <c r="C55" i="1"/>
  <c r="AJ14" i="1"/>
  <c r="C72" i="1"/>
  <c r="AJ31" i="1"/>
  <c r="C69" i="1"/>
  <c r="AJ28" i="1"/>
  <c r="C67" i="1"/>
  <c r="AJ26" i="1"/>
  <c r="C68" i="1"/>
  <c r="AJ27" i="1"/>
  <c r="C66" i="1"/>
  <c r="AJ25" i="1"/>
  <c r="AA42" i="1"/>
  <c r="AE42" i="1" s="1"/>
  <c r="AA25" i="1"/>
  <c r="AE25" i="1" s="1"/>
  <c r="AA26" i="1"/>
  <c r="AE26" i="1" s="1"/>
  <c r="AA27" i="1"/>
  <c r="AE27" i="1" s="1"/>
  <c r="AA30" i="1"/>
  <c r="AE30" i="1" s="1"/>
  <c r="AA32" i="1"/>
  <c r="AE32" i="1" s="1"/>
  <c r="AA28" i="1"/>
  <c r="AE28" i="1" s="1"/>
  <c r="AA29" i="1"/>
  <c r="AE29" i="1" s="1"/>
  <c r="AA33" i="1"/>
  <c r="AE33" i="1" s="1"/>
  <c r="AA31" i="1"/>
  <c r="AE31" i="1" s="1"/>
  <c r="AA34" i="1"/>
  <c r="AE34" i="1" s="1"/>
  <c r="Y39" i="1"/>
  <c r="AC39" i="1" s="1"/>
  <c r="AA19" i="1"/>
  <c r="AE19" i="1" s="1"/>
  <c r="AA22" i="1"/>
  <c r="AE22" i="1" s="1"/>
  <c r="C76" i="1"/>
  <c r="AJ35" i="1"/>
  <c r="AK35" i="1" s="1"/>
  <c r="AP35" i="1" s="1"/>
  <c r="D75" i="1" s="1"/>
  <c r="C57" i="1"/>
  <c r="AJ16" i="1"/>
  <c r="Y23" i="1"/>
  <c r="AC23" i="1" s="1"/>
  <c r="Y21" i="1"/>
  <c r="AC21" i="1" s="1"/>
  <c r="C63" i="1"/>
  <c r="AP23" i="1"/>
  <c r="D63" i="1" s="1"/>
  <c r="AQ23" i="1"/>
  <c r="E63" i="1" s="1"/>
  <c r="AJ22" i="1"/>
  <c r="AK22" i="1" s="1"/>
  <c r="AQ22" i="1" s="1"/>
  <c r="E62" i="1" s="1"/>
  <c r="AK16" i="1" l="1"/>
  <c r="J62" i="1"/>
  <c r="AF22" i="1"/>
  <c r="M62" i="1" s="1"/>
  <c r="AN21" i="1"/>
  <c r="J71" i="1"/>
  <c r="AF31" i="1"/>
  <c r="M71" i="1" s="1"/>
  <c r="AN30" i="1"/>
  <c r="J72" i="1"/>
  <c r="AF32" i="1"/>
  <c r="M72" i="1" s="1"/>
  <c r="AN31" i="1"/>
  <c r="J65" i="1"/>
  <c r="AF25" i="1"/>
  <c r="M65" i="1" s="1"/>
  <c r="F63" i="1"/>
  <c r="AD23" i="1"/>
  <c r="I63" i="1" s="1"/>
  <c r="AL22" i="1"/>
  <c r="J59" i="1"/>
  <c r="AF19" i="1"/>
  <c r="M59" i="1" s="1"/>
  <c r="AN18" i="1"/>
  <c r="J74" i="1"/>
  <c r="AF34" i="1"/>
  <c r="M74" i="1" s="1"/>
  <c r="AN33" i="1"/>
  <c r="J73" i="1"/>
  <c r="AF33" i="1"/>
  <c r="M73" i="1" s="1"/>
  <c r="AN32" i="1"/>
  <c r="J68" i="1"/>
  <c r="AF28" i="1"/>
  <c r="M68" i="1" s="1"/>
  <c r="AN27" i="1"/>
  <c r="J70" i="1"/>
  <c r="AF30" i="1"/>
  <c r="M70" i="1" s="1"/>
  <c r="AN29" i="1"/>
  <c r="J66" i="1"/>
  <c r="AN25" i="1"/>
  <c r="AF26" i="1"/>
  <c r="M66" i="1" s="1"/>
  <c r="J82" i="1"/>
  <c r="AU42" i="1"/>
  <c r="L82" i="1" s="1"/>
  <c r="AT42" i="1"/>
  <c r="K82" i="1" s="1"/>
  <c r="AF42" i="1"/>
  <c r="M82" i="1" s="1"/>
  <c r="AN41" i="1"/>
  <c r="AO41" i="1" s="1"/>
  <c r="AU41" i="1" s="1"/>
  <c r="L81" i="1" s="1"/>
  <c r="AK25" i="1"/>
  <c r="J76" i="1"/>
  <c r="AF36" i="1"/>
  <c r="M76" i="1" s="1"/>
  <c r="AN35" i="1"/>
  <c r="J81" i="1"/>
  <c r="AT41" i="1"/>
  <c r="K81" i="1" s="1"/>
  <c r="AF41" i="1"/>
  <c r="M81" i="1" s="1"/>
  <c r="AN40" i="1"/>
  <c r="F55" i="1"/>
  <c r="AD15" i="1"/>
  <c r="I55" i="1" s="1"/>
  <c r="AL14" i="1"/>
  <c r="F54" i="1"/>
  <c r="AD14" i="1"/>
  <c r="I54" i="1" s="1"/>
  <c r="AL13" i="1"/>
  <c r="F49" i="1"/>
  <c r="AD9" i="1"/>
  <c r="I49" i="1" s="1"/>
  <c r="AL8" i="1"/>
  <c r="F50" i="1"/>
  <c r="AD10" i="1"/>
  <c r="I50" i="1" s="1"/>
  <c r="AL9" i="1"/>
  <c r="F48" i="1"/>
  <c r="AD8" i="1"/>
  <c r="I48" i="1" s="1"/>
  <c r="AL7" i="1"/>
  <c r="AK7" i="1"/>
  <c r="AK10" i="1"/>
  <c r="AK9" i="1"/>
  <c r="AK13" i="1"/>
  <c r="J61" i="1"/>
  <c r="AF21" i="1"/>
  <c r="M61" i="1" s="1"/>
  <c r="AN20" i="1"/>
  <c r="AO39" i="1"/>
  <c r="J58" i="1"/>
  <c r="AF18" i="1"/>
  <c r="M58" i="1" s="1"/>
  <c r="AN17" i="1"/>
  <c r="AK15" i="1"/>
  <c r="AK17" i="1"/>
  <c r="F80" i="1"/>
  <c r="AD40" i="1"/>
  <c r="I80" i="1" s="1"/>
  <c r="AL39" i="1"/>
  <c r="J57" i="1"/>
  <c r="AF17" i="1"/>
  <c r="M57" i="1" s="1"/>
  <c r="AN16" i="1"/>
  <c r="F77" i="1"/>
  <c r="AD37" i="1"/>
  <c r="I77" i="1" s="1"/>
  <c r="AL36" i="1"/>
  <c r="F73" i="1"/>
  <c r="AD33" i="1"/>
  <c r="I73" i="1" s="1"/>
  <c r="AL32" i="1"/>
  <c r="F72" i="1"/>
  <c r="AD32" i="1"/>
  <c r="I72" i="1" s="1"/>
  <c r="AL31" i="1"/>
  <c r="F69" i="1"/>
  <c r="AD29" i="1"/>
  <c r="I69" i="1" s="1"/>
  <c r="AL28" i="1"/>
  <c r="F67" i="1"/>
  <c r="AD27" i="1"/>
  <c r="I67" i="1" s="1"/>
  <c r="AL26" i="1"/>
  <c r="F66" i="1"/>
  <c r="AL25" i="1"/>
  <c r="AD26" i="1"/>
  <c r="I66" i="1" s="1"/>
  <c r="AQ41" i="1"/>
  <c r="E81" i="1" s="1"/>
  <c r="F81" i="1"/>
  <c r="AD41" i="1"/>
  <c r="I81" i="1" s="1"/>
  <c r="AL40" i="1"/>
  <c r="AQ35" i="1"/>
  <c r="E75" i="1" s="1"/>
  <c r="J53" i="1"/>
  <c r="AF13" i="1"/>
  <c r="M53" i="1" s="1"/>
  <c r="AN12" i="1"/>
  <c r="J52" i="1"/>
  <c r="AF12" i="1"/>
  <c r="M52" i="1" s="1"/>
  <c r="AN11" i="1"/>
  <c r="J51" i="1"/>
  <c r="AF11" i="1"/>
  <c r="M51" i="1" s="1"/>
  <c r="AN10" i="1"/>
  <c r="J49" i="1"/>
  <c r="AF9" i="1"/>
  <c r="M49" i="1" s="1"/>
  <c r="AN8" i="1"/>
  <c r="J48" i="1"/>
  <c r="AF8" i="1"/>
  <c r="M48" i="1" s="1"/>
  <c r="AN7" i="1"/>
  <c r="AQ38" i="1"/>
  <c r="E78" i="1" s="1"/>
  <c r="AK21" i="1"/>
  <c r="AP22" i="1"/>
  <c r="D62" i="1" s="1"/>
  <c r="F61" i="1"/>
  <c r="AD21" i="1"/>
  <c r="I61" i="1" s="1"/>
  <c r="AL20" i="1"/>
  <c r="F79" i="1"/>
  <c r="AD39" i="1"/>
  <c r="I79" i="1" s="1"/>
  <c r="AL38" i="1"/>
  <c r="J69" i="1"/>
  <c r="AF29" i="1"/>
  <c r="M69" i="1" s="1"/>
  <c r="AN28" i="1"/>
  <c r="J67" i="1"/>
  <c r="AF27" i="1"/>
  <c r="M67" i="1" s="1"/>
  <c r="AN26" i="1"/>
  <c r="AK27" i="1"/>
  <c r="AK26" i="1"/>
  <c r="AK28" i="1"/>
  <c r="AK31" i="1"/>
  <c r="AK14" i="1"/>
  <c r="J77" i="1"/>
  <c r="AF37" i="1"/>
  <c r="M77" i="1" s="1"/>
  <c r="AN36" i="1"/>
  <c r="J79" i="1"/>
  <c r="AT39" i="1"/>
  <c r="K79" i="1" s="1"/>
  <c r="AU39" i="1"/>
  <c r="L79" i="1" s="1"/>
  <c r="AF39" i="1"/>
  <c r="M79" i="1" s="1"/>
  <c r="AN38" i="1"/>
  <c r="AO38" i="1" s="1"/>
  <c r="AK32" i="1"/>
  <c r="F53" i="1"/>
  <c r="AD13" i="1"/>
  <c r="I53" i="1" s="1"/>
  <c r="AL12" i="1"/>
  <c r="F56" i="1"/>
  <c r="AD16" i="1"/>
  <c r="I56" i="1" s="1"/>
  <c r="AL15" i="1"/>
  <c r="F51" i="1"/>
  <c r="AD11" i="1"/>
  <c r="I51" i="1" s="1"/>
  <c r="AL10" i="1"/>
  <c r="F52" i="1"/>
  <c r="AD12" i="1"/>
  <c r="I52" i="1" s="1"/>
  <c r="AL11" i="1"/>
  <c r="F47" i="1"/>
  <c r="AD7" i="1"/>
  <c r="I47" i="1" s="1"/>
  <c r="F64" i="1"/>
  <c r="AS24" i="1"/>
  <c r="H64" i="1" s="1"/>
  <c r="AR24" i="1"/>
  <c r="G64" i="1" s="1"/>
  <c r="AD24" i="1"/>
  <c r="I64" i="1" s="1"/>
  <c r="AL23" i="1"/>
  <c r="AM23" i="1" s="1"/>
  <c r="AS23" i="1" s="1"/>
  <c r="H63" i="1" s="1"/>
  <c r="AM21" i="1"/>
  <c r="AR21" i="1" s="1"/>
  <c r="G61" i="1" s="1"/>
  <c r="AK12" i="1"/>
  <c r="AK18" i="1"/>
  <c r="AO34" i="1"/>
  <c r="AU34" i="1" s="1"/>
  <c r="L74" i="1" s="1"/>
  <c r="J63" i="1"/>
  <c r="AF23" i="1"/>
  <c r="M63" i="1" s="1"/>
  <c r="AN22" i="1"/>
  <c r="J60" i="1"/>
  <c r="AF20" i="1"/>
  <c r="M60" i="1" s="1"/>
  <c r="AN19" i="1"/>
  <c r="F75" i="1"/>
  <c r="AD35" i="1"/>
  <c r="I75" i="1" s="1"/>
  <c r="AL34" i="1"/>
  <c r="F71" i="1"/>
  <c r="AD31" i="1"/>
  <c r="I71" i="1" s="1"/>
  <c r="AL30" i="1"/>
  <c r="F74" i="1"/>
  <c r="AD34" i="1"/>
  <c r="I74" i="1" s="1"/>
  <c r="AL33" i="1"/>
  <c r="F70" i="1"/>
  <c r="AD30" i="1"/>
  <c r="I70" i="1" s="1"/>
  <c r="AL29" i="1"/>
  <c r="F68" i="1"/>
  <c r="AD28" i="1"/>
  <c r="I68" i="1" s="1"/>
  <c r="AL27" i="1"/>
  <c r="F65" i="1"/>
  <c r="AD25" i="1"/>
  <c r="I65" i="1" s="1"/>
  <c r="F82" i="1"/>
  <c r="AS42" i="1"/>
  <c r="H82" i="1" s="1"/>
  <c r="AR42" i="1"/>
  <c r="G82" i="1" s="1"/>
  <c r="AD42" i="1"/>
  <c r="I82" i="1" s="1"/>
  <c r="AL41" i="1"/>
  <c r="AM41" i="1" s="1"/>
  <c r="AR41" i="1" s="1"/>
  <c r="G81" i="1" s="1"/>
  <c r="AK30" i="1"/>
  <c r="AK33" i="1"/>
  <c r="AK29" i="1"/>
  <c r="AK20" i="1"/>
  <c r="AK40" i="1"/>
  <c r="F78" i="1"/>
  <c r="AD38" i="1"/>
  <c r="I78" i="1" s="1"/>
  <c r="AL37" i="1"/>
  <c r="AM37" i="1" s="1"/>
  <c r="AS37" i="1" s="1"/>
  <c r="H77" i="1" s="1"/>
  <c r="AK36" i="1"/>
  <c r="AK34" i="1"/>
  <c r="J56" i="1"/>
  <c r="AF16" i="1"/>
  <c r="M56" i="1" s="1"/>
  <c r="AN15" i="1"/>
  <c r="J54" i="1"/>
  <c r="AF14" i="1"/>
  <c r="M54" i="1" s="1"/>
  <c r="AN13" i="1"/>
  <c r="AO13" i="1" s="1"/>
  <c r="AT13" i="1" s="1"/>
  <c r="K53" i="1" s="1"/>
  <c r="J55" i="1"/>
  <c r="AF15" i="1"/>
  <c r="M55" i="1" s="1"/>
  <c r="AN14" i="1"/>
  <c r="J50" i="1"/>
  <c r="AF10" i="1"/>
  <c r="M50" i="1" s="1"/>
  <c r="AN9" i="1"/>
  <c r="AO9" i="1" s="1"/>
  <c r="AU9" i="1" s="1"/>
  <c r="L49" i="1" s="1"/>
  <c r="J47" i="1"/>
  <c r="AF7" i="1"/>
  <c r="M47" i="1" s="1"/>
  <c r="J64" i="1"/>
  <c r="AU24" i="1"/>
  <c r="L64" i="1" s="1"/>
  <c r="AT24" i="1"/>
  <c r="K64" i="1" s="1"/>
  <c r="AF24" i="1"/>
  <c r="M64" i="1" s="1"/>
  <c r="AN23" i="1"/>
  <c r="AO23" i="1" s="1"/>
  <c r="AU23" i="1" s="1"/>
  <c r="L63" i="1" s="1"/>
  <c r="AK8" i="1"/>
  <c r="AK11" i="1"/>
  <c r="AK19" i="1"/>
  <c r="AK37" i="1"/>
  <c r="AM19" i="1"/>
  <c r="AQ8" i="1" l="1"/>
  <c r="E48" i="1" s="1"/>
  <c r="AP8" i="1"/>
  <c r="D48" i="1" s="1"/>
  <c r="AP34" i="1"/>
  <c r="D74" i="1" s="1"/>
  <c r="AQ34" i="1"/>
  <c r="E74" i="1" s="1"/>
  <c r="AP20" i="1"/>
  <c r="D60" i="1" s="1"/>
  <c r="AQ20" i="1"/>
  <c r="E60" i="1" s="1"/>
  <c r="AQ33" i="1"/>
  <c r="E73" i="1" s="1"/>
  <c r="AP33" i="1"/>
  <c r="D73" i="1" s="1"/>
  <c r="AM29" i="1"/>
  <c r="AM30" i="1"/>
  <c r="AO19" i="1"/>
  <c r="AT23" i="1"/>
  <c r="K63" i="1" s="1"/>
  <c r="AP12" i="1"/>
  <c r="D52" i="1" s="1"/>
  <c r="AQ12" i="1"/>
  <c r="E52" i="1" s="1"/>
  <c r="AM10" i="1"/>
  <c r="AM12" i="1"/>
  <c r="AT38" i="1"/>
  <c r="K78" i="1" s="1"/>
  <c r="AU38" i="1"/>
  <c r="L78" i="1" s="1"/>
  <c r="AQ14" i="1"/>
  <c r="E54" i="1" s="1"/>
  <c r="AP14" i="1"/>
  <c r="D54" i="1" s="1"/>
  <c r="AQ28" i="1"/>
  <c r="E68" i="1" s="1"/>
  <c r="AP28" i="1"/>
  <c r="D68" i="1" s="1"/>
  <c r="AP27" i="1"/>
  <c r="D67" i="1" s="1"/>
  <c r="AQ27" i="1"/>
  <c r="E67" i="1" s="1"/>
  <c r="AO28" i="1"/>
  <c r="AM20" i="1"/>
  <c r="AS21" i="1"/>
  <c r="H61" i="1" s="1"/>
  <c r="AP21" i="1"/>
  <c r="D61" i="1" s="1"/>
  <c r="AQ21" i="1"/>
  <c r="E61" i="1" s="1"/>
  <c r="AO7" i="1"/>
  <c r="AT9" i="1"/>
  <c r="K49" i="1" s="1"/>
  <c r="AO10" i="1"/>
  <c r="AO12" i="1"/>
  <c r="AU13" i="1"/>
  <c r="L53" i="1" s="1"/>
  <c r="AM40" i="1"/>
  <c r="AS41" i="1"/>
  <c r="H81" i="1" s="1"/>
  <c r="AM25" i="1"/>
  <c r="AM28" i="1"/>
  <c r="AM32" i="1"/>
  <c r="AR37" i="1"/>
  <c r="G77" i="1" s="1"/>
  <c r="AO16" i="1"/>
  <c r="AP17" i="1"/>
  <c r="D57" i="1" s="1"/>
  <c r="AQ17" i="1"/>
  <c r="E57" i="1" s="1"/>
  <c r="AO17" i="1"/>
  <c r="AO37" i="1"/>
  <c r="AP13" i="1"/>
  <c r="D53" i="1" s="1"/>
  <c r="AQ13" i="1"/>
  <c r="E53" i="1" s="1"/>
  <c r="AQ10" i="1"/>
  <c r="E50" i="1" s="1"/>
  <c r="AP10" i="1"/>
  <c r="D50" i="1" s="1"/>
  <c r="AM7" i="1"/>
  <c r="AM8" i="1"/>
  <c r="AM14" i="1"/>
  <c r="AO35" i="1"/>
  <c r="AO29" i="1"/>
  <c r="AO32" i="1"/>
  <c r="AT34" i="1"/>
  <c r="K74" i="1" s="1"/>
  <c r="AO18" i="1"/>
  <c r="AR23" i="1"/>
  <c r="G63" i="1" s="1"/>
  <c r="AO31" i="1"/>
  <c r="AO21" i="1"/>
  <c r="AS19" i="1"/>
  <c r="H59" i="1" s="1"/>
  <c r="AR19" i="1"/>
  <c r="G59" i="1" s="1"/>
  <c r="AQ19" i="1"/>
  <c r="E59" i="1" s="1"/>
  <c r="AP19" i="1"/>
  <c r="D59" i="1" s="1"/>
  <c r="AP37" i="1"/>
  <c r="D77" i="1" s="1"/>
  <c r="AQ37" i="1"/>
  <c r="E77" i="1" s="1"/>
  <c r="AQ11" i="1"/>
  <c r="E51" i="1" s="1"/>
  <c r="AP11" i="1"/>
  <c r="D51" i="1" s="1"/>
  <c r="AO14" i="1"/>
  <c r="AO15" i="1"/>
  <c r="AP36" i="1"/>
  <c r="D76" i="1" s="1"/>
  <c r="AQ36" i="1"/>
  <c r="E76" i="1" s="1"/>
  <c r="AQ40" i="1"/>
  <c r="E80" i="1" s="1"/>
  <c r="AP40" i="1"/>
  <c r="D80" i="1" s="1"/>
  <c r="AP29" i="1"/>
  <c r="D69" i="1" s="1"/>
  <c r="AQ29" i="1"/>
  <c r="E69" i="1" s="1"/>
  <c r="AP30" i="1"/>
  <c r="D70" i="1" s="1"/>
  <c r="AQ30" i="1"/>
  <c r="E70" i="1" s="1"/>
  <c r="AM27" i="1"/>
  <c r="AM33" i="1"/>
  <c r="AM34" i="1"/>
  <c r="AO22" i="1"/>
  <c r="AP18" i="1"/>
  <c r="D58" i="1" s="1"/>
  <c r="AQ18" i="1"/>
  <c r="E58" i="1" s="1"/>
  <c r="AM18" i="1"/>
  <c r="AM35" i="1"/>
  <c r="AM11" i="1"/>
  <c r="AM15" i="1"/>
  <c r="AP32" i="1"/>
  <c r="D72" i="1" s="1"/>
  <c r="AQ32" i="1"/>
  <c r="E72" i="1" s="1"/>
  <c r="AO36" i="1"/>
  <c r="AP31" i="1"/>
  <c r="D71" i="1" s="1"/>
  <c r="AQ31" i="1"/>
  <c r="E71" i="1" s="1"/>
  <c r="AP26" i="1"/>
  <c r="D66" i="1" s="1"/>
  <c r="AQ26" i="1"/>
  <c r="E66" i="1" s="1"/>
  <c r="AO26" i="1"/>
  <c r="AM38" i="1"/>
  <c r="AO8" i="1"/>
  <c r="AO11" i="1"/>
  <c r="AM26" i="1"/>
  <c r="AM31" i="1"/>
  <c r="AM36" i="1"/>
  <c r="AM39" i="1"/>
  <c r="AP15" i="1"/>
  <c r="D55" i="1" s="1"/>
  <c r="AQ15" i="1"/>
  <c r="E55" i="1" s="1"/>
  <c r="AM16" i="1"/>
  <c r="AM17" i="1"/>
  <c r="AO20" i="1"/>
  <c r="AP9" i="1"/>
  <c r="D49" i="1" s="1"/>
  <c r="AQ9" i="1"/>
  <c r="E49" i="1" s="1"/>
  <c r="AP7" i="1"/>
  <c r="D47" i="1" s="1"/>
  <c r="AQ7" i="1"/>
  <c r="E47" i="1" s="1"/>
  <c r="AM9" i="1"/>
  <c r="AM13" i="1"/>
  <c r="AO40" i="1"/>
  <c r="AP25" i="1"/>
  <c r="D65" i="1" s="1"/>
  <c r="AQ25" i="1"/>
  <c r="E65" i="1" s="1"/>
  <c r="AO25" i="1"/>
  <c r="AO27" i="1"/>
  <c r="AO33" i="1"/>
  <c r="AM22" i="1"/>
  <c r="AO30" i="1"/>
  <c r="AP16" i="1"/>
  <c r="D56" i="1" s="1"/>
  <c r="AQ16" i="1"/>
  <c r="E56" i="1" s="1"/>
  <c r="AT30" i="1" l="1"/>
  <c r="K70" i="1" s="1"/>
  <c r="AU30" i="1"/>
  <c r="L70" i="1" s="1"/>
  <c r="AU33" i="1"/>
  <c r="L73" i="1" s="1"/>
  <c r="AT33" i="1"/>
  <c r="K73" i="1" s="1"/>
  <c r="AU25" i="1"/>
  <c r="L65" i="1" s="1"/>
  <c r="AT25" i="1"/>
  <c r="K65" i="1" s="1"/>
  <c r="AR13" i="1"/>
  <c r="G53" i="1" s="1"/>
  <c r="AS13" i="1"/>
  <c r="H53" i="1" s="1"/>
  <c r="AT20" i="1"/>
  <c r="K60" i="1" s="1"/>
  <c r="AU20" i="1"/>
  <c r="L60" i="1" s="1"/>
  <c r="AS16" i="1"/>
  <c r="H56" i="1" s="1"/>
  <c r="AR16" i="1"/>
  <c r="G56" i="1" s="1"/>
  <c r="AS36" i="1"/>
  <c r="H76" i="1" s="1"/>
  <c r="AR36" i="1"/>
  <c r="G76" i="1" s="1"/>
  <c r="AR26" i="1"/>
  <c r="G66" i="1" s="1"/>
  <c r="AS26" i="1"/>
  <c r="H66" i="1" s="1"/>
  <c r="AT8" i="1"/>
  <c r="K48" i="1" s="1"/>
  <c r="AU8" i="1"/>
  <c r="L48" i="1" s="1"/>
  <c r="AT26" i="1"/>
  <c r="K66" i="1" s="1"/>
  <c r="AU26" i="1"/>
  <c r="L66" i="1" s="1"/>
  <c r="AR15" i="1"/>
  <c r="G55" i="1" s="1"/>
  <c r="AS15" i="1"/>
  <c r="H55" i="1" s="1"/>
  <c r="AS35" i="1"/>
  <c r="H75" i="1" s="1"/>
  <c r="AR35" i="1"/>
  <c r="G75" i="1" s="1"/>
  <c r="AT22" i="1"/>
  <c r="K62" i="1" s="1"/>
  <c r="AU22" i="1"/>
  <c r="L62" i="1" s="1"/>
  <c r="AS33" i="1"/>
  <c r="H73" i="1" s="1"/>
  <c r="AR33" i="1"/>
  <c r="G73" i="1" s="1"/>
  <c r="AU15" i="1"/>
  <c r="L55" i="1" s="1"/>
  <c r="AT15" i="1"/>
  <c r="K55" i="1" s="1"/>
  <c r="AU21" i="1"/>
  <c r="L61" i="1" s="1"/>
  <c r="AT21" i="1"/>
  <c r="K61" i="1" s="1"/>
  <c r="AT29" i="1"/>
  <c r="K69" i="1" s="1"/>
  <c r="AU29" i="1"/>
  <c r="L69" i="1" s="1"/>
  <c r="AS14" i="1"/>
  <c r="H54" i="1" s="1"/>
  <c r="AR14" i="1"/>
  <c r="G54" i="1" s="1"/>
  <c r="AR7" i="1"/>
  <c r="G47" i="1" s="1"/>
  <c r="AS7" i="1"/>
  <c r="H47" i="1" s="1"/>
  <c r="AU17" i="1"/>
  <c r="L57" i="1" s="1"/>
  <c r="AT17" i="1"/>
  <c r="K57" i="1" s="1"/>
  <c r="AS28" i="1"/>
  <c r="H68" i="1" s="1"/>
  <c r="AR28" i="1"/>
  <c r="G68" i="1" s="1"/>
  <c r="AT10" i="1"/>
  <c r="K50" i="1" s="1"/>
  <c r="AU10" i="1"/>
  <c r="L50" i="1" s="1"/>
  <c r="AU7" i="1"/>
  <c r="L47" i="1" s="1"/>
  <c r="AT7" i="1"/>
  <c r="K47" i="1" s="1"/>
  <c r="AS20" i="1"/>
  <c r="H60" i="1" s="1"/>
  <c r="AR20" i="1"/>
  <c r="G60" i="1" s="1"/>
  <c r="AS12" i="1"/>
  <c r="H52" i="1" s="1"/>
  <c r="AR12" i="1"/>
  <c r="G52" i="1" s="1"/>
  <c r="AR30" i="1"/>
  <c r="G70" i="1" s="1"/>
  <c r="AS30" i="1"/>
  <c r="H70" i="1" s="1"/>
  <c r="AS22" i="1"/>
  <c r="H62" i="1" s="1"/>
  <c r="AR22" i="1"/>
  <c r="G62" i="1" s="1"/>
  <c r="AU27" i="1"/>
  <c r="L67" i="1" s="1"/>
  <c r="AT27" i="1"/>
  <c r="K67" i="1" s="1"/>
  <c r="AT40" i="1"/>
  <c r="K80" i="1" s="1"/>
  <c r="AU40" i="1"/>
  <c r="L80" i="1" s="1"/>
  <c r="AR9" i="1"/>
  <c r="G49" i="1" s="1"/>
  <c r="AS9" i="1"/>
  <c r="H49" i="1" s="1"/>
  <c r="AS17" i="1"/>
  <c r="H57" i="1" s="1"/>
  <c r="AR17" i="1"/>
  <c r="G57" i="1" s="1"/>
  <c r="AS39" i="1"/>
  <c r="H79" i="1" s="1"/>
  <c r="AR39" i="1"/>
  <c r="G79" i="1" s="1"/>
  <c r="AR31" i="1"/>
  <c r="G71" i="1" s="1"/>
  <c r="AS31" i="1"/>
  <c r="H71" i="1" s="1"/>
  <c r="AT11" i="1"/>
  <c r="K51" i="1" s="1"/>
  <c r="AU11" i="1"/>
  <c r="L51" i="1" s="1"/>
  <c r="AR38" i="1"/>
  <c r="G78" i="1" s="1"/>
  <c r="AS38" i="1"/>
  <c r="H78" i="1" s="1"/>
  <c r="AT36" i="1"/>
  <c r="K76" i="1" s="1"/>
  <c r="AU36" i="1"/>
  <c r="L76" i="1" s="1"/>
  <c r="AR11" i="1"/>
  <c r="G51" i="1" s="1"/>
  <c r="AS11" i="1"/>
  <c r="H51" i="1" s="1"/>
  <c r="AS18" i="1"/>
  <c r="H58" i="1" s="1"/>
  <c r="AR18" i="1"/>
  <c r="G58" i="1" s="1"/>
  <c r="AS34" i="1"/>
  <c r="H74" i="1" s="1"/>
  <c r="AR34" i="1"/>
  <c r="G74" i="1" s="1"/>
  <c r="AS27" i="1"/>
  <c r="H67" i="1" s="1"/>
  <c r="AR27" i="1"/>
  <c r="G67" i="1" s="1"/>
  <c r="AT14" i="1"/>
  <c r="K54" i="1" s="1"/>
  <c r="AU14" i="1"/>
  <c r="L54" i="1" s="1"/>
  <c r="AU31" i="1"/>
  <c r="L71" i="1" s="1"/>
  <c r="AT31" i="1"/>
  <c r="K71" i="1" s="1"/>
  <c r="AU18" i="1"/>
  <c r="L58" i="1" s="1"/>
  <c r="AT18" i="1"/>
  <c r="K58" i="1" s="1"/>
  <c r="AT32" i="1"/>
  <c r="K72" i="1" s="1"/>
  <c r="AU32" i="1"/>
  <c r="L72" i="1" s="1"/>
  <c r="AU35" i="1"/>
  <c r="L75" i="1" s="1"/>
  <c r="AT35" i="1"/>
  <c r="K75" i="1" s="1"/>
  <c r="AR8" i="1"/>
  <c r="G48" i="1" s="1"/>
  <c r="AS8" i="1"/>
  <c r="H48" i="1" s="1"/>
  <c r="AU37" i="1"/>
  <c r="L77" i="1" s="1"/>
  <c r="AT37" i="1"/>
  <c r="K77" i="1" s="1"/>
  <c r="AU16" i="1"/>
  <c r="L56" i="1" s="1"/>
  <c r="AT16" i="1"/>
  <c r="K56" i="1" s="1"/>
  <c r="AS32" i="1"/>
  <c r="H72" i="1" s="1"/>
  <c r="AR32" i="1"/>
  <c r="G72" i="1" s="1"/>
  <c r="AR25" i="1"/>
  <c r="G65" i="1" s="1"/>
  <c r="AS25" i="1"/>
  <c r="H65" i="1" s="1"/>
  <c r="AS40" i="1"/>
  <c r="H80" i="1" s="1"/>
  <c r="AR40" i="1"/>
  <c r="G80" i="1" s="1"/>
  <c r="AU12" i="1"/>
  <c r="L52" i="1" s="1"/>
  <c r="AT12" i="1"/>
  <c r="K52" i="1" s="1"/>
  <c r="AU28" i="1"/>
  <c r="L68" i="1" s="1"/>
  <c r="AT28" i="1"/>
  <c r="K68" i="1" s="1"/>
  <c r="AS10" i="1"/>
  <c r="H50" i="1" s="1"/>
  <c r="AR10" i="1"/>
  <c r="G50" i="1" s="1"/>
  <c r="AU19" i="1"/>
  <c r="L59" i="1" s="1"/>
  <c r="AT19" i="1"/>
  <c r="K59" i="1" s="1"/>
  <c r="AR29" i="1"/>
  <c r="G69" i="1" s="1"/>
  <c r="AS29" i="1"/>
  <c r="H69" i="1" s="1"/>
</calcChain>
</file>

<file path=xl/sharedStrings.xml><?xml version="1.0" encoding="utf-8"?>
<sst xmlns="http://schemas.openxmlformats.org/spreadsheetml/2006/main" count="4732" uniqueCount="336">
  <si>
    <t>健康寿命の算定表</t>
    <rPh sb="0" eb="2">
      <t>ケンコウ</t>
    </rPh>
    <rPh sb="2" eb="4">
      <t>ジュミョウ</t>
    </rPh>
    <rPh sb="5" eb="7">
      <t>サンテイ</t>
    </rPh>
    <rPh sb="7" eb="8">
      <t>ヒョウ</t>
    </rPh>
    <phoneticPr fontId="3"/>
  </si>
  <si>
    <t>【宮崎市】</t>
    <rPh sb="1" eb="3">
      <t>ミヤザキ</t>
    </rPh>
    <rPh sb="3" eb="4">
      <t>シ</t>
    </rPh>
    <phoneticPr fontId="2"/>
  </si>
  <si>
    <t>対象集団の基礎資料の入力［白色セル］</t>
    <rPh sb="0" eb="2">
      <t>タイショウ</t>
    </rPh>
    <rPh sb="2" eb="4">
      <t>シュウダン</t>
    </rPh>
    <rPh sb="5" eb="7">
      <t>キソ</t>
    </rPh>
    <rPh sb="7" eb="9">
      <t>シリョウ</t>
    </rPh>
    <rPh sb="10" eb="12">
      <t>ニュウリョク</t>
    </rPh>
    <rPh sb="13" eb="14">
      <t>シロ</t>
    </rPh>
    <rPh sb="14" eb="15">
      <t>イロ</t>
    </rPh>
    <phoneticPr fontId="3"/>
  </si>
  <si>
    <t>全国の基礎資料の入力［白色セル］</t>
    <rPh sb="0" eb="2">
      <t>ゼンコク</t>
    </rPh>
    <rPh sb="3" eb="5">
      <t>キソ</t>
    </rPh>
    <rPh sb="5" eb="7">
      <t>シリョウ</t>
    </rPh>
    <rPh sb="8" eb="10">
      <t>ニュウリョク</t>
    </rPh>
    <rPh sb="11" eb="13">
      <t>シロイロ</t>
    </rPh>
    <phoneticPr fontId="3"/>
  </si>
  <si>
    <t>健康寿命の算定：①計算の準備</t>
    <rPh sb="0" eb="2">
      <t>ケンコウ</t>
    </rPh>
    <rPh sb="2" eb="4">
      <t>ジュミョウ</t>
    </rPh>
    <rPh sb="5" eb="7">
      <t>サンテイ</t>
    </rPh>
    <rPh sb="9" eb="11">
      <t>ケイサン</t>
    </rPh>
    <rPh sb="12" eb="14">
      <t>ジュンビ</t>
    </rPh>
    <phoneticPr fontId="3"/>
  </si>
  <si>
    <t>②生命表の計算</t>
    <rPh sb="1" eb="3">
      <t>セイメイ</t>
    </rPh>
    <rPh sb="3" eb="4">
      <t>ヒョウ</t>
    </rPh>
    <rPh sb="5" eb="7">
      <t>ケイサン</t>
    </rPh>
    <phoneticPr fontId="3"/>
  </si>
  <si>
    <t>③健康・不健康の生命表の計算</t>
    <rPh sb="1" eb="3">
      <t>ケンコウ</t>
    </rPh>
    <rPh sb="4" eb="7">
      <t>フケンコウ</t>
    </rPh>
    <rPh sb="8" eb="10">
      <t>セイメイ</t>
    </rPh>
    <rPh sb="10" eb="11">
      <t>ヒョウ</t>
    </rPh>
    <rPh sb="12" eb="14">
      <t>ケイサン</t>
    </rPh>
    <phoneticPr fontId="3"/>
  </si>
  <si>
    <t>④健康寿命の計算</t>
    <rPh sb="1" eb="3">
      <t>ケンコウ</t>
    </rPh>
    <rPh sb="3" eb="5">
      <t>ジュミョウ</t>
    </rPh>
    <rPh sb="6" eb="8">
      <t>ケイサン</t>
    </rPh>
    <phoneticPr fontId="3"/>
  </si>
  <si>
    <t>⑤健康寿命の区間推定</t>
    <rPh sb="1" eb="3">
      <t>ケンコウ</t>
    </rPh>
    <rPh sb="3" eb="5">
      <t>ジュミョウ</t>
    </rPh>
    <rPh sb="6" eb="8">
      <t>クカン</t>
    </rPh>
    <rPh sb="8" eb="10">
      <t>スイテイ</t>
    </rPh>
    <phoneticPr fontId="3"/>
  </si>
  <si>
    <t>対象集団</t>
    <rPh sb="0" eb="2">
      <t>タイショウ</t>
    </rPh>
    <rPh sb="2" eb="4">
      <t>シュウダン</t>
    </rPh>
    <phoneticPr fontId="3"/>
  </si>
  <si>
    <t>全国（対象集団と同一年次）</t>
    <rPh sb="0" eb="2">
      <t>ゼンコク</t>
    </rPh>
    <rPh sb="3" eb="5">
      <t>タイショウ</t>
    </rPh>
    <rPh sb="5" eb="7">
      <t>シュウダン</t>
    </rPh>
    <rPh sb="8" eb="10">
      <t>ドウイツ</t>
    </rPh>
    <rPh sb="10" eb="12">
      <t>ネンジ</t>
    </rPh>
    <phoneticPr fontId="3"/>
  </si>
  <si>
    <t>補正係数</t>
    <rPh sb="0" eb="2">
      <t>ホセイ</t>
    </rPh>
    <rPh sb="2" eb="4">
      <t>ケイスウ</t>
    </rPh>
    <phoneticPr fontId="3"/>
  </si>
  <si>
    <t>基礎データ</t>
    <rPh sb="0" eb="2">
      <t>キソ</t>
    </rPh>
    <phoneticPr fontId="3"/>
  </si>
  <si>
    <t>生命表</t>
    <rPh sb="0" eb="2">
      <t>セイメイ</t>
    </rPh>
    <rPh sb="2" eb="3">
      <t>ヒョウ</t>
    </rPh>
    <phoneticPr fontId="3"/>
  </si>
  <si>
    <t>健康・不健康の生命表</t>
    <rPh sb="0" eb="2">
      <t>ケンコウ</t>
    </rPh>
    <rPh sb="3" eb="6">
      <t>フケンコウ</t>
    </rPh>
    <rPh sb="7" eb="9">
      <t>セイメイ</t>
    </rPh>
    <rPh sb="9" eb="10">
      <t>ヒョウ</t>
    </rPh>
    <phoneticPr fontId="3"/>
  </si>
  <si>
    <t>算定結果</t>
    <rPh sb="0" eb="2">
      <t>サンテイ</t>
    </rPh>
    <rPh sb="2" eb="4">
      <t>ケッカ</t>
    </rPh>
    <phoneticPr fontId="3"/>
  </si>
  <si>
    <t>分散の推定量</t>
    <rPh sb="0" eb="2">
      <t>ブンサン</t>
    </rPh>
    <rPh sb="3" eb="5">
      <t>スイテイ</t>
    </rPh>
    <rPh sb="5" eb="6">
      <t>リョウ</t>
    </rPh>
    <phoneticPr fontId="3"/>
  </si>
  <si>
    <t>95％信頼区間</t>
    <rPh sb="3" eb="5">
      <t>シンライ</t>
    </rPh>
    <rPh sb="5" eb="7">
      <t>クカン</t>
    </rPh>
    <phoneticPr fontId="3"/>
  </si>
  <si>
    <t>性別</t>
    <rPh sb="0" eb="2">
      <t>セイベツ</t>
    </rPh>
    <phoneticPr fontId="3"/>
  </si>
  <si>
    <t>年齢階級</t>
    <rPh sb="0" eb="2">
      <t>ネンレイ</t>
    </rPh>
    <rPh sb="2" eb="4">
      <t>カイキュウ</t>
    </rPh>
    <phoneticPr fontId="3"/>
  </si>
  <si>
    <t>人口</t>
    <rPh sb="0" eb="2">
      <t>ジンコウ</t>
    </rPh>
    <phoneticPr fontId="3"/>
  </si>
  <si>
    <t>死亡数</t>
    <rPh sb="0" eb="3">
      <t>シボウスウ</t>
    </rPh>
    <phoneticPr fontId="3"/>
  </si>
  <si>
    <t>不健康
割合の
分母</t>
    <rPh sb="0" eb="3">
      <t>フケンコウ</t>
    </rPh>
    <rPh sb="4" eb="6">
      <t>ワリアイ</t>
    </rPh>
    <rPh sb="8" eb="10">
      <t>ブンボ</t>
    </rPh>
    <phoneticPr fontId="3"/>
  </si>
  <si>
    <t>不健康
割合の
分子</t>
    <rPh sb="0" eb="3">
      <t>フケンコウ</t>
    </rPh>
    <rPh sb="4" eb="6">
      <t>ワリアイ</t>
    </rPh>
    <rPh sb="8" eb="10">
      <t>ブンシ</t>
    </rPh>
    <phoneticPr fontId="3"/>
  </si>
  <si>
    <t>年齢</t>
    <rPh sb="0" eb="2">
      <t>ネンレイ</t>
    </rPh>
    <phoneticPr fontId="3"/>
  </si>
  <si>
    <t>生存数</t>
    <rPh sb="0" eb="2">
      <t>セイゾン</t>
    </rPh>
    <rPh sb="2" eb="3">
      <t>スウ</t>
    </rPh>
    <phoneticPr fontId="3"/>
  </si>
  <si>
    <t>定常人口</t>
    <rPh sb="0" eb="2">
      <t>テイジョウ</t>
    </rPh>
    <rPh sb="2" eb="4">
      <t>ジンコウ</t>
    </rPh>
    <phoneticPr fontId="3"/>
  </si>
  <si>
    <t>定常人口用</t>
    <rPh sb="0" eb="2">
      <t>テイジョウ</t>
    </rPh>
    <rPh sb="2" eb="4">
      <t>ジンコウ</t>
    </rPh>
    <rPh sb="4" eb="5">
      <t>ヨウ</t>
    </rPh>
    <phoneticPr fontId="3"/>
  </si>
  <si>
    <t>死亡率用</t>
    <rPh sb="0" eb="3">
      <t>シボウリツ</t>
    </rPh>
    <rPh sb="3" eb="4">
      <t>ヨウ</t>
    </rPh>
    <phoneticPr fontId="3"/>
  </si>
  <si>
    <t>死亡率</t>
    <rPh sb="0" eb="3">
      <t>シボウリツ</t>
    </rPh>
    <phoneticPr fontId="3"/>
  </si>
  <si>
    <t>補正
死亡率</t>
    <rPh sb="0" eb="2">
      <t>ホセイ</t>
    </rPh>
    <rPh sb="3" eb="6">
      <t>シボウリツ</t>
    </rPh>
    <phoneticPr fontId="3"/>
  </si>
  <si>
    <t>不健康
割合</t>
    <rPh sb="0" eb="3">
      <t>フケンコウ</t>
    </rPh>
    <rPh sb="4" eb="6">
      <t>ワリアイ</t>
    </rPh>
    <phoneticPr fontId="3"/>
  </si>
  <si>
    <t>死亡確率</t>
    <rPh sb="0" eb="2">
      <t>シボウ</t>
    </rPh>
    <rPh sb="2" eb="4">
      <t>カクリツ</t>
    </rPh>
    <phoneticPr fontId="3"/>
  </si>
  <si>
    <t>健康の
定常人口</t>
    <rPh sb="0" eb="2">
      <t>ケンコウ</t>
    </rPh>
    <rPh sb="4" eb="6">
      <t>テイジョウ</t>
    </rPh>
    <rPh sb="6" eb="8">
      <t>ジンコウ</t>
    </rPh>
    <phoneticPr fontId="3"/>
  </si>
  <si>
    <t>不健康の
定常人口</t>
    <rPh sb="0" eb="3">
      <t>フケンコウ</t>
    </rPh>
    <rPh sb="5" eb="7">
      <t>テイジョウ</t>
    </rPh>
    <rPh sb="7" eb="9">
      <t>ジンコウ</t>
    </rPh>
    <phoneticPr fontId="3"/>
  </si>
  <si>
    <t>平均余命</t>
    <rPh sb="0" eb="2">
      <t>ヘイキン</t>
    </rPh>
    <rPh sb="2" eb="4">
      <t>ヨミョウ</t>
    </rPh>
    <phoneticPr fontId="3"/>
  </si>
  <si>
    <t>健康な
期間の平均</t>
    <rPh sb="0" eb="2">
      <t>ケンコウ</t>
    </rPh>
    <rPh sb="4" eb="6">
      <t>キカン</t>
    </rPh>
    <rPh sb="7" eb="9">
      <t>ヘイキン</t>
    </rPh>
    <phoneticPr fontId="3"/>
  </si>
  <si>
    <t>不健康な
期間の平均</t>
    <rPh sb="0" eb="3">
      <t>フケンコウ</t>
    </rPh>
    <rPh sb="5" eb="7">
      <t>キカン</t>
    </rPh>
    <rPh sb="8" eb="10">
      <t>ヘイキン</t>
    </rPh>
    <phoneticPr fontId="3"/>
  </si>
  <si>
    <t>(歳）</t>
    <rPh sb="1" eb="2">
      <t>サイ</t>
    </rPh>
    <phoneticPr fontId="3"/>
  </si>
  <si>
    <t>(人）</t>
    <rPh sb="1" eb="2">
      <t>ニン</t>
    </rPh>
    <phoneticPr fontId="3"/>
  </si>
  <si>
    <t>x</t>
    <phoneticPr fontId="3"/>
  </si>
  <si>
    <r>
      <t>l</t>
    </r>
    <r>
      <rPr>
        <i/>
        <sz val="9"/>
        <rFont val="Century"/>
        <family val="1"/>
      </rPr>
      <t>x</t>
    </r>
    <phoneticPr fontId="3"/>
  </si>
  <si>
    <r>
      <t>T</t>
    </r>
    <r>
      <rPr>
        <i/>
        <sz val="9"/>
        <rFont val="Century"/>
        <family val="1"/>
      </rPr>
      <t>x</t>
    </r>
    <phoneticPr fontId="3"/>
  </si>
  <si>
    <t>a</t>
    <phoneticPr fontId="3"/>
  </si>
  <si>
    <t>r</t>
    <phoneticPr fontId="3"/>
  </si>
  <si>
    <t>m</t>
    <phoneticPr fontId="3"/>
  </si>
  <si>
    <t>p</t>
    <phoneticPr fontId="3"/>
  </si>
  <si>
    <t>q</t>
    <phoneticPr fontId="3"/>
  </si>
  <si>
    <t>l</t>
    <phoneticPr fontId="3"/>
  </si>
  <si>
    <t>L</t>
    <phoneticPr fontId="3"/>
  </si>
  <si>
    <t>S</t>
    <phoneticPr fontId="3"/>
  </si>
  <si>
    <r>
      <t>L</t>
    </r>
    <r>
      <rPr>
        <sz val="11"/>
        <rFont val="ＭＳ 明朝"/>
        <family val="1"/>
        <charset val="128"/>
      </rPr>
      <t>*(1-</t>
    </r>
    <r>
      <rPr>
        <i/>
        <sz val="11"/>
        <rFont val="Symbol"/>
        <family val="1"/>
        <charset val="2"/>
      </rPr>
      <t>p</t>
    </r>
    <r>
      <rPr>
        <sz val="11"/>
        <rFont val="ＭＳ 明朝"/>
        <family val="1"/>
        <charset val="128"/>
      </rPr>
      <t>)</t>
    </r>
    <phoneticPr fontId="3"/>
  </si>
  <si>
    <r>
      <t>L</t>
    </r>
    <r>
      <rPr>
        <sz val="11"/>
        <rFont val="ＭＳ 明朝"/>
        <family val="1"/>
        <charset val="128"/>
      </rPr>
      <t>*</t>
    </r>
    <r>
      <rPr>
        <i/>
        <sz val="11"/>
        <rFont val="Symbol"/>
        <family val="1"/>
        <charset val="2"/>
      </rPr>
      <t>p</t>
    </r>
    <phoneticPr fontId="3"/>
  </si>
  <si>
    <t>e</t>
    <phoneticPr fontId="3"/>
  </si>
  <si>
    <t>ξ</t>
    <phoneticPr fontId="3"/>
  </si>
  <si>
    <r>
      <t>ξ</t>
    </r>
    <r>
      <rPr>
        <i/>
        <sz val="11"/>
        <rFont val="Century"/>
        <family val="1"/>
      </rPr>
      <t>/e</t>
    </r>
    <phoneticPr fontId="3"/>
  </si>
  <si>
    <t>h</t>
    <phoneticPr fontId="3"/>
  </si>
  <si>
    <r>
      <t>h</t>
    </r>
    <r>
      <rPr>
        <i/>
        <sz val="11"/>
        <rFont val="Century"/>
        <family val="1"/>
      </rPr>
      <t>/e</t>
    </r>
    <phoneticPr fontId="3"/>
  </si>
  <si>
    <r>
      <t>V{</t>
    </r>
    <r>
      <rPr>
        <i/>
        <sz val="11"/>
        <rFont val="Century"/>
        <family val="1"/>
      </rPr>
      <t>q</t>
    </r>
    <r>
      <rPr>
        <sz val="11"/>
        <rFont val="ＭＳ 明朝"/>
        <family val="1"/>
        <charset val="128"/>
      </rPr>
      <t>}</t>
    </r>
    <phoneticPr fontId="3"/>
  </si>
  <si>
    <r>
      <t>V{</t>
    </r>
    <r>
      <rPr>
        <i/>
        <sz val="11"/>
        <rFont val="Symbol"/>
        <family val="1"/>
        <charset val="2"/>
      </rPr>
      <t>p</t>
    </r>
    <r>
      <rPr>
        <sz val="11"/>
        <rFont val="ＭＳ 明朝"/>
        <family val="1"/>
        <charset val="128"/>
      </rPr>
      <t>}</t>
    </r>
    <phoneticPr fontId="3"/>
  </si>
  <si>
    <r>
      <t>V{</t>
    </r>
    <r>
      <rPr>
        <i/>
        <sz val="11"/>
        <rFont val="Century"/>
        <family val="1"/>
      </rPr>
      <t>e</t>
    </r>
    <r>
      <rPr>
        <sz val="11"/>
        <rFont val="ＭＳ 明朝"/>
        <family val="1"/>
        <charset val="128"/>
      </rPr>
      <t>}</t>
    </r>
    <phoneticPr fontId="3"/>
  </si>
  <si>
    <r>
      <t>V{</t>
    </r>
    <r>
      <rPr>
        <i/>
        <sz val="11"/>
        <rFont val="ＭＳ 明朝"/>
        <family val="1"/>
        <charset val="128"/>
      </rPr>
      <t>ξ</t>
    </r>
    <r>
      <rPr>
        <sz val="11"/>
        <rFont val="ＭＳ 明朝"/>
        <family val="1"/>
        <charset val="128"/>
      </rPr>
      <t>}</t>
    </r>
    <phoneticPr fontId="3"/>
  </si>
  <si>
    <r>
      <t>V{</t>
    </r>
    <r>
      <rPr>
        <i/>
        <sz val="11"/>
        <rFont val="Symbol"/>
        <family val="1"/>
        <charset val="2"/>
      </rPr>
      <t>h</t>
    </r>
    <r>
      <rPr>
        <sz val="11"/>
        <rFont val="ＭＳ 明朝"/>
        <family val="1"/>
        <charset val="128"/>
      </rPr>
      <t>}</t>
    </r>
    <phoneticPr fontId="3"/>
  </si>
  <si>
    <t>下限</t>
    <rPh sb="0" eb="2">
      <t>カゲン</t>
    </rPh>
    <phoneticPr fontId="3"/>
  </si>
  <si>
    <t>上限</t>
    <rPh sb="0" eb="2">
      <t>ジョウゲン</t>
    </rPh>
    <phoneticPr fontId="3"/>
  </si>
  <si>
    <t>男</t>
    <rPh sb="0" eb="1">
      <t>オトコ</t>
    </rPh>
    <phoneticPr fontId="3"/>
  </si>
  <si>
    <t>0～4</t>
    <phoneticPr fontId="3"/>
  </si>
  <si>
    <t>0～4</t>
  </si>
  <si>
    <t>5～9</t>
    <phoneticPr fontId="3"/>
  </si>
  <si>
    <t>5～9</t>
  </si>
  <si>
    <t>10～14</t>
    <phoneticPr fontId="3"/>
  </si>
  <si>
    <t>10～14</t>
  </si>
  <si>
    <t>15～19</t>
    <phoneticPr fontId="3"/>
  </si>
  <si>
    <t>15～19</t>
  </si>
  <si>
    <t>20～24</t>
    <phoneticPr fontId="3"/>
  </si>
  <si>
    <t>20～24</t>
  </si>
  <si>
    <t>25～29</t>
    <phoneticPr fontId="3"/>
  </si>
  <si>
    <t>25～29</t>
  </si>
  <si>
    <t>30～34</t>
    <phoneticPr fontId="3"/>
  </si>
  <si>
    <t>30～34</t>
  </si>
  <si>
    <t>35～39</t>
    <phoneticPr fontId="3"/>
  </si>
  <si>
    <t>35～39</t>
  </si>
  <si>
    <t>40～44</t>
    <phoneticPr fontId="3"/>
  </si>
  <si>
    <t>40～44</t>
  </si>
  <si>
    <t>45～49</t>
    <phoneticPr fontId="3"/>
  </si>
  <si>
    <t>45～49</t>
  </si>
  <si>
    <t>50～54</t>
    <phoneticPr fontId="3"/>
  </si>
  <si>
    <t>50～54</t>
  </si>
  <si>
    <t>55～59</t>
    <phoneticPr fontId="3"/>
  </si>
  <si>
    <t>55～59</t>
  </si>
  <si>
    <t>60～64</t>
    <phoneticPr fontId="3"/>
  </si>
  <si>
    <t>60～64</t>
  </si>
  <si>
    <t>65～69</t>
    <phoneticPr fontId="3"/>
  </si>
  <si>
    <t>65～69</t>
  </si>
  <si>
    <t>70～74</t>
    <phoneticPr fontId="3"/>
  </si>
  <si>
    <t>70～74</t>
  </si>
  <si>
    <t>75～79</t>
    <phoneticPr fontId="3"/>
  </si>
  <si>
    <t>75～79</t>
  </si>
  <si>
    <t>80～84</t>
    <phoneticPr fontId="3"/>
  </si>
  <si>
    <t>80～84</t>
  </si>
  <si>
    <t>85～</t>
    <phoneticPr fontId="3"/>
  </si>
  <si>
    <t>85～</t>
  </si>
  <si>
    <t>女</t>
    <rPh sb="0" eb="1">
      <t>オンナ</t>
    </rPh>
    <phoneticPr fontId="3"/>
  </si>
  <si>
    <t>対象集団の算定結果［水色セル］</t>
    <rPh sb="0" eb="2">
      <t>タイショウ</t>
    </rPh>
    <rPh sb="2" eb="4">
      <t>シュウダン</t>
    </rPh>
    <rPh sb="5" eb="7">
      <t>サンテイ</t>
    </rPh>
    <rPh sb="7" eb="9">
      <t>ケッカ</t>
    </rPh>
    <rPh sb="10" eb="12">
      <t>ミズイロ</t>
    </rPh>
    <phoneticPr fontId="3"/>
  </si>
  <si>
    <t>#：平均余命に対する割合</t>
    <rPh sb="2" eb="4">
      <t>ヘイキン</t>
    </rPh>
    <rPh sb="4" eb="6">
      <t>ヨミョウ</t>
    </rPh>
    <rPh sb="7" eb="8">
      <t>タイ</t>
    </rPh>
    <rPh sb="10" eb="12">
      <t>ワリアイ</t>
    </rPh>
    <phoneticPr fontId="3"/>
  </si>
  <si>
    <t>年齢
（歳）</t>
    <rPh sb="0" eb="2">
      <t>ネンレイ</t>
    </rPh>
    <rPh sb="4" eb="5">
      <t>サイ</t>
    </rPh>
    <phoneticPr fontId="3"/>
  </si>
  <si>
    <t>健康な期間の平均</t>
    <rPh sb="0" eb="2">
      <t>ケンコウ</t>
    </rPh>
    <rPh sb="3" eb="5">
      <t>キカン</t>
    </rPh>
    <rPh sb="6" eb="8">
      <t>ヘイキン</t>
    </rPh>
    <phoneticPr fontId="3"/>
  </si>
  <si>
    <t>不健康な期間の平均</t>
    <rPh sb="0" eb="3">
      <t>フケンコウ</t>
    </rPh>
    <rPh sb="4" eb="6">
      <t>キカン</t>
    </rPh>
    <rPh sb="7" eb="9">
      <t>ヘイキン</t>
    </rPh>
    <phoneticPr fontId="3"/>
  </si>
  <si>
    <t>（年）</t>
    <rPh sb="1" eb="2">
      <t>ネン</t>
    </rPh>
    <phoneticPr fontId="3"/>
  </si>
  <si>
    <t>（％）#</t>
    <phoneticPr fontId="3"/>
  </si>
  <si>
    <t>（％）#</t>
    <phoneticPr fontId="3"/>
  </si>
  <si>
    <t>【都城市】</t>
    <rPh sb="1" eb="4">
      <t>ミヤコノジョウシ</t>
    </rPh>
    <phoneticPr fontId="2"/>
  </si>
  <si>
    <t>x</t>
    <phoneticPr fontId="3"/>
  </si>
  <si>
    <r>
      <t>l</t>
    </r>
    <r>
      <rPr>
        <i/>
        <sz val="9"/>
        <rFont val="Century"/>
        <family val="1"/>
      </rPr>
      <t>x</t>
    </r>
    <phoneticPr fontId="3"/>
  </si>
  <si>
    <r>
      <t>T</t>
    </r>
    <r>
      <rPr>
        <i/>
        <sz val="9"/>
        <rFont val="Century"/>
        <family val="1"/>
      </rPr>
      <t>x</t>
    </r>
    <phoneticPr fontId="3"/>
  </si>
  <si>
    <t>a</t>
    <phoneticPr fontId="3"/>
  </si>
  <si>
    <t>r</t>
    <phoneticPr fontId="3"/>
  </si>
  <si>
    <t>m</t>
    <phoneticPr fontId="3"/>
  </si>
  <si>
    <t>p</t>
    <phoneticPr fontId="3"/>
  </si>
  <si>
    <t>q</t>
    <phoneticPr fontId="3"/>
  </si>
  <si>
    <t>l</t>
    <phoneticPr fontId="3"/>
  </si>
  <si>
    <t>L</t>
    <phoneticPr fontId="3"/>
  </si>
  <si>
    <t>S</t>
    <phoneticPr fontId="3"/>
  </si>
  <si>
    <r>
      <t>L</t>
    </r>
    <r>
      <rPr>
        <sz val="11"/>
        <rFont val="ＭＳ 明朝"/>
        <family val="1"/>
        <charset val="128"/>
      </rPr>
      <t>*(1-</t>
    </r>
    <r>
      <rPr>
        <i/>
        <sz val="11"/>
        <rFont val="Symbol"/>
        <family val="1"/>
        <charset val="2"/>
      </rPr>
      <t>p</t>
    </r>
    <r>
      <rPr>
        <sz val="11"/>
        <rFont val="ＭＳ 明朝"/>
        <family val="1"/>
        <charset val="128"/>
      </rPr>
      <t>)</t>
    </r>
    <phoneticPr fontId="3"/>
  </si>
  <si>
    <r>
      <t>L</t>
    </r>
    <r>
      <rPr>
        <sz val="11"/>
        <rFont val="ＭＳ 明朝"/>
        <family val="1"/>
        <charset val="128"/>
      </rPr>
      <t>*</t>
    </r>
    <r>
      <rPr>
        <i/>
        <sz val="11"/>
        <rFont val="Symbol"/>
        <family val="1"/>
        <charset val="2"/>
      </rPr>
      <t>p</t>
    </r>
    <phoneticPr fontId="3"/>
  </si>
  <si>
    <t>e</t>
    <phoneticPr fontId="3"/>
  </si>
  <si>
    <t>ξ</t>
    <phoneticPr fontId="3"/>
  </si>
  <si>
    <r>
      <t>ξ</t>
    </r>
    <r>
      <rPr>
        <i/>
        <sz val="11"/>
        <rFont val="Century"/>
        <family val="1"/>
      </rPr>
      <t>/e</t>
    </r>
    <phoneticPr fontId="3"/>
  </si>
  <si>
    <t>h</t>
    <phoneticPr fontId="3"/>
  </si>
  <si>
    <r>
      <t>h</t>
    </r>
    <r>
      <rPr>
        <i/>
        <sz val="11"/>
        <rFont val="Century"/>
        <family val="1"/>
      </rPr>
      <t>/e</t>
    </r>
    <phoneticPr fontId="3"/>
  </si>
  <si>
    <r>
      <t>V{</t>
    </r>
    <r>
      <rPr>
        <i/>
        <sz val="11"/>
        <rFont val="Century"/>
        <family val="1"/>
      </rPr>
      <t>q</t>
    </r>
    <r>
      <rPr>
        <sz val="11"/>
        <rFont val="ＭＳ 明朝"/>
        <family val="1"/>
        <charset val="128"/>
      </rPr>
      <t>}</t>
    </r>
    <phoneticPr fontId="3"/>
  </si>
  <si>
    <r>
      <t>V{</t>
    </r>
    <r>
      <rPr>
        <i/>
        <sz val="11"/>
        <rFont val="Symbol"/>
        <family val="1"/>
        <charset val="2"/>
      </rPr>
      <t>p</t>
    </r>
    <r>
      <rPr>
        <sz val="11"/>
        <rFont val="ＭＳ 明朝"/>
        <family val="1"/>
        <charset val="128"/>
      </rPr>
      <t>}</t>
    </r>
    <phoneticPr fontId="3"/>
  </si>
  <si>
    <r>
      <t>V{</t>
    </r>
    <r>
      <rPr>
        <i/>
        <sz val="11"/>
        <rFont val="Century"/>
        <family val="1"/>
      </rPr>
      <t>e</t>
    </r>
    <r>
      <rPr>
        <sz val="11"/>
        <rFont val="ＭＳ 明朝"/>
        <family val="1"/>
        <charset val="128"/>
      </rPr>
      <t>}</t>
    </r>
    <phoneticPr fontId="3"/>
  </si>
  <si>
    <r>
      <t>V{</t>
    </r>
    <r>
      <rPr>
        <i/>
        <sz val="11"/>
        <rFont val="ＭＳ 明朝"/>
        <family val="1"/>
        <charset val="128"/>
      </rPr>
      <t>ξ</t>
    </r>
    <r>
      <rPr>
        <sz val="11"/>
        <rFont val="ＭＳ 明朝"/>
        <family val="1"/>
        <charset val="128"/>
      </rPr>
      <t>}</t>
    </r>
    <phoneticPr fontId="3"/>
  </si>
  <si>
    <r>
      <t>V{</t>
    </r>
    <r>
      <rPr>
        <i/>
        <sz val="11"/>
        <rFont val="Symbol"/>
        <family val="1"/>
        <charset val="2"/>
      </rPr>
      <t>h</t>
    </r>
    <r>
      <rPr>
        <sz val="11"/>
        <rFont val="ＭＳ 明朝"/>
        <family val="1"/>
        <charset val="128"/>
      </rPr>
      <t>}</t>
    </r>
    <phoneticPr fontId="3"/>
  </si>
  <si>
    <t>0～4</t>
    <phoneticPr fontId="3"/>
  </si>
  <si>
    <t>5～9</t>
    <phoneticPr fontId="3"/>
  </si>
  <si>
    <t>10～14</t>
    <phoneticPr fontId="3"/>
  </si>
  <si>
    <t>15～19</t>
    <phoneticPr fontId="3"/>
  </si>
  <si>
    <t>20～24</t>
    <phoneticPr fontId="3"/>
  </si>
  <si>
    <t>25～29</t>
    <phoneticPr fontId="3"/>
  </si>
  <si>
    <t>30～34</t>
    <phoneticPr fontId="3"/>
  </si>
  <si>
    <t>35～39</t>
    <phoneticPr fontId="3"/>
  </si>
  <si>
    <t>40～44</t>
    <phoneticPr fontId="3"/>
  </si>
  <si>
    <t>45～49</t>
    <phoneticPr fontId="3"/>
  </si>
  <si>
    <t>50～54</t>
    <phoneticPr fontId="3"/>
  </si>
  <si>
    <t>60～64</t>
    <phoneticPr fontId="3"/>
  </si>
  <si>
    <t>65～69</t>
    <phoneticPr fontId="3"/>
  </si>
  <si>
    <t>75～79</t>
    <phoneticPr fontId="3"/>
  </si>
  <si>
    <t>80～84</t>
    <phoneticPr fontId="3"/>
  </si>
  <si>
    <t>85～</t>
    <phoneticPr fontId="3"/>
  </si>
  <si>
    <t>（％）#</t>
    <phoneticPr fontId="3"/>
  </si>
  <si>
    <t>（％）#</t>
    <phoneticPr fontId="3"/>
  </si>
  <si>
    <t>【延岡市】</t>
    <rPh sb="1" eb="4">
      <t>ノベオカシ</t>
    </rPh>
    <phoneticPr fontId="2"/>
  </si>
  <si>
    <t>r</t>
    <phoneticPr fontId="3"/>
  </si>
  <si>
    <t>p</t>
    <phoneticPr fontId="3"/>
  </si>
  <si>
    <t>q</t>
    <phoneticPr fontId="3"/>
  </si>
  <si>
    <t>l</t>
    <phoneticPr fontId="3"/>
  </si>
  <si>
    <t>S</t>
    <phoneticPr fontId="3"/>
  </si>
  <si>
    <t>S</t>
    <phoneticPr fontId="3"/>
  </si>
  <si>
    <r>
      <t>L</t>
    </r>
    <r>
      <rPr>
        <sz val="11"/>
        <rFont val="ＭＳ 明朝"/>
        <family val="1"/>
        <charset val="128"/>
      </rPr>
      <t>*</t>
    </r>
    <r>
      <rPr>
        <i/>
        <sz val="11"/>
        <rFont val="Symbol"/>
        <family val="1"/>
        <charset val="2"/>
      </rPr>
      <t>p</t>
    </r>
    <phoneticPr fontId="3"/>
  </si>
  <si>
    <t>S</t>
    <phoneticPr fontId="3"/>
  </si>
  <si>
    <r>
      <t>h</t>
    </r>
    <r>
      <rPr>
        <i/>
        <sz val="11"/>
        <rFont val="Century"/>
        <family val="1"/>
      </rPr>
      <t>/e</t>
    </r>
    <phoneticPr fontId="3"/>
  </si>
  <si>
    <r>
      <t>V{</t>
    </r>
    <r>
      <rPr>
        <i/>
        <sz val="11"/>
        <rFont val="Century"/>
        <family val="1"/>
      </rPr>
      <t>q</t>
    </r>
    <r>
      <rPr>
        <sz val="11"/>
        <rFont val="ＭＳ 明朝"/>
        <family val="1"/>
        <charset val="128"/>
      </rPr>
      <t>}</t>
    </r>
    <phoneticPr fontId="3"/>
  </si>
  <si>
    <r>
      <t>V{</t>
    </r>
    <r>
      <rPr>
        <i/>
        <sz val="11"/>
        <rFont val="Century"/>
        <family val="1"/>
      </rPr>
      <t>e</t>
    </r>
    <r>
      <rPr>
        <sz val="11"/>
        <rFont val="ＭＳ 明朝"/>
        <family val="1"/>
        <charset val="128"/>
      </rPr>
      <t>}</t>
    </r>
    <phoneticPr fontId="3"/>
  </si>
  <si>
    <r>
      <t>V{</t>
    </r>
    <r>
      <rPr>
        <i/>
        <sz val="11"/>
        <rFont val="ＭＳ 明朝"/>
        <family val="1"/>
        <charset val="128"/>
      </rPr>
      <t>ξ</t>
    </r>
    <r>
      <rPr>
        <sz val="11"/>
        <rFont val="ＭＳ 明朝"/>
        <family val="1"/>
        <charset val="128"/>
      </rPr>
      <t>}</t>
    </r>
    <phoneticPr fontId="3"/>
  </si>
  <si>
    <t>5～9</t>
    <phoneticPr fontId="3"/>
  </si>
  <si>
    <t>10～14</t>
    <phoneticPr fontId="3"/>
  </si>
  <si>
    <t>20～24</t>
    <phoneticPr fontId="3"/>
  </si>
  <si>
    <t>25～29</t>
    <phoneticPr fontId="3"/>
  </si>
  <si>
    <t>30～34</t>
    <phoneticPr fontId="3"/>
  </si>
  <si>
    <t>35～39</t>
    <phoneticPr fontId="3"/>
  </si>
  <si>
    <t>45～49</t>
    <phoneticPr fontId="3"/>
  </si>
  <si>
    <t>50～54</t>
    <phoneticPr fontId="3"/>
  </si>
  <si>
    <t>【日南市】</t>
    <rPh sb="1" eb="4">
      <t>ニチナンシ</t>
    </rPh>
    <phoneticPr fontId="2"/>
  </si>
  <si>
    <t>0～4</t>
    <phoneticPr fontId="3"/>
  </si>
  <si>
    <t>5～9</t>
    <phoneticPr fontId="3"/>
  </si>
  <si>
    <t>15～19</t>
    <phoneticPr fontId="3"/>
  </si>
  <si>
    <t>20～24</t>
    <phoneticPr fontId="3"/>
  </si>
  <si>
    <t>25～29</t>
    <phoneticPr fontId="3"/>
  </si>
  <si>
    <t>40～44</t>
    <phoneticPr fontId="3"/>
  </si>
  <si>
    <t>55～59</t>
    <phoneticPr fontId="3"/>
  </si>
  <si>
    <t>60～64</t>
    <phoneticPr fontId="3"/>
  </si>
  <si>
    <t>65～69</t>
    <phoneticPr fontId="3"/>
  </si>
  <si>
    <t>70～74</t>
    <phoneticPr fontId="3"/>
  </si>
  <si>
    <t>75～79</t>
    <phoneticPr fontId="3"/>
  </si>
  <si>
    <t>80～84</t>
    <phoneticPr fontId="3"/>
  </si>
  <si>
    <t>85～</t>
    <phoneticPr fontId="3"/>
  </si>
  <si>
    <t>【小林市】</t>
    <rPh sb="1" eb="3">
      <t>コバヤシ</t>
    </rPh>
    <rPh sb="3" eb="4">
      <t>シ</t>
    </rPh>
    <phoneticPr fontId="2"/>
  </si>
  <si>
    <t>25～29</t>
    <phoneticPr fontId="3"/>
  </si>
  <si>
    <t>30～34</t>
    <phoneticPr fontId="3"/>
  </si>
  <si>
    <t>50～54</t>
    <phoneticPr fontId="3"/>
  </si>
  <si>
    <t>55～59</t>
    <phoneticPr fontId="3"/>
  </si>
  <si>
    <t>60～64</t>
    <phoneticPr fontId="3"/>
  </si>
  <si>
    <t>65～69</t>
    <phoneticPr fontId="3"/>
  </si>
  <si>
    <t>70～74</t>
    <phoneticPr fontId="3"/>
  </si>
  <si>
    <t>80～84</t>
    <phoneticPr fontId="3"/>
  </si>
  <si>
    <t>85～</t>
    <phoneticPr fontId="3"/>
  </si>
  <si>
    <t>【日向市】</t>
    <rPh sb="1" eb="4">
      <t>ヒュウガシ</t>
    </rPh>
    <phoneticPr fontId="2"/>
  </si>
  <si>
    <t>5～9</t>
    <phoneticPr fontId="3"/>
  </si>
  <si>
    <t>10～14</t>
    <phoneticPr fontId="3"/>
  </si>
  <si>
    <t>40～44</t>
    <phoneticPr fontId="3"/>
  </si>
  <si>
    <t>45～49</t>
    <phoneticPr fontId="3"/>
  </si>
  <si>
    <t>60～64</t>
    <phoneticPr fontId="3"/>
  </si>
  <si>
    <t>65～69</t>
    <phoneticPr fontId="3"/>
  </si>
  <si>
    <t>80～84</t>
    <phoneticPr fontId="3"/>
  </si>
  <si>
    <t>85～</t>
    <phoneticPr fontId="3"/>
  </si>
  <si>
    <t>【串間市】</t>
    <rPh sb="1" eb="4">
      <t>クシマシ</t>
    </rPh>
    <phoneticPr fontId="2"/>
  </si>
  <si>
    <t>0～4</t>
    <phoneticPr fontId="3"/>
  </si>
  <si>
    <t>10～14</t>
    <phoneticPr fontId="3"/>
  </si>
  <si>
    <t>20～24</t>
    <phoneticPr fontId="3"/>
  </si>
  <si>
    <t>25～29</t>
    <phoneticPr fontId="3"/>
  </si>
  <si>
    <t>30～34</t>
    <phoneticPr fontId="3"/>
  </si>
  <si>
    <t>35～39</t>
    <phoneticPr fontId="3"/>
  </si>
  <si>
    <t>55～59</t>
    <phoneticPr fontId="3"/>
  </si>
  <si>
    <t>70～74</t>
    <phoneticPr fontId="3"/>
  </si>
  <si>
    <t>（％）#</t>
    <phoneticPr fontId="3"/>
  </si>
  <si>
    <t>【西都市】</t>
    <rPh sb="1" eb="4">
      <t>サイトシ</t>
    </rPh>
    <phoneticPr fontId="2"/>
  </si>
  <si>
    <t>10～14</t>
    <phoneticPr fontId="3"/>
  </si>
  <si>
    <t>15～19</t>
    <phoneticPr fontId="3"/>
  </si>
  <si>
    <t>25～29</t>
    <phoneticPr fontId="3"/>
  </si>
  <si>
    <t>30～34</t>
    <phoneticPr fontId="3"/>
  </si>
  <si>
    <t>40～44</t>
    <phoneticPr fontId="3"/>
  </si>
  <si>
    <t>60～64</t>
    <phoneticPr fontId="3"/>
  </si>
  <si>
    <t>65～69</t>
    <phoneticPr fontId="3"/>
  </si>
  <si>
    <t>【えびの市】</t>
    <rPh sb="4" eb="5">
      <t>シ</t>
    </rPh>
    <phoneticPr fontId="2"/>
  </si>
  <si>
    <t>lx</t>
    <phoneticPr fontId="3"/>
  </si>
  <si>
    <t>Tx</t>
    <phoneticPr fontId="3"/>
  </si>
  <si>
    <t>a</t>
    <phoneticPr fontId="3"/>
  </si>
  <si>
    <t>S</t>
    <phoneticPr fontId="3"/>
  </si>
  <si>
    <r>
      <t>ξ</t>
    </r>
    <r>
      <rPr>
        <i/>
        <sz val="11"/>
        <rFont val="Century"/>
        <family val="1"/>
      </rPr>
      <t>/e</t>
    </r>
    <phoneticPr fontId="3"/>
  </si>
  <si>
    <t>h</t>
    <phoneticPr fontId="3"/>
  </si>
  <si>
    <r>
      <t>h</t>
    </r>
    <r>
      <rPr>
        <i/>
        <sz val="11"/>
        <rFont val="Century"/>
        <family val="1"/>
      </rPr>
      <t>/e</t>
    </r>
    <phoneticPr fontId="3"/>
  </si>
  <si>
    <t>5～9</t>
    <phoneticPr fontId="3"/>
  </si>
  <si>
    <t>40～44</t>
    <phoneticPr fontId="3"/>
  </si>
  <si>
    <t>70～74</t>
    <phoneticPr fontId="3"/>
  </si>
  <si>
    <t>75～79</t>
    <phoneticPr fontId="3"/>
  </si>
  <si>
    <t>【三股町】</t>
    <rPh sb="1" eb="4">
      <t>ミマタチョウ</t>
    </rPh>
    <phoneticPr fontId="2"/>
  </si>
  <si>
    <t>10～14</t>
    <phoneticPr fontId="3"/>
  </si>
  <si>
    <t>15～19</t>
    <phoneticPr fontId="3"/>
  </si>
  <si>
    <t>【高原町】</t>
    <rPh sb="1" eb="4">
      <t>タカハルチョウ</t>
    </rPh>
    <phoneticPr fontId="2"/>
  </si>
  <si>
    <t>x</t>
    <phoneticPr fontId="3"/>
  </si>
  <si>
    <t>a</t>
    <phoneticPr fontId="3"/>
  </si>
  <si>
    <t>m</t>
    <phoneticPr fontId="3"/>
  </si>
  <si>
    <t>L</t>
    <phoneticPr fontId="3"/>
  </si>
  <si>
    <r>
      <t>L</t>
    </r>
    <r>
      <rPr>
        <sz val="11"/>
        <rFont val="ＭＳ 明朝"/>
        <family val="1"/>
        <charset val="128"/>
      </rPr>
      <t>*(1-</t>
    </r>
    <r>
      <rPr>
        <i/>
        <sz val="11"/>
        <rFont val="Symbol"/>
        <family val="1"/>
        <charset val="2"/>
      </rPr>
      <t>p</t>
    </r>
    <r>
      <rPr>
        <sz val="11"/>
        <rFont val="ＭＳ 明朝"/>
        <family val="1"/>
        <charset val="128"/>
      </rPr>
      <t>)</t>
    </r>
    <phoneticPr fontId="3"/>
  </si>
  <si>
    <t>S</t>
    <phoneticPr fontId="3"/>
  </si>
  <si>
    <t>e</t>
    <phoneticPr fontId="3"/>
  </si>
  <si>
    <t>ξ</t>
    <phoneticPr fontId="3"/>
  </si>
  <si>
    <r>
      <t>ξ</t>
    </r>
    <r>
      <rPr>
        <i/>
        <sz val="11"/>
        <rFont val="Century"/>
        <family val="1"/>
      </rPr>
      <t>/e</t>
    </r>
    <phoneticPr fontId="3"/>
  </si>
  <si>
    <r>
      <t>V{</t>
    </r>
    <r>
      <rPr>
        <i/>
        <sz val="11"/>
        <rFont val="Century"/>
        <family val="1"/>
      </rPr>
      <t>q</t>
    </r>
    <r>
      <rPr>
        <sz val="11"/>
        <rFont val="ＭＳ 明朝"/>
        <family val="1"/>
        <charset val="128"/>
      </rPr>
      <t>}</t>
    </r>
    <phoneticPr fontId="3"/>
  </si>
  <si>
    <r>
      <t>V{</t>
    </r>
    <r>
      <rPr>
        <i/>
        <sz val="11"/>
        <rFont val="ＭＳ 明朝"/>
        <family val="1"/>
        <charset val="128"/>
      </rPr>
      <t>ξ</t>
    </r>
    <r>
      <rPr>
        <sz val="11"/>
        <rFont val="ＭＳ 明朝"/>
        <family val="1"/>
        <charset val="128"/>
      </rPr>
      <t>}</t>
    </r>
    <phoneticPr fontId="3"/>
  </si>
  <si>
    <t>0～4</t>
    <phoneticPr fontId="3"/>
  </si>
  <si>
    <t>25～29</t>
    <phoneticPr fontId="3"/>
  </si>
  <si>
    <t>30～34</t>
    <phoneticPr fontId="3"/>
  </si>
  <si>
    <t>35～39</t>
    <phoneticPr fontId="3"/>
  </si>
  <si>
    <t>65～69</t>
    <phoneticPr fontId="3"/>
  </si>
  <si>
    <t>70～74</t>
    <phoneticPr fontId="3"/>
  </si>
  <si>
    <t>80～84</t>
    <phoneticPr fontId="3"/>
  </si>
  <si>
    <t>85～</t>
    <phoneticPr fontId="3"/>
  </si>
  <si>
    <t>【国富町】</t>
    <rPh sb="1" eb="3">
      <t>クニトミ</t>
    </rPh>
    <rPh sb="3" eb="4">
      <t>チョウ</t>
    </rPh>
    <phoneticPr fontId="2"/>
  </si>
  <si>
    <t>【綾町】</t>
    <rPh sb="1" eb="2">
      <t>アヤ</t>
    </rPh>
    <rPh sb="2" eb="3">
      <t>チョウ</t>
    </rPh>
    <phoneticPr fontId="2"/>
  </si>
  <si>
    <t>【高鍋町】</t>
    <rPh sb="1" eb="4">
      <t>タカナベチョウ</t>
    </rPh>
    <phoneticPr fontId="2"/>
  </si>
  <si>
    <t>5～9</t>
    <phoneticPr fontId="3"/>
  </si>
  <si>
    <t>15～19</t>
    <phoneticPr fontId="3"/>
  </si>
  <si>
    <t>20～24</t>
    <phoneticPr fontId="3"/>
  </si>
  <si>
    <t>35～39</t>
    <phoneticPr fontId="3"/>
  </si>
  <si>
    <t>45～49</t>
    <phoneticPr fontId="3"/>
  </si>
  <si>
    <t>50～54</t>
    <phoneticPr fontId="3"/>
  </si>
  <si>
    <t>70～74</t>
    <phoneticPr fontId="3"/>
  </si>
  <si>
    <t>80～84</t>
    <phoneticPr fontId="3"/>
  </si>
  <si>
    <t>85～</t>
    <phoneticPr fontId="3"/>
  </si>
  <si>
    <t>【新富町】</t>
    <rPh sb="1" eb="4">
      <t>シントミチョウ</t>
    </rPh>
    <phoneticPr fontId="2"/>
  </si>
  <si>
    <t>10～14</t>
    <phoneticPr fontId="3"/>
  </si>
  <si>
    <t>【西米良村】</t>
    <rPh sb="1" eb="5">
      <t>ニシメラソン</t>
    </rPh>
    <phoneticPr fontId="2"/>
  </si>
  <si>
    <t>80～84</t>
    <phoneticPr fontId="3"/>
  </si>
  <si>
    <t>【木城町】</t>
    <rPh sb="1" eb="4">
      <t>キジョウチョウ</t>
    </rPh>
    <phoneticPr fontId="2"/>
  </si>
  <si>
    <t>q</t>
    <phoneticPr fontId="3"/>
  </si>
  <si>
    <t>ξ</t>
    <phoneticPr fontId="3"/>
  </si>
  <si>
    <t>h</t>
    <phoneticPr fontId="3"/>
  </si>
  <si>
    <r>
      <t>h</t>
    </r>
    <r>
      <rPr>
        <i/>
        <sz val="11"/>
        <rFont val="Century"/>
        <family val="1"/>
      </rPr>
      <t>/e</t>
    </r>
    <phoneticPr fontId="3"/>
  </si>
  <si>
    <r>
      <t>V{</t>
    </r>
    <r>
      <rPr>
        <i/>
        <sz val="11"/>
        <rFont val="Century"/>
        <family val="1"/>
      </rPr>
      <t>q</t>
    </r>
    <r>
      <rPr>
        <sz val="11"/>
        <rFont val="ＭＳ 明朝"/>
        <family val="1"/>
        <charset val="128"/>
      </rPr>
      <t>}</t>
    </r>
    <phoneticPr fontId="3"/>
  </si>
  <si>
    <r>
      <t>V{</t>
    </r>
    <r>
      <rPr>
        <i/>
        <sz val="11"/>
        <rFont val="Symbol"/>
        <family val="1"/>
        <charset val="2"/>
      </rPr>
      <t>p</t>
    </r>
    <r>
      <rPr>
        <sz val="11"/>
        <rFont val="ＭＳ 明朝"/>
        <family val="1"/>
        <charset val="128"/>
      </rPr>
      <t>}</t>
    </r>
    <phoneticPr fontId="3"/>
  </si>
  <si>
    <r>
      <t>V{</t>
    </r>
    <r>
      <rPr>
        <i/>
        <sz val="11"/>
        <rFont val="ＭＳ 明朝"/>
        <family val="1"/>
        <charset val="128"/>
      </rPr>
      <t>ξ</t>
    </r>
    <r>
      <rPr>
        <sz val="11"/>
        <rFont val="ＭＳ 明朝"/>
        <family val="1"/>
        <charset val="128"/>
      </rPr>
      <t>}</t>
    </r>
    <phoneticPr fontId="3"/>
  </si>
  <si>
    <t>50～54</t>
    <phoneticPr fontId="3"/>
  </si>
  <si>
    <t>【川南町】</t>
    <rPh sb="1" eb="4">
      <t>カワミナミチョウ</t>
    </rPh>
    <phoneticPr fontId="2"/>
  </si>
  <si>
    <t>【都農町】</t>
    <rPh sb="1" eb="4">
      <t>ツノチョウ</t>
    </rPh>
    <phoneticPr fontId="2"/>
  </si>
  <si>
    <t>【門川町】</t>
    <rPh sb="1" eb="4">
      <t>カドガワチョウ</t>
    </rPh>
    <phoneticPr fontId="2"/>
  </si>
  <si>
    <t>x</t>
    <phoneticPr fontId="3"/>
  </si>
  <si>
    <r>
      <t>T</t>
    </r>
    <r>
      <rPr>
        <i/>
        <sz val="9"/>
        <rFont val="Century"/>
        <family val="1"/>
      </rPr>
      <t>x</t>
    </r>
    <phoneticPr fontId="3"/>
  </si>
  <si>
    <t>r</t>
    <phoneticPr fontId="3"/>
  </si>
  <si>
    <t>p</t>
    <phoneticPr fontId="3"/>
  </si>
  <si>
    <t>L</t>
    <phoneticPr fontId="3"/>
  </si>
  <si>
    <r>
      <t>L</t>
    </r>
    <r>
      <rPr>
        <sz val="11"/>
        <rFont val="ＭＳ 明朝"/>
        <family val="1"/>
        <charset val="128"/>
      </rPr>
      <t>*</t>
    </r>
    <r>
      <rPr>
        <i/>
        <sz val="11"/>
        <rFont val="Symbol"/>
        <family val="1"/>
        <charset val="2"/>
      </rPr>
      <t>p</t>
    </r>
    <phoneticPr fontId="3"/>
  </si>
  <si>
    <t>ξ</t>
    <phoneticPr fontId="3"/>
  </si>
  <si>
    <r>
      <t>V{</t>
    </r>
    <r>
      <rPr>
        <i/>
        <sz val="11"/>
        <rFont val="Century"/>
        <family val="1"/>
      </rPr>
      <t>e</t>
    </r>
    <r>
      <rPr>
        <sz val="11"/>
        <rFont val="ＭＳ 明朝"/>
        <family val="1"/>
        <charset val="128"/>
      </rPr>
      <t>}</t>
    </r>
    <phoneticPr fontId="3"/>
  </si>
  <si>
    <r>
      <t>V{</t>
    </r>
    <r>
      <rPr>
        <i/>
        <sz val="11"/>
        <rFont val="ＭＳ 明朝"/>
        <family val="1"/>
        <charset val="128"/>
      </rPr>
      <t>ξ</t>
    </r>
    <r>
      <rPr>
        <sz val="11"/>
        <rFont val="ＭＳ 明朝"/>
        <family val="1"/>
        <charset val="128"/>
      </rPr>
      <t>}</t>
    </r>
    <phoneticPr fontId="3"/>
  </si>
  <si>
    <r>
      <t>V{</t>
    </r>
    <r>
      <rPr>
        <i/>
        <sz val="11"/>
        <rFont val="Symbol"/>
        <family val="1"/>
        <charset val="2"/>
      </rPr>
      <t>h</t>
    </r>
    <r>
      <rPr>
        <sz val="11"/>
        <rFont val="ＭＳ 明朝"/>
        <family val="1"/>
        <charset val="128"/>
      </rPr>
      <t>}</t>
    </r>
    <phoneticPr fontId="3"/>
  </si>
  <si>
    <t>10～14</t>
    <phoneticPr fontId="3"/>
  </si>
  <si>
    <t>15～19</t>
    <phoneticPr fontId="3"/>
  </si>
  <si>
    <t>25～29</t>
    <phoneticPr fontId="3"/>
  </si>
  <si>
    <t>35～39</t>
    <phoneticPr fontId="3"/>
  </si>
  <si>
    <t>40～44</t>
    <phoneticPr fontId="3"/>
  </si>
  <si>
    <t>45～49</t>
    <phoneticPr fontId="3"/>
  </si>
  <si>
    <t>55～59</t>
    <phoneticPr fontId="3"/>
  </si>
  <si>
    <t>60～64</t>
    <phoneticPr fontId="3"/>
  </si>
  <si>
    <t>75～79</t>
    <phoneticPr fontId="3"/>
  </si>
  <si>
    <t>85～</t>
    <phoneticPr fontId="3"/>
  </si>
  <si>
    <t>【諸塚村】</t>
    <rPh sb="1" eb="4">
      <t>モロツカソン</t>
    </rPh>
    <phoneticPr fontId="2"/>
  </si>
  <si>
    <t>65～69</t>
    <phoneticPr fontId="3"/>
  </si>
  <si>
    <t>70～74</t>
    <phoneticPr fontId="3"/>
  </si>
  <si>
    <t>75～79</t>
    <phoneticPr fontId="3"/>
  </si>
  <si>
    <t>【椎葉村】</t>
    <rPh sb="1" eb="4">
      <t>シイバソン</t>
    </rPh>
    <phoneticPr fontId="2"/>
  </si>
  <si>
    <t>【美郷町】</t>
    <rPh sb="1" eb="4">
      <t>ミサトチョウ</t>
    </rPh>
    <phoneticPr fontId="2"/>
  </si>
  <si>
    <t>25～29</t>
    <phoneticPr fontId="3"/>
  </si>
  <si>
    <t>80～84</t>
    <phoneticPr fontId="3"/>
  </si>
  <si>
    <t>85～</t>
    <phoneticPr fontId="3"/>
  </si>
  <si>
    <t>【高千穂町】</t>
    <rPh sb="1" eb="5">
      <t>タカチホチョウ</t>
    </rPh>
    <phoneticPr fontId="2"/>
  </si>
  <si>
    <t>x</t>
    <phoneticPr fontId="3"/>
  </si>
  <si>
    <r>
      <t>T</t>
    </r>
    <r>
      <rPr>
        <i/>
        <sz val="9"/>
        <rFont val="Century"/>
        <family val="1"/>
      </rPr>
      <t>x</t>
    </r>
    <phoneticPr fontId="3"/>
  </si>
  <si>
    <t>m</t>
    <phoneticPr fontId="3"/>
  </si>
  <si>
    <t>l</t>
    <phoneticPr fontId="3"/>
  </si>
  <si>
    <t>L</t>
    <phoneticPr fontId="3"/>
  </si>
  <si>
    <r>
      <t>ξ</t>
    </r>
    <r>
      <rPr>
        <i/>
        <sz val="11"/>
        <rFont val="Century"/>
        <family val="1"/>
      </rPr>
      <t>/e</t>
    </r>
    <phoneticPr fontId="3"/>
  </si>
  <si>
    <r>
      <t>V{</t>
    </r>
    <r>
      <rPr>
        <i/>
        <sz val="11"/>
        <rFont val="Symbol"/>
        <family val="1"/>
        <charset val="2"/>
      </rPr>
      <t>h</t>
    </r>
    <r>
      <rPr>
        <sz val="11"/>
        <rFont val="ＭＳ 明朝"/>
        <family val="1"/>
        <charset val="128"/>
      </rPr>
      <t>}</t>
    </r>
    <phoneticPr fontId="3"/>
  </si>
  <si>
    <t>15～19</t>
    <phoneticPr fontId="3"/>
  </si>
  <si>
    <t>（％）#</t>
    <phoneticPr fontId="3"/>
  </si>
  <si>
    <t>【日之影町】</t>
    <rPh sb="1" eb="5">
      <t>ヒノカゲチョウ</t>
    </rPh>
    <phoneticPr fontId="2"/>
  </si>
  <si>
    <t>5～9</t>
    <phoneticPr fontId="3"/>
  </si>
  <si>
    <t>30～34</t>
    <phoneticPr fontId="3"/>
  </si>
  <si>
    <t>45～49</t>
    <phoneticPr fontId="3"/>
  </si>
  <si>
    <t>55～59</t>
    <phoneticPr fontId="3"/>
  </si>
  <si>
    <t>【五ヶ瀬町】</t>
    <rPh sb="1" eb="5">
      <t>ゴカセチョウ</t>
    </rPh>
    <phoneticPr fontId="2"/>
  </si>
  <si>
    <t>30～34</t>
    <phoneticPr fontId="3"/>
  </si>
  <si>
    <t>40～44</t>
    <phoneticPr fontId="3"/>
  </si>
  <si>
    <t>平成22年</t>
    <rPh sb="0" eb="2">
      <t>ヘイセイ</t>
    </rPh>
    <rPh sb="4" eb="5">
      <t>ネン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</si>
</sst>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_);[Red]\(0\)"/>
    <numFmt numFmtId="177" formatCode="#,##0_);[Red]\(#,##0\)"/>
    <numFmt numFmtId="178" formatCode="0.00_ "/>
    <numFmt numFmtId="179" formatCode="0.0000_ "/>
    <numFmt numFmtId="180" formatCode="0.000_ "/>
    <numFmt numFmtId="181" formatCode="0_ "/>
    <numFmt numFmtId="182" formatCode="0.0_ "/>
  </numFmts>
  <fonts count="13" x14ac:knownFonts="1">
    <font>
      <sz val="11"/>
      <color theme="1"/>
      <name val="ＭＳ Ｐゴシック"/>
      <family val="2"/>
      <charset val="128"/>
      <scheme val="minor"/>
    </font>
    <font>
      <sz val="12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明朝"/>
      <family val="1"/>
      <charset val="128"/>
    </font>
    <font>
      <sz val="11"/>
      <name val="ＭＳ 明朝"/>
      <family val="1"/>
      <charset val="128"/>
    </font>
    <font>
      <sz val="10"/>
      <name val="ＭＳ 明朝"/>
      <family val="1"/>
      <charset val="128"/>
    </font>
    <font>
      <i/>
      <sz val="11"/>
      <name val="Century"/>
      <family val="1"/>
    </font>
    <font>
      <i/>
      <sz val="9"/>
      <name val="Century"/>
      <family val="1"/>
    </font>
    <font>
      <i/>
      <sz val="11"/>
      <name val="ＭＳ 明朝"/>
      <family val="1"/>
      <charset val="128"/>
    </font>
    <font>
      <i/>
      <sz val="11"/>
      <name val="Symbol"/>
      <family val="1"/>
      <charset val="2"/>
    </font>
    <font>
      <sz val="11"/>
      <name val="Symbol"/>
      <family val="1"/>
      <charset val="2"/>
    </font>
    <font>
      <sz val="11"/>
      <name val="Century"/>
      <family val="1"/>
    </font>
    <font>
      <sz val="11"/>
      <name val="ＭＳ 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7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</borders>
  <cellStyleXfs count="1">
    <xf numFmtId="0" fontId="0" fillId="0" borderId="0">
      <alignment vertical="center"/>
    </xf>
  </cellStyleXfs>
  <cellXfs count="273">
    <xf numFmtId="0" fontId="0" fillId="0" borderId="0" xfId="0">
      <alignment vertical="center"/>
    </xf>
    <xf numFmtId="0" fontId="4" fillId="0" borderId="0" xfId="0" applyFont="1" applyAlignment="1" applyProtection="1">
      <alignment vertical="center"/>
    </xf>
    <xf numFmtId="0" fontId="4" fillId="3" borderId="4" xfId="0" applyFont="1" applyFill="1" applyBorder="1" applyAlignment="1" applyProtection="1">
      <alignment vertical="center"/>
    </xf>
    <xf numFmtId="0" fontId="4" fillId="0" borderId="0" xfId="0" applyFont="1" applyAlignment="1" applyProtection="1">
      <alignment horizontal="center" vertical="center" wrapText="1"/>
    </xf>
    <xf numFmtId="0" fontId="4" fillId="3" borderId="12" xfId="0" applyFont="1" applyFill="1" applyBorder="1" applyAlignment="1" applyProtection="1">
      <alignment horizontal="center" vertical="center" wrapText="1"/>
    </xf>
    <xf numFmtId="0" fontId="4" fillId="3" borderId="13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 wrapText="1"/>
    </xf>
    <xf numFmtId="0" fontId="5" fillId="3" borderId="14" xfId="0" applyFont="1" applyFill="1" applyBorder="1" applyAlignment="1" applyProtection="1">
      <alignment horizontal="center" vertical="center" wrapText="1"/>
    </xf>
    <xf numFmtId="0" fontId="5" fillId="3" borderId="15" xfId="0" applyFont="1" applyFill="1" applyBorder="1" applyAlignment="1" applyProtection="1">
      <alignment horizontal="center" vertical="center" wrapText="1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5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 wrapText="1"/>
    </xf>
    <xf numFmtId="0" fontId="4" fillId="3" borderId="18" xfId="0" applyFont="1" applyFill="1" applyBorder="1" applyAlignment="1" applyProtection="1">
      <alignment horizontal="center" vertical="center" wrapText="1"/>
    </xf>
    <xf numFmtId="0" fontId="4" fillId="3" borderId="19" xfId="0" applyFont="1" applyFill="1" applyBorder="1" applyAlignment="1" applyProtection="1">
      <alignment horizontal="center" vertical="center" wrapText="1"/>
    </xf>
    <xf numFmtId="0" fontId="4" fillId="3" borderId="22" xfId="0" applyFont="1" applyFill="1" applyBorder="1" applyAlignment="1" applyProtection="1">
      <alignment horizontal="center" vertical="center" wrapText="1"/>
    </xf>
    <xf numFmtId="0" fontId="4" fillId="3" borderId="24" xfId="0" applyFont="1" applyFill="1" applyBorder="1" applyAlignment="1" applyProtection="1">
      <alignment horizontal="center" vertical="center" wrapText="1"/>
    </xf>
    <xf numFmtId="0" fontId="4" fillId="3" borderId="25" xfId="0" applyFont="1" applyFill="1" applyBorder="1" applyAlignment="1" applyProtection="1">
      <alignment horizontal="center" vertical="center" wrapText="1"/>
    </xf>
    <xf numFmtId="0" fontId="4" fillId="3" borderId="24" xfId="0" applyFont="1" applyFill="1" applyBorder="1" applyAlignment="1" applyProtection="1">
      <alignment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 wrapText="1"/>
    </xf>
    <xf numFmtId="0" fontId="4" fillId="3" borderId="24" xfId="0" applyFont="1" applyFill="1" applyBorder="1" applyAlignment="1" applyProtection="1">
      <alignment horizontal="center" vertical="center"/>
    </xf>
    <xf numFmtId="0" fontId="4" fillId="3" borderId="25" xfId="0" applyFont="1" applyFill="1" applyBorder="1" applyAlignment="1" applyProtection="1">
      <alignment horizontal="center" vertical="center"/>
    </xf>
    <xf numFmtId="0" fontId="6" fillId="3" borderId="25" xfId="0" applyFont="1" applyFill="1" applyBorder="1" applyAlignment="1" applyProtection="1">
      <alignment horizontal="center" vertical="center"/>
    </xf>
    <xf numFmtId="0" fontId="6" fillId="3" borderId="27" xfId="0" applyFont="1" applyFill="1" applyBorder="1" applyAlignment="1" applyProtection="1">
      <alignment horizontal="center" vertical="center"/>
    </xf>
    <xf numFmtId="0" fontId="6" fillId="3" borderId="24" xfId="0" applyFont="1" applyFill="1" applyBorder="1" applyAlignment="1" applyProtection="1">
      <alignment horizontal="center" vertical="center" wrapText="1"/>
    </xf>
    <xf numFmtId="0" fontId="6" fillId="3" borderId="25" xfId="0" applyFont="1" applyFill="1" applyBorder="1" applyAlignment="1" applyProtection="1">
      <alignment horizontal="center" vertical="center" wrapText="1"/>
    </xf>
    <xf numFmtId="0" fontId="8" fillId="3" borderId="26" xfId="0" applyFont="1" applyFill="1" applyBorder="1" applyAlignment="1" applyProtection="1">
      <alignment horizontal="center" vertical="center" wrapText="1"/>
    </xf>
    <xf numFmtId="0" fontId="9" fillId="3" borderId="27" xfId="0" applyFont="1" applyFill="1" applyBorder="1" applyAlignment="1" applyProtection="1">
      <alignment horizontal="center" vertical="center" wrapText="1"/>
    </xf>
    <xf numFmtId="0" fontId="6" fillId="3" borderId="24" xfId="0" applyFont="1" applyFill="1" applyBorder="1" applyAlignment="1" applyProtection="1">
      <alignment horizontal="center" vertical="center"/>
    </xf>
    <xf numFmtId="0" fontId="10" fillId="3" borderId="27" xfId="0" applyFont="1" applyFill="1" applyBorder="1" applyAlignment="1" applyProtection="1">
      <alignment horizontal="center" vertical="center"/>
    </xf>
    <xf numFmtId="0" fontId="10" fillId="3" borderId="20" xfId="0" applyFont="1" applyFill="1" applyBorder="1" applyAlignment="1" applyProtection="1">
      <alignment horizontal="center" vertical="center"/>
    </xf>
    <xf numFmtId="0" fontId="6" fillId="3" borderId="26" xfId="0" applyFont="1" applyFill="1" applyBorder="1" applyAlignment="1" applyProtection="1">
      <alignment horizontal="center" vertical="center"/>
    </xf>
    <xf numFmtId="0" fontId="6" fillId="3" borderId="22" xfId="0" applyFont="1" applyFill="1" applyBorder="1" applyAlignment="1" applyProtection="1">
      <alignment horizontal="center" vertical="center"/>
    </xf>
    <xf numFmtId="0" fontId="8" fillId="3" borderId="20" xfId="0" applyFont="1" applyFill="1" applyBorder="1" applyAlignment="1" applyProtection="1">
      <alignment horizontal="center" vertical="center"/>
    </xf>
    <xf numFmtId="0" fontId="9" fillId="3" borderId="20" xfId="0" applyFont="1" applyFill="1" applyBorder="1" applyAlignment="1" applyProtection="1">
      <alignment horizontal="center" vertical="center"/>
    </xf>
    <xf numFmtId="0" fontId="9" fillId="3" borderId="21" xfId="0" applyFont="1" applyFill="1" applyBorder="1" applyAlignment="1" applyProtection="1">
      <alignment horizontal="center" vertical="center"/>
    </xf>
    <xf numFmtId="0" fontId="11" fillId="3" borderId="22" xfId="0" applyFont="1" applyFill="1" applyBorder="1" applyAlignment="1" applyProtection="1">
      <alignment horizontal="center" vertical="center"/>
    </xf>
    <xf numFmtId="0" fontId="11" fillId="3" borderId="3" xfId="0" applyFont="1" applyFill="1" applyBorder="1" applyAlignment="1" applyProtection="1">
      <alignment horizontal="center" vertical="center"/>
    </xf>
    <xf numFmtId="0" fontId="4" fillId="3" borderId="1" xfId="0" applyFont="1" applyFill="1" applyBorder="1" applyAlignment="1" applyProtection="1">
      <alignment vertical="center"/>
    </xf>
    <xf numFmtId="0" fontId="11" fillId="3" borderId="20" xfId="0" applyFont="1" applyFill="1" applyBorder="1" applyAlignment="1" applyProtection="1">
      <alignment horizontal="center" vertical="center"/>
    </xf>
    <xf numFmtId="0" fontId="11" fillId="3" borderId="21" xfId="0" applyFont="1" applyFill="1" applyBorder="1" applyAlignment="1" applyProtection="1">
      <alignment horizontal="center" vertical="center"/>
    </xf>
    <xf numFmtId="0" fontId="4" fillId="3" borderId="22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176" fontId="4" fillId="3" borderId="28" xfId="0" applyNumberFormat="1" applyFont="1" applyFill="1" applyBorder="1" applyAlignment="1" applyProtection="1">
      <alignment horizontal="center" vertical="center"/>
    </xf>
    <xf numFmtId="177" fontId="4" fillId="0" borderId="29" xfId="0" applyNumberFormat="1" applyFont="1" applyFill="1" applyBorder="1" applyAlignment="1" applyProtection="1">
      <alignment vertical="center" shrinkToFit="1"/>
      <protection locked="0"/>
    </xf>
    <xf numFmtId="177" fontId="4" fillId="0" borderId="29" xfId="0" applyNumberFormat="1" applyFont="1" applyBorder="1" applyAlignment="1" applyProtection="1">
      <alignment vertical="center"/>
      <protection locked="0"/>
    </xf>
    <xf numFmtId="177" fontId="4" fillId="0" borderId="29" xfId="0" applyNumberFormat="1" applyFont="1" applyBorder="1" applyAlignment="1">
      <alignment vertical="center"/>
    </xf>
    <xf numFmtId="177" fontId="4" fillId="3" borderId="30" xfId="0" applyNumberFormat="1" applyFont="1" applyFill="1" applyBorder="1" applyAlignment="1" applyProtection="1">
      <alignment horizontal="center" vertical="center"/>
    </xf>
    <xf numFmtId="177" fontId="4" fillId="3" borderId="29" xfId="0" applyNumberFormat="1" applyFont="1" applyFill="1" applyBorder="1" applyAlignment="1" applyProtection="1">
      <alignment horizontal="center" vertical="center"/>
    </xf>
    <xf numFmtId="177" fontId="4" fillId="0" borderId="31" xfId="0" applyNumberFormat="1" applyFont="1" applyBorder="1" applyAlignment="1" applyProtection="1">
      <alignment vertical="center"/>
      <protection locked="0"/>
    </xf>
    <xf numFmtId="176" fontId="4" fillId="0" borderId="0" xfId="0" applyNumberFormat="1" applyFont="1" applyBorder="1" applyAlignment="1" applyProtection="1">
      <alignment vertical="center"/>
    </xf>
    <xf numFmtId="178" fontId="4" fillId="4" borderId="30" xfId="0" applyNumberFormat="1" applyFont="1" applyFill="1" applyBorder="1" applyAlignment="1" applyProtection="1">
      <alignment vertical="center"/>
    </xf>
    <xf numFmtId="178" fontId="4" fillId="4" borderId="29" xfId="0" applyNumberFormat="1" applyFont="1" applyFill="1" applyBorder="1" applyAlignment="1" applyProtection="1">
      <alignment vertical="center"/>
    </xf>
    <xf numFmtId="179" fontId="4" fillId="4" borderId="32" xfId="0" applyNumberFormat="1" applyFont="1" applyFill="1" applyBorder="1" applyAlignment="1" applyProtection="1">
      <alignment vertical="center"/>
    </xf>
    <xf numFmtId="179" fontId="4" fillId="4" borderId="29" xfId="0" applyNumberFormat="1" applyFont="1" applyFill="1" applyBorder="1" applyAlignment="1" applyProtection="1">
      <alignment vertical="center"/>
    </xf>
    <xf numFmtId="180" fontId="4" fillId="4" borderId="31" xfId="0" applyNumberFormat="1" applyFont="1" applyFill="1" applyBorder="1" applyAlignment="1" applyProtection="1">
      <alignment vertical="center"/>
    </xf>
    <xf numFmtId="179" fontId="4" fillId="4" borderId="30" xfId="0" applyNumberFormat="1" applyFont="1" applyFill="1" applyBorder="1" applyAlignment="1" applyProtection="1">
      <alignment vertical="center"/>
    </xf>
    <xf numFmtId="181" fontId="4" fillId="4" borderId="29" xfId="0" applyNumberFormat="1" applyFont="1" applyFill="1" applyBorder="1" applyAlignment="1" applyProtection="1">
      <alignment vertical="center"/>
    </xf>
    <xf numFmtId="181" fontId="4" fillId="4" borderId="31" xfId="0" applyNumberFormat="1" applyFont="1" applyFill="1" applyBorder="1" applyAlignment="1" applyProtection="1">
      <alignment vertical="center"/>
    </xf>
    <xf numFmtId="181" fontId="4" fillId="4" borderId="30" xfId="0" applyNumberFormat="1" applyFont="1" applyFill="1" applyBorder="1" applyAlignment="1" applyProtection="1">
      <alignment vertical="center"/>
    </xf>
    <xf numFmtId="182" fontId="4" fillId="4" borderId="29" xfId="0" applyNumberFormat="1" applyFont="1" applyFill="1" applyBorder="1" applyAlignment="1" applyProtection="1">
      <alignment vertical="center"/>
    </xf>
    <xf numFmtId="182" fontId="4" fillId="4" borderId="31" xfId="0" applyNumberFormat="1" applyFont="1" applyFill="1" applyBorder="1" applyAlignment="1" applyProtection="1">
      <alignment vertical="center"/>
    </xf>
    <xf numFmtId="11" fontId="4" fillId="4" borderId="30" xfId="0" applyNumberFormat="1" applyFont="1" applyFill="1" applyBorder="1" applyAlignment="1" applyProtection="1">
      <alignment vertical="center"/>
    </xf>
    <xf numFmtId="11" fontId="4" fillId="4" borderId="29" xfId="0" applyNumberFormat="1" applyFont="1" applyFill="1" applyBorder="1" applyAlignment="1" applyProtection="1">
      <alignment vertical="center"/>
    </xf>
    <xf numFmtId="11" fontId="4" fillId="4" borderId="31" xfId="0" applyNumberFormat="1" applyFont="1" applyFill="1" applyBorder="1" applyAlignment="1" applyProtection="1">
      <alignment vertical="center"/>
    </xf>
    <xf numFmtId="178" fontId="4" fillId="4" borderId="31" xfId="0" applyNumberFormat="1" applyFont="1" applyFill="1" applyBorder="1" applyAlignment="1" applyProtection="1">
      <alignment vertical="center"/>
    </xf>
    <xf numFmtId="176" fontId="4" fillId="3" borderId="33" xfId="0" applyNumberFormat="1" applyFont="1" applyFill="1" applyBorder="1" applyAlignment="1" applyProtection="1">
      <alignment horizontal="center" vertical="center"/>
    </xf>
    <xf numFmtId="177" fontId="4" fillId="0" borderId="34" xfId="0" applyNumberFormat="1" applyFont="1" applyFill="1" applyBorder="1" applyAlignment="1" applyProtection="1">
      <alignment vertical="center" shrinkToFit="1"/>
      <protection locked="0"/>
    </xf>
    <xf numFmtId="177" fontId="4" fillId="0" borderId="34" xfId="0" applyNumberFormat="1" applyFont="1" applyBorder="1" applyAlignment="1" applyProtection="1">
      <alignment vertical="center"/>
      <protection locked="0"/>
    </xf>
    <xf numFmtId="177" fontId="4" fillId="0" borderId="34" xfId="0" applyNumberFormat="1" applyFont="1" applyBorder="1" applyAlignment="1">
      <alignment vertical="center"/>
    </xf>
    <xf numFmtId="177" fontId="4" fillId="3" borderId="35" xfId="0" applyNumberFormat="1" applyFont="1" applyFill="1" applyBorder="1" applyAlignment="1" applyProtection="1">
      <alignment horizontal="center" vertical="center"/>
    </xf>
    <xf numFmtId="177" fontId="4" fillId="3" borderId="34" xfId="0" applyNumberFormat="1" applyFont="1" applyFill="1" applyBorder="1" applyAlignment="1" applyProtection="1">
      <alignment horizontal="center" vertical="center"/>
    </xf>
    <xf numFmtId="177" fontId="4" fillId="0" borderId="36" xfId="0" applyNumberFormat="1" applyFont="1" applyBorder="1" applyAlignment="1" applyProtection="1">
      <alignment vertical="center"/>
      <protection locked="0"/>
    </xf>
    <xf numFmtId="178" fontId="4" fillId="4" borderId="35" xfId="0" applyNumberFormat="1" applyFont="1" applyFill="1" applyBorder="1" applyAlignment="1" applyProtection="1">
      <alignment vertical="center"/>
    </xf>
    <xf numFmtId="178" fontId="4" fillId="4" borderId="34" xfId="0" applyNumberFormat="1" applyFont="1" applyFill="1" applyBorder="1" applyAlignment="1" applyProtection="1">
      <alignment vertical="center"/>
    </xf>
    <xf numFmtId="179" fontId="4" fillId="4" borderId="33" xfId="0" applyNumberFormat="1" applyFont="1" applyFill="1" applyBorder="1" applyAlignment="1" applyProtection="1">
      <alignment vertical="center"/>
    </xf>
    <xf numFmtId="179" fontId="4" fillId="4" borderId="34" xfId="0" applyNumberFormat="1" applyFont="1" applyFill="1" applyBorder="1" applyAlignment="1" applyProtection="1">
      <alignment vertical="center"/>
    </xf>
    <xf numFmtId="180" fontId="4" fillId="4" borderId="36" xfId="0" applyNumberFormat="1" applyFont="1" applyFill="1" applyBorder="1" applyAlignment="1" applyProtection="1">
      <alignment vertical="center"/>
    </xf>
    <xf numFmtId="179" fontId="4" fillId="4" borderId="35" xfId="0" applyNumberFormat="1" applyFont="1" applyFill="1" applyBorder="1" applyAlignment="1" applyProtection="1">
      <alignment vertical="center"/>
    </xf>
    <xf numFmtId="181" fontId="4" fillId="4" borderId="34" xfId="0" applyNumberFormat="1" applyFont="1" applyFill="1" applyBorder="1" applyAlignment="1" applyProtection="1">
      <alignment vertical="center"/>
    </xf>
    <xf numFmtId="181" fontId="4" fillId="4" borderId="36" xfId="0" applyNumberFormat="1" applyFont="1" applyFill="1" applyBorder="1" applyAlignment="1" applyProtection="1">
      <alignment vertical="center"/>
    </xf>
    <xf numFmtId="181" fontId="4" fillId="4" borderId="35" xfId="0" applyNumberFormat="1" applyFont="1" applyFill="1" applyBorder="1" applyAlignment="1" applyProtection="1">
      <alignment vertical="center"/>
    </xf>
    <xf numFmtId="182" fontId="4" fillId="4" borderId="34" xfId="0" applyNumberFormat="1" applyFont="1" applyFill="1" applyBorder="1" applyAlignment="1" applyProtection="1">
      <alignment vertical="center"/>
    </xf>
    <xf numFmtId="182" fontId="4" fillId="4" borderId="36" xfId="0" applyNumberFormat="1" applyFont="1" applyFill="1" applyBorder="1" applyAlignment="1" applyProtection="1">
      <alignment vertical="center"/>
    </xf>
    <xf numFmtId="11" fontId="4" fillId="4" borderId="35" xfId="0" applyNumberFormat="1" applyFont="1" applyFill="1" applyBorder="1" applyAlignment="1" applyProtection="1">
      <alignment vertical="center"/>
    </xf>
    <xf numFmtId="11" fontId="4" fillId="4" borderId="34" xfId="0" applyNumberFormat="1" applyFont="1" applyFill="1" applyBorder="1" applyAlignment="1" applyProtection="1">
      <alignment vertical="center"/>
    </xf>
    <xf numFmtId="11" fontId="4" fillId="4" borderId="36" xfId="0" applyNumberFormat="1" applyFont="1" applyFill="1" applyBorder="1" applyAlignment="1" applyProtection="1">
      <alignment vertical="center"/>
    </xf>
    <xf numFmtId="178" fontId="4" fillId="4" borderId="36" xfId="0" applyNumberFormat="1" applyFont="1" applyFill="1" applyBorder="1" applyAlignment="1" applyProtection="1">
      <alignment vertical="center"/>
    </xf>
    <xf numFmtId="177" fontId="4" fillId="5" borderId="34" xfId="0" applyNumberFormat="1" applyFont="1" applyFill="1" applyBorder="1" applyAlignment="1">
      <alignment vertical="center"/>
    </xf>
    <xf numFmtId="176" fontId="4" fillId="3" borderId="37" xfId="0" applyNumberFormat="1" applyFont="1" applyFill="1" applyBorder="1" applyAlignment="1" applyProtection="1">
      <alignment horizontal="center" vertical="center"/>
    </xf>
    <xf numFmtId="177" fontId="4" fillId="0" borderId="38" xfId="0" applyNumberFormat="1" applyFont="1" applyFill="1" applyBorder="1" applyAlignment="1" applyProtection="1">
      <alignment vertical="center" shrinkToFit="1"/>
      <protection locked="0"/>
    </xf>
    <xf numFmtId="177" fontId="4" fillId="0" borderId="38" xfId="0" applyNumberFormat="1" applyFont="1" applyBorder="1" applyAlignment="1" applyProtection="1">
      <alignment vertical="center"/>
      <protection locked="0"/>
    </xf>
    <xf numFmtId="177" fontId="4" fillId="0" borderId="38" xfId="0" applyNumberFormat="1" applyFont="1" applyBorder="1" applyAlignment="1">
      <alignment vertical="center"/>
    </xf>
    <xf numFmtId="177" fontId="4" fillId="3" borderId="39" xfId="0" applyNumberFormat="1" applyFont="1" applyFill="1" applyBorder="1" applyAlignment="1" applyProtection="1">
      <alignment horizontal="center" vertical="center"/>
    </xf>
    <xf numFmtId="177" fontId="4" fillId="3" borderId="38" xfId="0" applyNumberFormat="1" applyFont="1" applyFill="1" applyBorder="1" applyAlignment="1" applyProtection="1">
      <alignment horizontal="center" vertical="center"/>
    </xf>
    <xf numFmtId="177" fontId="4" fillId="0" borderId="40" xfId="0" applyNumberFormat="1" applyFont="1" applyBorder="1" applyAlignment="1" applyProtection="1">
      <alignment vertical="center"/>
      <protection locked="0"/>
    </xf>
    <xf numFmtId="181" fontId="4" fillId="4" borderId="39" xfId="0" applyNumberFormat="1" applyFont="1" applyFill="1" applyBorder="1" applyAlignment="1" applyProtection="1">
      <alignment vertical="center"/>
    </xf>
    <xf numFmtId="178" fontId="4" fillId="4" borderId="38" xfId="0" applyNumberFormat="1" applyFont="1" applyFill="1" applyBorder="1" applyAlignment="1" applyProtection="1">
      <alignment vertical="center"/>
    </xf>
    <xf numFmtId="179" fontId="4" fillId="4" borderId="37" xfId="0" applyNumberFormat="1" applyFont="1" applyFill="1" applyBorder="1" applyAlignment="1" applyProtection="1">
      <alignment vertical="center"/>
    </xf>
    <xf numFmtId="179" fontId="4" fillId="4" borderId="38" xfId="0" applyNumberFormat="1" applyFont="1" applyFill="1" applyBorder="1" applyAlignment="1" applyProtection="1">
      <alignment vertical="center"/>
    </xf>
    <xf numFmtId="180" fontId="4" fillId="4" borderId="40" xfId="0" applyNumberFormat="1" applyFont="1" applyFill="1" applyBorder="1" applyAlignment="1" applyProtection="1">
      <alignment vertical="center"/>
    </xf>
    <xf numFmtId="181" fontId="4" fillId="4" borderId="38" xfId="0" applyNumberFormat="1" applyFont="1" applyFill="1" applyBorder="1" applyAlignment="1" applyProtection="1">
      <alignment vertical="center"/>
    </xf>
    <xf numFmtId="181" fontId="4" fillId="4" borderId="40" xfId="0" applyNumberFormat="1" applyFont="1" applyFill="1" applyBorder="1" applyAlignment="1" applyProtection="1">
      <alignment vertical="center"/>
    </xf>
    <xf numFmtId="178" fontId="4" fillId="4" borderId="39" xfId="0" applyNumberFormat="1" applyFont="1" applyFill="1" applyBorder="1" applyAlignment="1" applyProtection="1">
      <alignment vertical="center"/>
    </xf>
    <xf numFmtId="182" fontId="4" fillId="4" borderId="38" xfId="0" applyNumberFormat="1" applyFont="1" applyFill="1" applyBorder="1" applyAlignment="1" applyProtection="1">
      <alignment vertical="center"/>
    </xf>
    <xf numFmtId="182" fontId="4" fillId="4" borderId="40" xfId="0" applyNumberFormat="1" applyFont="1" applyFill="1" applyBorder="1" applyAlignment="1" applyProtection="1">
      <alignment vertical="center"/>
    </xf>
    <xf numFmtId="11" fontId="4" fillId="4" borderId="39" xfId="0" applyNumberFormat="1" applyFont="1" applyFill="1" applyBorder="1" applyAlignment="1" applyProtection="1">
      <alignment vertical="center"/>
    </xf>
    <xf numFmtId="11" fontId="4" fillId="4" borderId="38" xfId="0" applyNumberFormat="1" applyFont="1" applyFill="1" applyBorder="1" applyAlignment="1" applyProtection="1">
      <alignment vertical="center"/>
    </xf>
    <xf numFmtId="11" fontId="4" fillId="4" borderId="40" xfId="0" applyNumberFormat="1" applyFont="1" applyFill="1" applyBorder="1" applyAlignment="1" applyProtection="1">
      <alignment vertical="center"/>
    </xf>
    <xf numFmtId="178" fontId="4" fillId="4" borderId="40" xfId="0" applyNumberFormat="1" applyFont="1" applyFill="1" applyBorder="1" applyAlignment="1" applyProtection="1">
      <alignment vertical="center"/>
    </xf>
    <xf numFmtId="177" fontId="4" fillId="0" borderId="41" xfId="0" applyNumberFormat="1" applyFont="1" applyFill="1" applyBorder="1" applyAlignment="1" applyProtection="1">
      <alignment vertical="center" shrinkToFit="1"/>
      <protection locked="0"/>
    </xf>
    <xf numFmtId="177" fontId="4" fillId="0" borderId="29" xfId="0" applyNumberFormat="1" applyFont="1" applyBorder="1" applyAlignment="1"/>
    <xf numFmtId="178" fontId="4" fillId="4" borderId="42" xfId="0" applyNumberFormat="1" applyFont="1" applyFill="1" applyBorder="1" applyAlignment="1" applyProtection="1">
      <alignment vertical="center"/>
    </xf>
    <xf numFmtId="178" fontId="4" fillId="4" borderId="41" xfId="0" applyNumberFormat="1" applyFont="1" applyFill="1" applyBorder="1" applyAlignment="1" applyProtection="1">
      <alignment vertical="center"/>
    </xf>
    <xf numFmtId="179" fontId="4" fillId="4" borderId="41" xfId="0" applyNumberFormat="1" applyFont="1" applyFill="1" applyBorder="1" applyAlignment="1" applyProtection="1">
      <alignment vertical="center"/>
    </xf>
    <xf numFmtId="180" fontId="4" fillId="4" borderId="43" xfId="0" applyNumberFormat="1" applyFont="1" applyFill="1" applyBorder="1" applyAlignment="1" applyProtection="1">
      <alignment vertical="center"/>
    </xf>
    <xf numFmtId="179" fontId="4" fillId="4" borderId="42" xfId="0" applyNumberFormat="1" applyFont="1" applyFill="1" applyBorder="1" applyAlignment="1" applyProtection="1">
      <alignment vertical="center"/>
    </xf>
    <xf numFmtId="181" fontId="4" fillId="4" borderId="41" xfId="0" applyNumberFormat="1" applyFont="1" applyFill="1" applyBorder="1" applyAlignment="1" applyProtection="1">
      <alignment vertical="center"/>
    </xf>
    <xf numFmtId="181" fontId="4" fillId="4" borderId="43" xfId="0" applyNumberFormat="1" applyFont="1" applyFill="1" applyBorder="1" applyAlignment="1" applyProtection="1">
      <alignment vertical="center"/>
    </xf>
    <xf numFmtId="181" fontId="4" fillId="4" borderId="42" xfId="0" applyNumberFormat="1" applyFont="1" applyFill="1" applyBorder="1" applyAlignment="1" applyProtection="1">
      <alignment vertical="center"/>
    </xf>
    <xf numFmtId="178" fontId="4" fillId="4" borderId="43" xfId="0" applyNumberFormat="1" applyFont="1" applyFill="1" applyBorder="1" applyAlignment="1" applyProtection="1">
      <alignment vertical="center"/>
    </xf>
    <xf numFmtId="0" fontId="4" fillId="3" borderId="12" xfId="0" applyFont="1" applyFill="1" applyBorder="1" applyAlignment="1" applyProtection="1">
      <alignment vertical="center"/>
    </xf>
    <xf numFmtId="177" fontId="4" fillId="0" borderId="34" xfId="0" applyNumberFormat="1" applyFont="1" applyBorder="1" applyAlignment="1"/>
    <xf numFmtId="177" fontId="4" fillId="5" borderId="34" xfId="0" applyNumberFormat="1" applyFont="1" applyFill="1" applyBorder="1" applyAlignment="1" applyProtection="1">
      <alignment vertical="center" shrinkToFit="1"/>
      <protection locked="0"/>
    </xf>
    <xf numFmtId="177" fontId="4" fillId="5" borderId="34" xfId="0" applyNumberFormat="1" applyFont="1" applyFill="1" applyBorder="1" applyAlignment="1"/>
    <xf numFmtId="0" fontId="4" fillId="3" borderId="44" xfId="0" applyFont="1" applyFill="1" applyBorder="1" applyAlignment="1" applyProtection="1">
      <alignment vertical="center"/>
    </xf>
    <xf numFmtId="176" fontId="4" fillId="3" borderId="45" xfId="0" applyNumberFormat="1" applyFont="1" applyFill="1" applyBorder="1" applyAlignment="1" applyProtection="1">
      <alignment horizontal="center" vertical="center"/>
    </xf>
    <xf numFmtId="177" fontId="4" fillId="0" borderId="46" xfId="0" applyNumberFormat="1" applyFont="1" applyBorder="1" applyAlignment="1" applyProtection="1">
      <alignment vertical="center"/>
      <protection locked="0"/>
    </xf>
    <xf numFmtId="177" fontId="4" fillId="0" borderId="47" xfId="0" applyNumberFormat="1" applyFont="1" applyBorder="1" applyAlignment="1"/>
    <xf numFmtId="177" fontId="4" fillId="3" borderId="48" xfId="0" applyNumberFormat="1" applyFont="1" applyFill="1" applyBorder="1" applyAlignment="1" applyProtection="1">
      <alignment horizontal="center" vertical="center"/>
    </xf>
    <xf numFmtId="177" fontId="4" fillId="3" borderId="46" xfId="0" applyNumberFormat="1" applyFont="1" applyFill="1" applyBorder="1" applyAlignment="1" applyProtection="1">
      <alignment horizontal="center" vertical="center"/>
    </xf>
    <xf numFmtId="177" fontId="4" fillId="0" borderId="47" xfId="0" applyNumberFormat="1" applyFont="1" applyBorder="1" applyAlignment="1" applyProtection="1">
      <alignment vertical="center"/>
      <protection locked="0"/>
    </xf>
    <xf numFmtId="181" fontId="4" fillId="4" borderId="48" xfId="0" applyNumberFormat="1" applyFont="1" applyFill="1" applyBorder="1" applyAlignment="1" applyProtection="1">
      <alignment vertical="center"/>
    </xf>
    <xf numFmtId="178" fontId="4" fillId="4" borderId="46" xfId="0" applyNumberFormat="1" applyFont="1" applyFill="1" applyBorder="1" applyAlignment="1" applyProtection="1">
      <alignment vertical="center"/>
    </xf>
    <xf numFmtId="179" fontId="4" fillId="4" borderId="45" xfId="0" applyNumberFormat="1" applyFont="1" applyFill="1" applyBorder="1" applyAlignment="1" applyProtection="1">
      <alignment vertical="center"/>
    </xf>
    <xf numFmtId="179" fontId="4" fillId="4" borderId="46" xfId="0" applyNumberFormat="1" applyFont="1" applyFill="1" applyBorder="1" applyAlignment="1" applyProtection="1">
      <alignment vertical="center"/>
    </xf>
    <xf numFmtId="180" fontId="4" fillId="4" borderId="47" xfId="0" applyNumberFormat="1" applyFont="1" applyFill="1" applyBorder="1" applyAlignment="1" applyProtection="1">
      <alignment vertical="center"/>
    </xf>
    <xf numFmtId="181" fontId="4" fillId="4" borderId="46" xfId="0" applyNumberFormat="1" applyFont="1" applyFill="1" applyBorder="1" applyAlignment="1" applyProtection="1">
      <alignment vertical="center"/>
    </xf>
    <xf numFmtId="181" fontId="4" fillId="4" borderId="47" xfId="0" applyNumberFormat="1" applyFont="1" applyFill="1" applyBorder="1" applyAlignment="1" applyProtection="1">
      <alignment vertical="center"/>
    </xf>
    <xf numFmtId="178" fontId="4" fillId="4" borderId="48" xfId="0" applyNumberFormat="1" applyFont="1" applyFill="1" applyBorder="1" applyAlignment="1" applyProtection="1">
      <alignment vertical="center"/>
    </xf>
    <xf numFmtId="182" fontId="4" fillId="4" borderId="46" xfId="0" applyNumberFormat="1" applyFont="1" applyFill="1" applyBorder="1" applyAlignment="1" applyProtection="1">
      <alignment vertical="center"/>
    </xf>
    <xf numFmtId="182" fontId="4" fillId="4" borderId="47" xfId="0" applyNumberFormat="1" applyFont="1" applyFill="1" applyBorder="1" applyAlignment="1" applyProtection="1">
      <alignment vertical="center"/>
    </xf>
    <xf numFmtId="11" fontId="4" fillId="4" borderId="48" xfId="0" applyNumberFormat="1" applyFont="1" applyFill="1" applyBorder="1" applyAlignment="1" applyProtection="1">
      <alignment vertical="center"/>
    </xf>
    <xf numFmtId="11" fontId="4" fillId="4" borderId="46" xfId="0" applyNumberFormat="1" applyFont="1" applyFill="1" applyBorder="1" applyAlignment="1" applyProtection="1">
      <alignment vertical="center"/>
    </xf>
    <xf numFmtId="11" fontId="4" fillId="4" borderId="47" xfId="0" applyNumberFormat="1" applyFont="1" applyFill="1" applyBorder="1" applyAlignment="1" applyProtection="1">
      <alignment vertical="center"/>
    </xf>
    <xf numFmtId="178" fontId="4" fillId="4" borderId="47" xfId="0" applyNumberFormat="1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4" fillId="3" borderId="53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178" fontId="4" fillId="6" borderId="29" xfId="0" applyNumberFormat="1" applyFont="1" applyFill="1" applyBorder="1" applyAlignment="1" applyProtection="1">
      <alignment vertical="center"/>
    </xf>
    <xf numFmtId="178" fontId="4" fillId="6" borderId="55" xfId="0" applyNumberFormat="1" applyFont="1" applyFill="1" applyBorder="1" applyAlignment="1" applyProtection="1">
      <alignment vertical="center"/>
    </xf>
    <xf numFmtId="178" fontId="4" fillId="6" borderId="30" xfId="0" applyNumberFormat="1" applyFont="1" applyFill="1" applyBorder="1" applyAlignment="1" applyProtection="1">
      <alignment vertical="center"/>
    </xf>
    <xf numFmtId="182" fontId="4" fillId="6" borderId="55" xfId="0" applyNumberFormat="1" applyFont="1" applyFill="1" applyBorder="1" applyAlignment="1" applyProtection="1">
      <alignment vertical="center"/>
    </xf>
    <xf numFmtId="182" fontId="4" fillId="6" borderId="31" xfId="0" applyNumberFormat="1" applyFont="1" applyFill="1" applyBorder="1" applyAlignment="1" applyProtection="1">
      <alignment vertical="center"/>
    </xf>
    <xf numFmtId="178" fontId="4" fillId="6" borderId="34" xfId="0" applyNumberFormat="1" applyFont="1" applyFill="1" applyBorder="1" applyAlignment="1" applyProtection="1">
      <alignment vertical="center"/>
    </xf>
    <xf numFmtId="178" fontId="4" fillId="6" borderId="56" xfId="0" applyNumberFormat="1" applyFont="1" applyFill="1" applyBorder="1" applyAlignment="1" applyProtection="1">
      <alignment vertical="center"/>
    </xf>
    <xf numFmtId="178" fontId="4" fillId="6" borderId="35" xfId="0" applyNumberFormat="1" applyFont="1" applyFill="1" applyBorder="1" applyAlignment="1" applyProtection="1">
      <alignment vertical="center"/>
    </xf>
    <xf numFmtId="182" fontId="4" fillId="6" borderId="56" xfId="0" applyNumberFormat="1" applyFont="1" applyFill="1" applyBorder="1" applyAlignment="1" applyProtection="1">
      <alignment vertical="center"/>
    </xf>
    <xf numFmtId="182" fontId="4" fillId="6" borderId="36" xfId="0" applyNumberFormat="1" applyFont="1" applyFill="1" applyBorder="1" applyAlignment="1" applyProtection="1">
      <alignment vertical="center"/>
    </xf>
    <xf numFmtId="178" fontId="4" fillId="6" borderId="38" xfId="0" applyNumberFormat="1" applyFont="1" applyFill="1" applyBorder="1" applyAlignment="1" applyProtection="1">
      <alignment vertical="center"/>
    </xf>
    <xf numFmtId="178" fontId="4" fillId="6" borderId="57" xfId="0" applyNumberFormat="1" applyFont="1" applyFill="1" applyBorder="1" applyAlignment="1" applyProtection="1">
      <alignment vertical="center"/>
    </xf>
    <xf numFmtId="178" fontId="4" fillId="6" borderId="39" xfId="0" applyNumberFormat="1" applyFont="1" applyFill="1" applyBorder="1" applyAlignment="1" applyProtection="1">
      <alignment vertical="center"/>
    </xf>
    <xf numFmtId="182" fontId="4" fillId="6" borderId="57" xfId="0" applyNumberFormat="1" applyFont="1" applyFill="1" applyBorder="1" applyAlignment="1" applyProtection="1">
      <alignment vertical="center"/>
    </xf>
    <xf numFmtId="182" fontId="4" fillId="6" borderId="40" xfId="0" applyNumberFormat="1" applyFont="1" applyFill="1" applyBorder="1" applyAlignment="1" applyProtection="1">
      <alignment vertical="center"/>
    </xf>
    <xf numFmtId="176" fontId="4" fillId="3" borderId="32" xfId="0" applyNumberFormat="1" applyFont="1" applyFill="1" applyBorder="1" applyAlignment="1" applyProtection="1">
      <alignment horizontal="center" vertical="center"/>
    </xf>
    <xf numFmtId="178" fontId="4" fillId="6" borderId="41" xfId="0" applyNumberFormat="1" applyFont="1" applyFill="1" applyBorder="1" applyAlignment="1" applyProtection="1">
      <alignment vertical="center"/>
    </xf>
    <xf numFmtId="178" fontId="4" fillId="6" borderId="58" xfId="0" applyNumberFormat="1" applyFont="1" applyFill="1" applyBorder="1" applyAlignment="1" applyProtection="1">
      <alignment vertical="center"/>
    </xf>
    <xf numFmtId="178" fontId="4" fillId="6" borderId="42" xfId="0" applyNumberFormat="1" applyFont="1" applyFill="1" applyBorder="1" applyAlignment="1" applyProtection="1">
      <alignment vertical="center"/>
    </xf>
    <xf numFmtId="182" fontId="4" fillId="6" borderId="58" xfId="0" applyNumberFormat="1" applyFont="1" applyFill="1" applyBorder="1" applyAlignment="1" applyProtection="1">
      <alignment vertical="center"/>
    </xf>
    <xf numFmtId="182" fontId="4" fillId="6" borderId="43" xfId="0" applyNumberFormat="1" applyFont="1" applyFill="1" applyBorder="1" applyAlignment="1" applyProtection="1">
      <alignment vertical="center"/>
    </xf>
    <xf numFmtId="178" fontId="4" fillId="6" borderId="46" xfId="0" applyNumberFormat="1" applyFont="1" applyFill="1" applyBorder="1" applyAlignment="1" applyProtection="1">
      <alignment vertical="center"/>
    </xf>
    <xf numFmtId="178" fontId="4" fillId="6" borderId="59" xfId="0" applyNumberFormat="1" applyFont="1" applyFill="1" applyBorder="1" applyAlignment="1" applyProtection="1">
      <alignment vertical="center"/>
    </xf>
    <xf numFmtId="178" fontId="4" fillId="6" borderId="48" xfId="0" applyNumberFormat="1" applyFont="1" applyFill="1" applyBorder="1" applyAlignment="1" applyProtection="1">
      <alignment vertical="center"/>
    </xf>
    <xf numFmtId="182" fontId="4" fillId="6" borderId="59" xfId="0" applyNumberFormat="1" applyFont="1" applyFill="1" applyBorder="1" applyAlignment="1" applyProtection="1">
      <alignment vertical="center"/>
    </xf>
    <xf numFmtId="182" fontId="4" fillId="6" borderId="47" xfId="0" applyNumberFormat="1" applyFont="1" applyFill="1" applyBorder="1" applyAlignment="1" applyProtection="1">
      <alignment vertical="center"/>
    </xf>
    <xf numFmtId="177" fontId="4" fillId="0" borderId="0" xfId="0" applyNumberFormat="1" applyFont="1" applyBorder="1" applyAlignment="1" applyProtection="1">
      <alignment vertical="center"/>
    </xf>
    <xf numFmtId="177" fontId="4" fillId="0" borderId="38" xfId="0" applyNumberFormat="1" applyFont="1" applyBorder="1" applyAlignment="1"/>
    <xf numFmtId="177" fontId="4" fillId="0" borderId="0" xfId="0" applyNumberFormat="1" applyFont="1" applyAlignment="1" applyProtection="1">
      <alignment vertical="center"/>
    </xf>
    <xf numFmtId="177" fontId="4" fillId="3" borderId="26" xfId="0" applyNumberFormat="1" applyFont="1" applyFill="1" applyBorder="1" applyAlignment="1" applyProtection="1">
      <alignment horizontal="center" vertical="center"/>
    </xf>
    <xf numFmtId="177" fontId="4" fillId="3" borderId="24" xfId="0" applyNumberFormat="1" applyFont="1" applyFill="1" applyBorder="1" applyAlignment="1" applyProtection="1">
      <alignment horizontal="center" vertical="center"/>
    </xf>
    <xf numFmtId="177" fontId="4" fillId="3" borderId="53" xfId="0" applyNumberFormat="1" applyFont="1" applyFill="1" applyBorder="1" applyAlignment="1" applyProtection="1">
      <alignment horizontal="center" vertical="center"/>
    </xf>
    <xf numFmtId="177" fontId="4" fillId="3" borderId="54" xfId="0" applyNumberFormat="1" applyFont="1" applyFill="1" applyBorder="1" applyAlignment="1" applyProtection="1">
      <alignment horizontal="center" vertical="center"/>
    </xf>
    <xf numFmtId="177" fontId="4" fillId="3" borderId="14" xfId="0" applyNumberFormat="1" applyFont="1" applyFill="1" applyBorder="1" applyAlignment="1" applyProtection="1">
      <alignment horizontal="center" vertical="center" wrapText="1"/>
    </xf>
    <xf numFmtId="177" fontId="5" fillId="3" borderId="14" xfId="0" applyNumberFormat="1" applyFont="1" applyFill="1" applyBorder="1" applyAlignment="1" applyProtection="1">
      <alignment horizontal="center" vertical="center" wrapText="1"/>
    </xf>
    <xf numFmtId="177" fontId="5" fillId="3" borderId="15" xfId="0" applyNumberFormat="1" applyFont="1" applyFill="1" applyBorder="1" applyAlignment="1" applyProtection="1">
      <alignment horizontal="center" vertical="center" wrapText="1"/>
    </xf>
    <xf numFmtId="177" fontId="4" fillId="3" borderId="16" xfId="0" applyNumberFormat="1" applyFont="1" applyFill="1" applyBorder="1" applyAlignment="1" applyProtection="1">
      <alignment horizontal="center" vertical="center"/>
    </xf>
    <xf numFmtId="177" fontId="4" fillId="3" borderId="14" xfId="0" applyNumberFormat="1" applyFont="1" applyFill="1" applyBorder="1" applyAlignment="1" applyProtection="1">
      <alignment horizontal="center" vertical="center"/>
    </xf>
    <xf numFmtId="177" fontId="4" fillId="3" borderId="15" xfId="0" applyNumberFormat="1" applyFont="1" applyFill="1" applyBorder="1" applyAlignment="1" applyProtection="1">
      <alignment horizontal="center" vertical="center"/>
    </xf>
    <xf numFmtId="177" fontId="4" fillId="3" borderId="25" xfId="0" applyNumberFormat="1" applyFont="1" applyFill="1" applyBorder="1" applyAlignment="1" applyProtection="1">
      <alignment horizontal="center" vertical="center" wrapText="1"/>
    </xf>
    <xf numFmtId="177" fontId="4" fillId="3" borderId="27" xfId="0" applyNumberFormat="1" applyFont="1" applyFill="1" applyBorder="1" applyAlignment="1" applyProtection="1">
      <alignment horizontal="center" vertical="center" wrapText="1"/>
    </xf>
    <xf numFmtId="177" fontId="4" fillId="3" borderId="25" xfId="0" applyNumberFormat="1" applyFont="1" applyFill="1" applyBorder="1" applyAlignment="1" applyProtection="1">
      <alignment horizontal="center" vertical="center"/>
    </xf>
    <xf numFmtId="177" fontId="6" fillId="3" borderId="25" xfId="0" applyNumberFormat="1" applyFont="1" applyFill="1" applyBorder="1" applyAlignment="1" applyProtection="1">
      <alignment horizontal="center" vertical="center"/>
    </xf>
    <xf numFmtId="177" fontId="6" fillId="3" borderId="27" xfId="0" applyNumberFormat="1" applyFont="1" applyFill="1" applyBorder="1" applyAlignment="1" applyProtection="1">
      <alignment horizontal="center" vertical="center"/>
    </xf>
    <xf numFmtId="177" fontId="4" fillId="3" borderId="4" xfId="0" applyNumberFormat="1" applyFont="1" applyFill="1" applyBorder="1" applyAlignment="1" applyProtection="1">
      <alignment vertical="center"/>
    </xf>
    <xf numFmtId="177" fontId="4" fillId="0" borderId="0" xfId="0" applyNumberFormat="1" applyFont="1" applyAlignment="1" applyProtection="1">
      <alignment horizontal="center" vertical="center" wrapText="1"/>
    </xf>
    <xf numFmtId="177" fontId="4" fillId="3" borderId="12" xfId="0" applyNumberFormat="1" applyFont="1" applyFill="1" applyBorder="1" applyAlignment="1" applyProtection="1">
      <alignment horizontal="center" vertical="center" wrapText="1"/>
    </xf>
    <xf numFmtId="177" fontId="4" fillId="3" borderId="13" xfId="0" applyNumberFormat="1" applyFont="1" applyFill="1" applyBorder="1" applyAlignment="1" applyProtection="1">
      <alignment horizontal="center" vertical="center"/>
    </xf>
    <xf numFmtId="177" fontId="4" fillId="0" borderId="0" xfId="0" applyNumberFormat="1" applyFont="1" applyBorder="1" applyAlignment="1" applyProtection="1">
      <alignment horizontal="center" vertical="center"/>
    </xf>
    <xf numFmtId="177" fontId="4" fillId="3" borderId="24" xfId="0" applyNumberFormat="1" applyFont="1" applyFill="1" applyBorder="1" applyAlignment="1" applyProtection="1">
      <alignment vertical="center"/>
    </xf>
    <xf numFmtId="177" fontId="4" fillId="3" borderId="12" xfId="0" applyNumberFormat="1" applyFont="1" applyFill="1" applyBorder="1" applyAlignment="1" applyProtection="1">
      <alignment horizontal="center" vertical="center"/>
    </xf>
    <xf numFmtId="177" fontId="4" fillId="3" borderId="28" xfId="0" applyNumberFormat="1" applyFont="1" applyFill="1" applyBorder="1" applyAlignment="1" applyProtection="1">
      <alignment horizontal="center" vertical="center"/>
    </xf>
    <xf numFmtId="177" fontId="4" fillId="3" borderId="33" xfId="0" applyNumberFormat="1" applyFont="1" applyFill="1" applyBorder="1" applyAlignment="1" applyProtection="1">
      <alignment horizontal="center" vertical="center"/>
    </xf>
    <xf numFmtId="177" fontId="4" fillId="3" borderId="37" xfId="0" applyNumberFormat="1" applyFont="1" applyFill="1" applyBorder="1" applyAlignment="1" applyProtection="1">
      <alignment horizontal="center" vertical="center"/>
    </xf>
    <xf numFmtId="177" fontId="4" fillId="0" borderId="41" xfId="0" applyNumberFormat="1" applyFont="1" applyBorder="1" applyAlignment="1" applyProtection="1">
      <alignment vertical="center"/>
      <protection locked="0"/>
    </xf>
    <xf numFmtId="177" fontId="4" fillId="3" borderId="12" xfId="0" applyNumberFormat="1" applyFont="1" applyFill="1" applyBorder="1" applyAlignment="1" applyProtection="1">
      <alignment vertical="center"/>
    </xf>
    <xf numFmtId="177" fontId="4" fillId="3" borderId="44" xfId="0" applyNumberFormat="1" applyFont="1" applyFill="1" applyBorder="1" applyAlignment="1" applyProtection="1">
      <alignment vertical="center"/>
    </xf>
    <xf numFmtId="177" fontId="4" fillId="3" borderId="45" xfId="0" applyNumberFormat="1" applyFont="1" applyFill="1" applyBorder="1" applyAlignment="1" applyProtection="1">
      <alignment horizontal="center" vertical="center"/>
    </xf>
    <xf numFmtId="177" fontId="4" fillId="3" borderId="15" xfId="0" applyNumberFormat="1" applyFont="1" applyFill="1" applyBorder="1" applyAlignment="1" applyProtection="1">
      <alignment horizontal="center" vertical="center" wrapText="1"/>
    </xf>
    <xf numFmtId="0" fontId="4" fillId="3" borderId="4" xfId="0" applyFont="1" applyFill="1" applyBorder="1" applyAlignment="1" applyProtection="1">
      <alignment horizontal="center" vertical="center"/>
    </xf>
    <xf numFmtId="0" fontId="0" fillId="0" borderId="24" xfId="0" applyBorder="1" applyAlignment="1" applyProtection="1">
      <alignment horizontal="center" vertical="center"/>
    </xf>
    <xf numFmtId="0" fontId="4" fillId="3" borderId="50" xfId="0" applyFont="1" applyFill="1" applyBorder="1" applyAlignment="1" applyProtection="1">
      <alignment horizontal="center" vertical="center" wrapText="1"/>
    </xf>
    <xf numFmtId="0" fontId="0" fillId="0" borderId="25" xfId="0" applyBorder="1" applyAlignment="1" applyProtection="1">
      <alignment horizontal="center" vertical="center"/>
    </xf>
    <xf numFmtId="0" fontId="4" fillId="3" borderId="51" xfId="0" applyFont="1" applyFill="1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4" fillId="3" borderId="7" xfId="0" applyFont="1" applyFill="1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 vertical="center"/>
    </xf>
    <xf numFmtId="0" fontId="4" fillId="3" borderId="52" xfId="0" applyFont="1" applyFill="1" applyBorder="1" applyAlignment="1" applyProtection="1">
      <alignment horizontal="center" vertical="center"/>
    </xf>
    <xf numFmtId="0" fontId="0" fillId="0" borderId="53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4" fillId="3" borderId="25" xfId="0" applyFont="1" applyFill="1" applyBorder="1" applyAlignment="1" applyProtection="1">
      <alignment horizontal="center" vertical="center" wrapText="1"/>
    </xf>
    <xf numFmtId="0" fontId="4" fillId="3" borderId="20" xfId="0" applyFont="1" applyFill="1" applyBorder="1" applyAlignment="1" applyProtection="1">
      <alignment horizontal="center" vertical="center" wrapText="1"/>
    </xf>
    <xf numFmtId="0" fontId="4" fillId="3" borderId="21" xfId="0" applyFont="1" applyFill="1" applyBorder="1" applyAlignment="1" applyProtection="1">
      <alignment horizontal="center" vertical="center" wrapText="1"/>
    </xf>
    <xf numFmtId="0" fontId="4" fillId="3" borderId="22" xfId="0" applyFont="1" applyFill="1" applyBorder="1" applyAlignment="1" applyProtection="1">
      <alignment horizontal="center" vertical="center" wrapText="1"/>
    </xf>
    <xf numFmtId="0" fontId="0" fillId="3" borderId="20" xfId="0" applyFill="1" applyBorder="1" applyAlignment="1" applyProtection="1">
      <alignment horizontal="center" vertical="center" wrapText="1"/>
    </xf>
    <xf numFmtId="0" fontId="0" fillId="3" borderId="21" xfId="0" applyFill="1" applyBorder="1" applyAlignment="1" applyProtection="1">
      <alignment horizontal="center" vertical="center" wrapText="1"/>
    </xf>
    <xf numFmtId="0" fontId="4" fillId="0" borderId="49" xfId="0" applyFont="1" applyBorder="1" applyAlignment="1" applyProtection="1">
      <alignment horizontal="right" vertical="center"/>
    </xf>
    <xf numFmtId="0" fontId="0" fillId="0" borderId="49" xfId="0" applyBorder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center" vertical="center" wrapText="1"/>
    </xf>
    <xf numFmtId="0" fontId="4" fillId="3" borderId="9" xfId="0" applyFont="1" applyFill="1" applyBorder="1" applyAlignment="1" applyProtection="1">
      <alignment horizontal="center" vertical="center" wrapText="1"/>
    </xf>
    <xf numFmtId="0" fontId="4" fillId="3" borderId="11" xfId="0" applyFont="1" applyFill="1" applyBorder="1" applyAlignment="1" applyProtection="1">
      <alignment horizontal="center" vertical="center" wrapText="1"/>
    </xf>
    <xf numFmtId="0" fontId="4" fillId="3" borderId="7" xfId="0" applyFont="1" applyFill="1" applyBorder="1" applyAlignment="1" applyProtection="1">
      <alignment horizontal="center" vertical="center" wrapText="1"/>
    </xf>
    <xf numFmtId="0" fontId="0" fillId="3" borderId="5" xfId="0" applyFill="1" applyBorder="1" applyAlignment="1" applyProtection="1">
      <alignment horizontal="center" vertical="center" wrapText="1"/>
    </xf>
    <xf numFmtId="0" fontId="0" fillId="3" borderId="6" xfId="0" applyFill="1" applyBorder="1" applyAlignment="1" applyProtection="1">
      <alignment horizontal="center" vertical="center" wrapText="1"/>
    </xf>
    <xf numFmtId="0" fontId="4" fillId="3" borderId="5" xfId="0" applyFont="1" applyFill="1" applyBorder="1" applyAlignment="1" applyProtection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 wrapText="1"/>
    </xf>
    <xf numFmtId="0" fontId="4" fillId="3" borderId="3" xfId="0" applyFont="1" applyFill="1" applyBorder="1" applyAlignment="1" applyProtection="1">
      <alignment horizontal="center" vertical="center" wrapText="1"/>
    </xf>
    <xf numFmtId="0" fontId="0" fillId="3" borderId="23" xfId="0" applyFill="1" applyBorder="1" applyAlignment="1" applyProtection="1">
      <alignment horizontal="center" vertical="center" wrapText="1"/>
    </xf>
    <xf numFmtId="0" fontId="0" fillId="3" borderId="25" xfId="0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/>
    </xf>
    <xf numFmtId="0" fontId="1" fillId="2" borderId="2" xfId="0" applyFont="1" applyFill="1" applyBorder="1" applyAlignment="1" applyProtection="1">
      <alignment horizontal="center" vertical="center"/>
    </xf>
    <xf numFmtId="0" fontId="1" fillId="2" borderId="3" xfId="0" applyFont="1" applyFill="1" applyBorder="1" applyAlignment="1" applyProtection="1">
      <alignment horizontal="center" vertical="center"/>
    </xf>
    <xf numFmtId="0" fontId="0" fillId="3" borderId="5" xfId="0" applyFill="1" applyBorder="1" applyAlignment="1" applyProtection="1">
      <alignment horizontal="center" vertical="center"/>
    </xf>
    <xf numFmtId="0" fontId="0" fillId="3" borderId="6" xfId="0" applyFill="1" applyBorder="1" applyAlignment="1" applyProtection="1">
      <alignment horizontal="center" vertical="center"/>
    </xf>
    <xf numFmtId="0" fontId="4" fillId="3" borderId="6" xfId="0" applyFont="1" applyFill="1" applyBorder="1" applyAlignment="1" applyProtection="1">
      <alignment horizontal="center" vertical="center" wrapText="1"/>
    </xf>
    <xf numFmtId="0" fontId="4" fillId="3" borderId="10" xfId="0" applyFont="1" applyFill="1" applyBorder="1" applyAlignment="1" applyProtection="1">
      <alignment horizontal="center" vertical="center" wrapText="1"/>
    </xf>
    <xf numFmtId="0" fontId="0" fillId="3" borderId="9" xfId="0" applyFill="1" applyBorder="1" applyAlignment="1" applyProtection="1">
      <alignment horizontal="center" vertical="center" wrapText="1"/>
    </xf>
    <xf numFmtId="0" fontId="0" fillId="3" borderId="11" xfId="0" applyFill="1" applyBorder="1" applyAlignment="1" applyProtection="1">
      <alignment horizontal="center" vertical="center" wrapText="1"/>
    </xf>
    <xf numFmtId="177" fontId="4" fillId="3" borderId="51" xfId="0" applyNumberFormat="1" applyFont="1" applyFill="1" applyBorder="1" applyAlignment="1" applyProtection="1">
      <alignment horizontal="center" vertical="center"/>
    </xf>
    <xf numFmtId="177" fontId="0" fillId="0" borderId="5" xfId="0" applyNumberFormat="1" applyBorder="1" applyAlignment="1" applyProtection="1">
      <alignment horizontal="center" vertical="center"/>
    </xf>
    <xf numFmtId="177" fontId="4" fillId="3" borderId="7" xfId="0" applyNumberFormat="1" applyFont="1" applyFill="1" applyBorder="1" applyAlignment="1" applyProtection="1">
      <alignment horizontal="center" vertical="center"/>
    </xf>
    <xf numFmtId="177" fontId="0" fillId="0" borderId="6" xfId="0" applyNumberFormat="1" applyBorder="1" applyAlignment="1" applyProtection="1">
      <alignment horizontal="center" vertical="center"/>
    </xf>
    <xf numFmtId="177" fontId="4" fillId="3" borderId="52" xfId="0" applyNumberFormat="1" applyFont="1" applyFill="1" applyBorder="1" applyAlignment="1" applyProtection="1">
      <alignment horizontal="center" vertical="center"/>
    </xf>
    <xf numFmtId="177" fontId="0" fillId="0" borderId="53" xfId="0" applyNumberFormat="1" applyBorder="1" applyAlignment="1" applyProtection="1">
      <alignment horizontal="center" vertical="center"/>
    </xf>
    <xf numFmtId="177" fontId="0" fillId="0" borderId="26" xfId="0" applyNumberFormat="1" applyBorder="1" applyAlignment="1" applyProtection="1">
      <alignment horizontal="center" vertical="center"/>
    </xf>
    <xf numFmtId="177" fontId="4" fillId="0" borderId="49" xfId="0" applyNumberFormat="1" applyFont="1" applyBorder="1" applyAlignment="1" applyProtection="1">
      <alignment horizontal="right" vertical="center"/>
    </xf>
    <xf numFmtId="177" fontId="0" fillId="0" borderId="49" xfId="0" applyNumberFormat="1" applyBorder="1" applyAlignment="1" applyProtection="1">
      <alignment horizontal="right" vertical="center"/>
    </xf>
    <xf numFmtId="177" fontId="4" fillId="3" borderId="7" xfId="0" applyNumberFormat="1" applyFont="1" applyFill="1" applyBorder="1" applyAlignment="1" applyProtection="1">
      <alignment horizontal="center" vertical="center" wrapText="1"/>
    </xf>
    <xf numFmtId="177" fontId="4" fillId="3" borderId="5" xfId="0" applyNumberFormat="1" applyFont="1" applyFill="1" applyBorder="1" applyAlignment="1" applyProtection="1">
      <alignment horizontal="center" vertical="center" wrapText="1"/>
    </xf>
    <xf numFmtId="177" fontId="4" fillId="3" borderId="6" xfId="0" applyNumberFormat="1" applyFont="1" applyFill="1" applyBorder="1" applyAlignment="1" applyProtection="1">
      <alignment horizontal="center" vertical="center" wrapText="1"/>
    </xf>
    <xf numFmtId="177" fontId="1" fillId="2" borderId="1" xfId="0" applyNumberFormat="1" applyFont="1" applyFill="1" applyBorder="1" applyAlignment="1" applyProtection="1">
      <alignment horizontal="center" vertical="center"/>
    </xf>
    <xf numFmtId="177" fontId="1" fillId="2" borderId="2" xfId="0" applyNumberFormat="1" applyFont="1" applyFill="1" applyBorder="1" applyAlignment="1" applyProtection="1">
      <alignment horizontal="center" vertical="center"/>
    </xf>
    <xf numFmtId="177" fontId="1" fillId="2" borderId="3" xfId="0" applyNumberFormat="1" applyFont="1" applyFill="1" applyBorder="1" applyAlignment="1" applyProtection="1">
      <alignment horizontal="center" vertical="center"/>
    </xf>
    <xf numFmtId="177" fontId="0" fillId="3" borderId="5" xfId="0" applyNumberFormat="1" applyFill="1" applyBorder="1" applyAlignment="1" applyProtection="1">
      <alignment horizontal="center" vertical="center"/>
    </xf>
    <xf numFmtId="177" fontId="0" fillId="3" borderId="6" xfId="0" applyNumberFormat="1" applyFill="1" applyBorder="1" applyAlignment="1" applyProtection="1">
      <alignment horizontal="center" vertical="center"/>
    </xf>
    <xf numFmtId="177" fontId="12" fillId="2" borderId="1" xfId="0" applyNumberFormat="1" applyFont="1" applyFill="1" applyBorder="1" applyAlignment="1" applyProtection="1">
      <alignment horizontal="center" vertical="center"/>
    </xf>
    <xf numFmtId="177" fontId="12" fillId="2" borderId="2" xfId="0" applyNumberFormat="1" applyFont="1" applyFill="1" applyBorder="1" applyAlignment="1" applyProtection="1">
      <alignment horizontal="center" vertical="center"/>
    </xf>
    <xf numFmtId="177" fontId="12" fillId="2" borderId="3" xfId="0" applyNumberFormat="1" applyFont="1" applyFill="1" applyBorder="1" applyAlignment="1" applyProtection="1">
      <alignment horizontal="center" vertical="center"/>
    </xf>
    <xf numFmtId="177" fontId="0" fillId="3" borderId="5" xfId="0" applyNumberFormat="1" applyFont="1" applyFill="1" applyBorder="1" applyAlignment="1" applyProtection="1">
      <alignment horizontal="center" vertical="center"/>
    </xf>
    <xf numFmtId="177" fontId="0" fillId="3" borderId="6" xfId="0" applyNumberFormat="1" applyFont="1" applyFill="1" applyBorder="1" applyAlignment="1" applyProtection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4"/>
  <sheetViews>
    <sheetView workbookViewId="0">
      <selection activeCell="M2" sqref="M2"/>
    </sheetView>
  </sheetViews>
  <sheetFormatPr defaultRowHeight="13.5" x14ac:dyDescent="0.15"/>
  <cols>
    <col min="1" max="1" width="4.625" style="1" customWidth="1"/>
    <col min="2" max="2" width="7.625" style="1" customWidth="1"/>
    <col min="3" max="7" width="9.625" style="1" customWidth="1"/>
    <col min="8" max="8" width="11" style="1" customWidth="1"/>
    <col min="9" max="9" width="9.5" style="1" bestFit="1" customWidth="1"/>
    <col min="10" max="11" width="9.625" style="1" customWidth="1"/>
    <col min="12" max="12" width="11.625" style="1" bestFit="1" customWidth="1"/>
    <col min="13" max="14" width="9.625" style="1" customWidth="1"/>
    <col min="15" max="16" width="8.625" style="1" customWidth="1"/>
    <col min="17" max="22" width="9.625" style="1" customWidth="1"/>
    <col min="23" max="23" width="10.625" style="1" customWidth="1"/>
    <col min="24" max="24" width="9.625" style="1" customWidth="1"/>
    <col min="25" max="25" width="10.625" style="1" customWidth="1"/>
    <col min="26" max="26" width="9.625" style="1" customWidth="1"/>
    <col min="27" max="32" width="10.625" style="1" customWidth="1"/>
    <col min="33" max="33" width="6.625" style="1" customWidth="1"/>
    <col min="34" max="41" width="10.625" style="1" customWidth="1"/>
    <col min="42" max="47" width="9.625" style="1" customWidth="1"/>
    <col min="48" max="16384" width="9" style="1"/>
  </cols>
  <sheetData>
    <row r="1" spans="1:47" ht="30" customHeight="1" x14ac:dyDescent="0.15">
      <c r="A1" s="242" t="s">
        <v>0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4"/>
    </row>
    <row r="2" spans="1:47" ht="15" customHeight="1" x14ac:dyDescent="0.15">
      <c r="A2" s="1" t="s">
        <v>1</v>
      </c>
      <c r="M2" s="1" t="s">
        <v>335</v>
      </c>
    </row>
    <row r="3" spans="1:47" ht="15" customHeight="1" thickBot="1" x14ac:dyDescent="0.2">
      <c r="A3" s="1" t="s">
        <v>2</v>
      </c>
      <c r="G3" s="1" t="s">
        <v>3</v>
      </c>
      <c r="O3" s="1" t="s">
        <v>4</v>
      </c>
      <c r="T3" s="1" t="s">
        <v>5</v>
      </c>
      <c r="X3" s="1" t="s">
        <v>6</v>
      </c>
      <c r="AB3" s="1" t="s">
        <v>7</v>
      </c>
      <c r="AH3" s="1" t="s">
        <v>8</v>
      </c>
    </row>
    <row r="4" spans="1:47" ht="14.45" customHeight="1" thickTop="1" x14ac:dyDescent="0.15">
      <c r="A4" s="2"/>
      <c r="B4" s="237" t="s">
        <v>9</v>
      </c>
      <c r="C4" s="245"/>
      <c r="D4" s="245"/>
      <c r="E4" s="245"/>
      <c r="F4" s="246"/>
      <c r="G4" s="234" t="s">
        <v>10</v>
      </c>
      <c r="H4" s="237"/>
      <c r="I4" s="237"/>
      <c r="J4" s="237"/>
      <c r="K4" s="237"/>
      <c r="L4" s="247"/>
      <c r="M4" s="3"/>
      <c r="N4" s="3"/>
      <c r="O4" s="231" t="s">
        <v>11</v>
      </c>
      <c r="P4" s="232"/>
      <c r="Q4" s="248" t="s">
        <v>12</v>
      </c>
      <c r="R4" s="232"/>
      <c r="S4" s="233"/>
      <c r="T4" s="231" t="s">
        <v>13</v>
      </c>
      <c r="U4" s="249"/>
      <c r="V4" s="249"/>
      <c r="W4" s="250"/>
      <c r="X4" s="231" t="s">
        <v>14</v>
      </c>
      <c r="Y4" s="232"/>
      <c r="Z4" s="232"/>
      <c r="AA4" s="233"/>
      <c r="AB4" s="234" t="s">
        <v>15</v>
      </c>
      <c r="AC4" s="235"/>
      <c r="AD4" s="235"/>
      <c r="AE4" s="235"/>
      <c r="AF4" s="236"/>
      <c r="AH4" s="234" t="s">
        <v>16</v>
      </c>
      <c r="AI4" s="237"/>
      <c r="AJ4" s="237"/>
      <c r="AK4" s="237"/>
      <c r="AL4" s="237"/>
      <c r="AM4" s="237"/>
      <c r="AN4" s="235"/>
      <c r="AO4" s="236"/>
      <c r="AP4" s="234" t="s">
        <v>17</v>
      </c>
      <c r="AQ4" s="237"/>
      <c r="AR4" s="235"/>
      <c r="AS4" s="235"/>
      <c r="AT4" s="235"/>
      <c r="AU4" s="236"/>
    </row>
    <row r="5" spans="1:47" ht="39.950000000000003" customHeight="1" x14ac:dyDescent="0.15">
      <c r="A5" s="4" t="s">
        <v>18</v>
      </c>
      <c r="B5" s="5" t="s">
        <v>19</v>
      </c>
      <c r="C5" s="6" t="s">
        <v>20</v>
      </c>
      <c r="D5" s="6" t="s">
        <v>21</v>
      </c>
      <c r="E5" s="7" t="s">
        <v>22</v>
      </c>
      <c r="F5" s="8" t="s">
        <v>23</v>
      </c>
      <c r="G5" s="9" t="s">
        <v>19</v>
      </c>
      <c r="H5" s="10" t="s">
        <v>20</v>
      </c>
      <c r="I5" s="10" t="s">
        <v>21</v>
      </c>
      <c r="J5" s="10" t="s">
        <v>24</v>
      </c>
      <c r="K5" s="10" t="s">
        <v>25</v>
      </c>
      <c r="L5" s="11" t="s">
        <v>26</v>
      </c>
      <c r="M5" s="12"/>
      <c r="N5" s="12"/>
      <c r="O5" s="4" t="s">
        <v>27</v>
      </c>
      <c r="P5" s="13" t="s">
        <v>28</v>
      </c>
      <c r="Q5" s="14" t="s">
        <v>29</v>
      </c>
      <c r="R5" s="13" t="s">
        <v>30</v>
      </c>
      <c r="S5" s="15" t="s">
        <v>31</v>
      </c>
      <c r="T5" s="4" t="s">
        <v>32</v>
      </c>
      <c r="U5" s="13" t="s">
        <v>25</v>
      </c>
      <c r="V5" s="224" t="s">
        <v>26</v>
      </c>
      <c r="W5" s="225"/>
      <c r="X5" s="226" t="s">
        <v>33</v>
      </c>
      <c r="Y5" s="224"/>
      <c r="Z5" s="224" t="s">
        <v>34</v>
      </c>
      <c r="AA5" s="225"/>
      <c r="AB5" s="16" t="s">
        <v>35</v>
      </c>
      <c r="AC5" s="238" t="s">
        <v>36</v>
      </c>
      <c r="AD5" s="239"/>
      <c r="AE5" s="238" t="s">
        <v>37</v>
      </c>
      <c r="AF5" s="240"/>
      <c r="AH5" s="17" t="s">
        <v>32</v>
      </c>
      <c r="AI5" s="18" t="s">
        <v>31</v>
      </c>
      <c r="AJ5" s="223" t="s">
        <v>35</v>
      </c>
      <c r="AK5" s="241"/>
      <c r="AL5" s="223" t="s">
        <v>36</v>
      </c>
      <c r="AM5" s="223"/>
      <c r="AN5" s="224" t="s">
        <v>37</v>
      </c>
      <c r="AO5" s="225"/>
      <c r="AP5" s="226" t="s">
        <v>35</v>
      </c>
      <c r="AQ5" s="227"/>
      <c r="AR5" s="224" t="s">
        <v>36</v>
      </c>
      <c r="AS5" s="227"/>
      <c r="AT5" s="224" t="s">
        <v>37</v>
      </c>
      <c r="AU5" s="228"/>
    </row>
    <row r="6" spans="1:47" ht="14.45" customHeight="1" x14ac:dyDescent="0.15">
      <c r="A6" s="19"/>
      <c r="B6" s="20" t="s">
        <v>38</v>
      </c>
      <c r="C6" s="18" t="s">
        <v>39</v>
      </c>
      <c r="D6" s="18" t="s">
        <v>39</v>
      </c>
      <c r="E6" s="18" t="s">
        <v>39</v>
      </c>
      <c r="F6" s="21" t="s">
        <v>39</v>
      </c>
      <c r="G6" s="22" t="s">
        <v>38</v>
      </c>
      <c r="H6" s="23" t="s">
        <v>39</v>
      </c>
      <c r="I6" s="23" t="s">
        <v>39</v>
      </c>
      <c r="J6" s="24" t="s">
        <v>40</v>
      </c>
      <c r="K6" s="24" t="s">
        <v>41</v>
      </c>
      <c r="L6" s="25" t="s">
        <v>42</v>
      </c>
      <c r="M6" s="12"/>
      <c r="N6" s="12"/>
      <c r="O6" s="26" t="s">
        <v>43</v>
      </c>
      <c r="P6" s="27" t="s">
        <v>44</v>
      </c>
      <c r="Q6" s="28"/>
      <c r="R6" s="27" t="s">
        <v>45</v>
      </c>
      <c r="S6" s="29" t="s">
        <v>46</v>
      </c>
      <c r="T6" s="30" t="s">
        <v>47</v>
      </c>
      <c r="U6" s="24" t="s">
        <v>48</v>
      </c>
      <c r="V6" s="24" t="s">
        <v>49</v>
      </c>
      <c r="W6" s="31" t="s">
        <v>50</v>
      </c>
      <c r="X6" s="30" t="s">
        <v>51</v>
      </c>
      <c r="Y6" s="32" t="s">
        <v>50</v>
      </c>
      <c r="Z6" s="33" t="s">
        <v>52</v>
      </c>
      <c r="AA6" s="31" t="s">
        <v>50</v>
      </c>
      <c r="AB6" s="34" t="s">
        <v>53</v>
      </c>
      <c r="AC6" s="35" t="s">
        <v>54</v>
      </c>
      <c r="AD6" s="35" t="s">
        <v>55</v>
      </c>
      <c r="AE6" s="36" t="s">
        <v>56</v>
      </c>
      <c r="AF6" s="37" t="s">
        <v>57</v>
      </c>
      <c r="AH6" s="38" t="s">
        <v>58</v>
      </c>
      <c r="AI6" s="39" t="s">
        <v>59</v>
      </c>
      <c r="AJ6" s="40"/>
      <c r="AK6" s="41" t="s">
        <v>60</v>
      </c>
      <c r="AL6" s="40"/>
      <c r="AM6" s="41" t="s">
        <v>61</v>
      </c>
      <c r="AN6" s="40"/>
      <c r="AO6" s="42" t="s">
        <v>62</v>
      </c>
      <c r="AP6" s="43" t="s">
        <v>63</v>
      </c>
      <c r="AQ6" s="44" t="s">
        <v>64</v>
      </c>
      <c r="AR6" s="44" t="s">
        <v>63</v>
      </c>
      <c r="AS6" s="44" t="s">
        <v>64</v>
      </c>
      <c r="AT6" s="44" t="s">
        <v>63</v>
      </c>
      <c r="AU6" s="45" t="s">
        <v>64</v>
      </c>
    </row>
    <row r="7" spans="1:47" ht="14.45" customHeight="1" x14ac:dyDescent="0.15">
      <c r="A7" s="46" t="s">
        <v>65</v>
      </c>
      <c r="B7" s="47" t="s">
        <v>66</v>
      </c>
      <c r="C7" s="48">
        <v>28829</v>
      </c>
      <c r="D7" s="49">
        <v>18</v>
      </c>
      <c r="E7" s="49">
        <v>9486</v>
      </c>
      <c r="F7" s="50">
        <v>0</v>
      </c>
      <c r="G7" s="51" t="s">
        <v>67</v>
      </c>
      <c r="H7" s="49">
        <v>2689162</v>
      </c>
      <c r="I7" s="49">
        <v>1873</v>
      </c>
      <c r="J7" s="52">
        <v>0</v>
      </c>
      <c r="K7" s="49">
        <v>100000</v>
      </c>
      <c r="L7" s="53">
        <v>7963518</v>
      </c>
      <c r="M7" s="54"/>
      <c r="N7" s="54"/>
      <c r="O7" s="55">
        <f>IF(K7&lt;0.5,0.5,((L7-L8)-5*K8)/5/(K7-K8))</f>
        <v>0.1728613569321534</v>
      </c>
      <c r="P7" s="56">
        <f>IF(H7&lt;0.5,1,(I7/H7)/((K7-K8)/(L7-L8)))</f>
        <v>1.0244048963074786</v>
      </c>
      <c r="Q7" s="57">
        <f>IF(C7&lt;0.5,0,D7/C7)</f>
        <v>6.2437129279544899E-4</v>
      </c>
      <c r="R7" s="58">
        <f>IF(P7=0,Q7,Q7/P7)</f>
        <v>6.0949659167583859E-4</v>
      </c>
      <c r="S7" s="59">
        <f>IF(E7&lt;0.5,0,F7/E7)</f>
        <v>0</v>
      </c>
      <c r="T7" s="60">
        <f>5*R7/(1+5*(1-O7)*R7)</f>
        <v>3.0398205104232821E-3</v>
      </c>
      <c r="U7" s="61">
        <v>100000</v>
      </c>
      <c r="V7" s="61">
        <f>5*U7*((1-T7)+O7*T7)</f>
        <v>498742.82349391934</v>
      </c>
      <c r="W7" s="62">
        <f>SUM(V7:V$24)</f>
        <v>8049138.1501272935</v>
      </c>
      <c r="X7" s="63">
        <f t="shared" ref="X7:X42" si="0">V7*(1-S7)</f>
        <v>498742.82349391934</v>
      </c>
      <c r="Y7" s="61">
        <f>SUM(X7:X$24)</f>
        <v>7904543.738960241</v>
      </c>
      <c r="Z7" s="61">
        <f t="shared" ref="Z7:Z42" si="1">V7*S7</f>
        <v>0</v>
      </c>
      <c r="AA7" s="62">
        <f>SUM(Z7:Z$24)</f>
        <v>144594.41116705275</v>
      </c>
      <c r="AB7" s="55">
        <f t="shared" ref="AB7:AB42" si="2">W7/U7</f>
        <v>80.49138150127294</v>
      </c>
      <c r="AC7" s="56">
        <f t="shared" ref="AC7:AC42" si="3">Y7/U7</f>
        <v>79.045437389602412</v>
      </c>
      <c r="AD7" s="64">
        <f>AC7/AB7*100</f>
        <v>98.203603808629296</v>
      </c>
      <c r="AE7" s="56">
        <f t="shared" ref="AE7:AE42" si="4">AA7/U7</f>
        <v>1.4459441116705274</v>
      </c>
      <c r="AF7" s="65">
        <f>AE7/AB7*100</f>
        <v>1.7963961913707003</v>
      </c>
      <c r="AH7" s="66">
        <f>IF(D7=0,0,T7*T7*(1-T7)/D7)</f>
        <v>5.1180106931160392E-7</v>
      </c>
      <c r="AI7" s="67">
        <f>IF(E7&lt;0.5,0,S7*(1-S7)/E7)</f>
        <v>0</v>
      </c>
      <c r="AJ7" s="67">
        <f>U7*U7*((1-O7)*5+AB8)^2*AH7</f>
        <v>32648789.750332501</v>
      </c>
      <c r="AK7" s="67">
        <f>SUM(AJ7:AJ$24)/U7/U7</f>
        <v>2.90231954016993E-2</v>
      </c>
      <c r="AL7" s="67">
        <f>U7*U7*((1-O7)*5*(1-S7)+AC8)^2*AH7+V7*V7*AI7</f>
        <v>31473820.08989872</v>
      </c>
      <c r="AM7" s="67">
        <f>SUM(AL7:AL$24)/U7/U7</f>
        <v>2.6229160916001682E-2</v>
      </c>
      <c r="AN7" s="67">
        <f>U7*U7*((1-O7)*5*S7+AE8)^2*AH7+V7*V7*AI7</f>
        <v>10765.856302807171</v>
      </c>
      <c r="AO7" s="68">
        <f>SUM(AN7:AN$24)/U7/U7</f>
        <v>1.0133999088360183E-3</v>
      </c>
      <c r="AP7" s="55">
        <f t="shared" ref="AP7:AP42" si="5">AB7-1.96*SQRT(AK7)</f>
        <v>80.157472071254602</v>
      </c>
      <c r="AQ7" s="56">
        <f t="shared" ref="AQ7:AQ42" si="6">AB7+1.96*SQRT(AK7)</f>
        <v>80.825290931291278</v>
      </c>
      <c r="AR7" s="56">
        <f t="shared" ref="AR7:AR42" si="7">AC7-1.96*SQRT(AM7)</f>
        <v>78.728007169593496</v>
      </c>
      <c r="AS7" s="56">
        <f t="shared" ref="AS7:AS42" si="8">AC7+1.96*SQRT(AM7)</f>
        <v>79.362867609611328</v>
      </c>
      <c r="AT7" s="56">
        <f t="shared" ref="AT7:AT42" si="9">AE7-1.96*SQRT(AO7)</f>
        <v>1.3835495839474614</v>
      </c>
      <c r="AU7" s="69">
        <f t="shared" ref="AU7:AU42" si="10">AE7+1.96*SQRT(AO7)</f>
        <v>1.5083386393935934</v>
      </c>
    </row>
    <row r="8" spans="1:47" ht="14.45" customHeight="1" x14ac:dyDescent="0.15">
      <c r="A8" s="46"/>
      <c r="B8" s="70" t="s">
        <v>68</v>
      </c>
      <c r="C8" s="71">
        <v>28879</v>
      </c>
      <c r="D8" s="72">
        <v>5</v>
      </c>
      <c r="E8" s="72">
        <v>9614</v>
      </c>
      <c r="F8" s="73">
        <v>0</v>
      </c>
      <c r="G8" s="74" t="s">
        <v>69</v>
      </c>
      <c r="H8" s="72">
        <v>2841813</v>
      </c>
      <c r="I8" s="72">
        <v>261</v>
      </c>
      <c r="J8" s="75">
        <v>5</v>
      </c>
      <c r="K8" s="72">
        <v>99661</v>
      </c>
      <c r="L8" s="76">
        <v>7464920</v>
      </c>
      <c r="M8" s="54"/>
      <c r="N8" s="54"/>
      <c r="O8" s="77">
        <f t="shared" ref="O8:O22" si="11">IF(K8&lt;0.5,0.5,((L8-L9)-5*K9)/5/(K8-K9))</f>
        <v>0.4553191489361702</v>
      </c>
      <c r="P8" s="78">
        <f t="shared" ref="P8:P23" si="12">IF(H8&lt;0.5,1,(I8/H8)/((K8-K9)/(L8-L9)))</f>
        <v>0.97348850068450843</v>
      </c>
      <c r="Q8" s="79">
        <f t="shared" ref="Q8:Q42" si="13">IF(C8&lt;0.5,0,D8/C8)</f>
        <v>1.7313618892620934E-4</v>
      </c>
      <c r="R8" s="80">
        <f t="shared" ref="R8:R42" si="14">IF(P8=0,Q8,Q8/P8)</f>
        <v>1.7785129336861055E-4</v>
      </c>
      <c r="S8" s="81">
        <f t="shared" ref="S8:S42" si="15">IF(E8&lt;0.5,0,F8/E8)</f>
        <v>0</v>
      </c>
      <c r="T8" s="82">
        <f>5*R8/(1+5*(1-O8)*R8)</f>
        <v>8.8882595424242888E-4</v>
      </c>
      <c r="U8" s="83">
        <f>U7*(1-T7)</f>
        <v>99696.017948957669</v>
      </c>
      <c r="V8" s="83">
        <f>5*U8*((1-T8)+O8*T8)</f>
        <v>498238.76233498368</v>
      </c>
      <c r="W8" s="84">
        <f>SUM(V8:V$24)</f>
        <v>7550395.3266333742</v>
      </c>
      <c r="X8" s="85">
        <f t="shared" si="0"/>
        <v>498238.76233498368</v>
      </c>
      <c r="Y8" s="83">
        <f>SUM(X8:X$24)</f>
        <v>7405800.9154663207</v>
      </c>
      <c r="Z8" s="83">
        <f t="shared" si="1"/>
        <v>0</v>
      </c>
      <c r="AA8" s="84">
        <f>SUM(Z8:Z$24)</f>
        <v>144594.41116705275</v>
      </c>
      <c r="AB8" s="77">
        <f t="shared" si="2"/>
        <v>75.734171554364622</v>
      </c>
      <c r="AC8" s="78">
        <f t="shared" si="3"/>
        <v>74.283818630127641</v>
      </c>
      <c r="AD8" s="86">
        <f t="shared" ref="AD8:AD42" si="16">AC8/AB8*100</f>
        <v>98.084942510797958</v>
      </c>
      <c r="AE8" s="78">
        <f t="shared" si="4"/>
        <v>1.4503529242369755</v>
      </c>
      <c r="AF8" s="87">
        <f t="shared" ref="AF8:AF42" si="17">AE8/AB8*100</f>
        <v>1.9150574892020329</v>
      </c>
      <c r="AH8" s="88">
        <f>IF(D8=0,0,T8*T8*(1-T8)/D8)</f>
        <v>1.5786187882824649E-7</v>
      </c>
      <c r="AI8" s="89">
        <f t="shared" ref="AI8:AI42" si="18">IF(E8&lt;0.5,0,S8*(1-S8)/E8)</f>
        <v>0</v>
      </c>
      <c r="AJ8" s="89">
        <f>U8*U8*((1-O8)*5+AB9)^2*AH8</f>
        <v>8481612.8187157214</v>
      </c>
      <c r="AK8" s="89">
        <f>SUM(AJ8:AJ$24)/U8/U8</f>
        <v>2.5915634708874487E-2</v>
      </c>
      <c r="AL8" s="89">
        <f>U8*U8*((1-O8)*5*(1-S8)+AC9)^2*AH8+V8*V8*AI8</f>
        <v>8149995.7588728033</v>
      </c>
      <c r="AM8" s="89">
        <f>SUM(AL8:AL$24)/U8/U8</f>
        <v>2.3222750302339758E-2</v>
      </c>
      <c r="AN8" s="89">
        <f>U8*U8*((1-O8)*5*S8+AE9)^2*AH8+V8*V8*AI8</f>
        <v>3306.3791156653774</v>
      </c>
      <c r="AO8" s="90">
        <f>SUM(AN8:AN$24)/U8/U8</f>
        <v>1.0185060629317464E-3</v>
      </c>
      <c r="AP8" s="77">
        <f t="shared" si="5"/>
        <v>75.418644214348561</v>
      </c>
      <c r="AQ8" s="78">
        <f t="shared" si="6"/>
        <v>76.049698894380683</v>
      </c>
      <c r="AR8" s="78">
        <f t="shared" si="7"/>
        <v>73.985133984453526</v>
      </c>
      <c r="AS8" s="78">
        <f t="shared" si="8"/>
        <v>74.582503275801756</v>
      </c>
      <c r="AT8" s="78">
        <f t="shared" si="9"/>
        <v>1.3878014023421519</v>
      </c>
      <c r="AU8" s="91">
        <f t="shared" si="10"/>
        <v>1.5129044461317991</v>
      </c>
    </row>
    <row r="9" spans="1:47" ht="14.45" customHeight="1" x14ac:dyDescent="0.15">
      <c r="A9" s="46"/>
      <c r="B9" s="70" t="s">
        <v>70</v>
      </c>
      <c r="C9" s="71">
        <v>31803</v>
      </c>
      <c r="D9" s="72">
        <v>7</v>
      </c>
      <c r="E9" s="72">
        <v>10597</v>
      </c>
      <c r="F9" s="73">
        <v>0</v>
      </c>
      <c r="G9" s="74" t="s">
        <v>71</v>
      </c>
      <c r="H9" s="72">
        <v>3013782</v>
      </c>
      <c r="I9" s="72">
        <v>350</v>
      </c>
      <c r="J9" s="75">
        <v>10</v>
      </c>
      <c r="K9" s="72">
        <v>99614</v>
      </c>
      <c r="L9" s="76">
        <v>6966743</v>
      </c>
      <c r="M9" s="54"/>
      <c r="N9" s="54"/>
      <c r="O9" s="77">
        <f t="shared" si="11"/>
        <v>0.56491228070175448</v>
      </c>
      <c r="P9" s="78">
        <f t="shared" si="12"/>
        <v>1.0145269823413694</v>
      </c>
      <c r="Q9" s="79">
        <f t="shared" si="13"/>
        <v>2.2010502153884854E-4</v>
      </c>
      <c r="R9" s="80">
        <f t="shared" si="14"/>
        <v>2.1695334413963108E-4</v>
      </c>
      <c r="S9" s="81">
        <f t="shared" si="15"/>
        <v>0</v>
      </c>
      <c r="T9" s="82">
        <f t="shared" ref="T9:T22" si="19">5*R9/(1+5*(1-O9)*R9)</f>
        <v>1.0842549863051348E-3</v>
      </c>
      <c r="U9" s="83">
        <f t="shared" ref="U9:U23" si="20">U8*(1-T8)</f>
        <v>99607.405540670021</v>
      </c>
      <c r="V9" s="83">
        <f t="shared" ref="V9:V22" si="21">5*U9*((1-T9)+O9*T9)</f>
        <v>497802.08071317174</v>
      </c>
      <c r="W9" s="84">
        <f>SUM(V9:V$24)</f>
        <v>7052156.5642983913</v>
      </c>
      <c r="X9" s="85">
        <f t="shared" si="0"/>
        <v>497802.08071317174</v>
      </c>
      <c r="Y9" s="83">
        <f>SUM(X9:X$24)</f>
        <v>6907562.1531313388</v>
      </c>
      <c r="Z9" s="83">
        <f t="shared" si="1"/>
        <v>0</v>
      </c>
      <c r="AA9" s="84">
        <f>SUM(Z9:Z$24)</f>
        <v>144594.41116705275</v>
      </c>
      <c r="AB9" s="77">
        <f t="shared" si="2"/>
        <v>70.79952063824183</v>
      </c>
      <c r="AC9" s="78">
        <f t="shared" si="3"/>
        <v>69.347877455868073</v>
      </c>
      <c r="AD9" s="86">
        <f t="shared" si="16"/>
        <v>97.949642639826479</v>
      </c>
      <c r="AE9" s="78">
        <f t="shared" si="4"/>
        <v>1.4516431823737683</v>
      </c>
      <c r="AF9" s="87">
        <f t="shared" si="17"/>
        <v>2.0503573601735292</v>
      </c>
      <c r="AH9" s="88">
        <f>IF(D9=0,0,T9*T9*(1-T9)/D9)</f>
        <v>1.6776203079178993E-7</v>
      </c>
      <c r="AI9" s="89">
        <f t="shared" si="18"/>
        <v>0</v>
      </c>
      <c r="AJ9" s="89">
        <f t="shared" ref="AJ9:AJ23" si="22">U9*U9*((1-O9)*5+AB10)^2*AH9</f>
        <v>7707563.7526477147</v>
      </c>
      <c r="AK9" s="89">
        <f>SUM(AJ9:AJ$24)/U9/U9</f>
        <v>2.510690480539305E-2</v>
      </c>
      <c r="AL9" s="89">
        <f t="shared" ref="AL9:AL23" si="23">U9*U9*((1-O9)*5*(1-S9)+AC10)^2*AH9+V9*V9*AI9</f>
        <v>7381880.2140261689</v>
      </c>
      <c r="AM9" s="89">
        <f>SUM(AL9:AL$24)/U9/U9</f>
        <v>2.2442650627411395E-2</v>
      </c>
      <c r="AN9" s="89">
        <f t="shared" ref="AN9:AN23" si="24">U9*U9*((1-O9)*5*S9+AE10)^2*AH9+V9*V9*AI9</f>
        <v>3515.1104164136605</v>
      </c>
      <c r="AO9" s="90">
        <f>SUM(AN9:AN$24)/U9/U9</f>
        <v>1.0199857795243155E-3</v>
      </c>
      <c r="AP9" s="77">
        <f t="shared" si="5"/>
        <v>70.488955531540512</v>
      </c>
      <c r="AQ9" s="78">
        <f t="shared" si="6"/>
        <v>71.110085744943149</v>
      </c>
      <c r="AR9" s="78">
        <f t="shared" si="7"/>
        <v>69.054252377493853</v>
      </c>
      <c r="AS9" s="78">
        <f t="shared" si="8"/>
        <v>69.641502534242292</v>
      </c>
      <c r="AT9" s="78">
        <f t="shared" si="9"/>
        <v>1.3890462385935756</v>
      </c>
      <c r="AU9" s="91">
        <f t="shared" si="10"/>
        <v>1.5142401261539611</v>
      </c>
    </row>
    <row r="10" spans="1:47" ht="14.45" customHeight="1" x14ac:dyDescent="0.15">
      <c r="A10" s="46"/>
      <c r="B10" s="70" t="s">
        <v>72</v>
      </c>
      <c r="C10" s="71">
        <v>31711</v>
      </c>
      <c r="D10" s="72">
        <v>10</v>
      </c>
      <c r="E10" s="72">
        <v>10478</v>
      </c>
      <c r="F10" s="73">
        <v>0</v>
      </c>
      <c r="G10" s="74" t="s">
        <v>73</v>
      </c>
      <c r="H10" s="72">
        <v>3096387</v>
      </c>
      <c r="I10" s="72">
        <v>941</v>
      </c>
      <c r="J10" s="75">
        <v>15</v>
      </c>
      <c r="K10" s="72">
        <v>99557</v>
      </c>
      <c r="L10" s="76">
        <v>6468797</v>
      </c>
      <c r="M10" s="54"/>
      <c r="N10" s="54"/>
      <c r="O10" s="77">
        <f t="shared" si="11"/>
        <v>0.5870129870129871</v>
      </c>
      <c r="P10" s="78">
        <f t="shared" si="12"/>
        <v>0.98169808499767264</v>
      </c>
      <c r="Q10" s="79">
        <f t="shared" si="13"/>
        <v>3.153479865031062E-4</v>
      </c>
      <c r="R10" s="80">
        <f t="shared" si="14"/>
        <v>3.2122705679297911E-4</v>
      </c>
      <c r="S10" s="81">
        <f t="shared" si="15"/>
        <v>0</v>
      </c>
      <c r="T10" s="82">
        <f t="shared" si="19"/>
        <v>1.6050706197354347E-3</v>
      </c>
      <c r="U10" s="83">
        <f t="shared" si="20"/>
        <v>99499.405714539636</v>
      </c>
      <c r="V10" s="83">
        <f t="shared" si="21"/>
        <v>497167.25106524135</v>
      </c>
      <c r="W10" s="84">
        <f>SUM(V10:V$24)</f>
        <v>6554354.4835852189</v>
      </c>
      <c r="X10" s="85">
        <f t="shared" si="0"/>
        <v>497167.25106524135</v>
      </c>
      <c r="Y10" s="83">
        <f>SUM(X10:X$24)</f>
        <v>6409760.0724181654</v>
      </c>
      <c r="Z10" s="83">
        <f t="shared" si="1"/>
        <v>0</v>
      </c>
      <c r="AA10" s="84">
        <f>SUM(Z10:Z$24)</f>
        <v>144594.41116705275</v>
      </c>
      <c r="AB10" s="77">
        <f t="shared" si="2"/>
        <v>65.873302825440348</v>
      </c>
      <c r="AC10" s="78">
        <f t="shared" si="3"/>
        <v>64.42008398329078</v>
      </c>
      <c r="AD10" s="86">
        <f t="shared" si="16"/>
        <v>97.793918355664516</v>
      </c>
      <c r="AE10" s="78">
        <f t="shared" si="4"/>
        <v>1.4532188421495615</v>
      </c>
      <c r="AF10" s="87">
        <f t="shared" si="17"/>
        <v>2.2060816443354754</v>
      </c>
      <c r="AH10" s="88">
        <f t="shared" ref="AH10:AH22" si="25">IF(D10=0,0,T10*T10*(1-T10)/D10)</f>
        <v>2.5721166284342671E-7</v>
      </c>
      <c r="AI10" s="89">
        <f t="shared" si="18"/>
        <v>0</v>
      </c>
      <c r="AJ10" s="89">
        <f t="shared" si="22"/>
        <v>10119430.14100337</v>
      </c>
      <c r="AK10" s="89">
        <f>SUM(AJ10:AJ$24)/U10/U10</f>
        <v>2.4382906621313209E-2</v>
      </c>
      <c r="AL10" s="89">
        <f t="shared" si="23"/>
        <v>9657517.8878187798</v>
      </c>
      <c r="AM10" s="89">
        <f>SUM(AL10:AL$24)/U10/U10</f>
        <v>2.1745762460992361E-2</v>
      </c>
      <c r="AN10" s="89">
        <f t="shared" si="24"/>
        <v>5394.9688045768453</v>
      </c>
      <c r="AO10" s="90">
        <f>SUM(AN10:AN$24)/U10/U10</f>
        <v>1.021846174446193E-3</v>
      </c>
      <c r="AP10" s="77">
        <f t="shared" si="5"/>
        <v>65.567248297494046</v>
      </c>
      <c r="AQ10" s="78">
        <f t="shared" si="6"/>
        <v>66.179357353386649</v>
      </c>
      <c r="AR10" s="78">
        <f t="shared" si="7"/>
        <v>64.131053671610246</v>
      </c>
      <c r="AS10" s="78">
        <f t="shared" si="8"/>
        <v>64.709114294971315</v>
      </c>
      <c r="AT10" s="78">
        <f t="shared" si="9"/>
        <v>1.3905648377783124</v>
      </c>
      <c r="AU10" s="91">
        <f t="shared" si="10"/>
        <v>1.5158728465208107</v>
      </c>
    </row>
    <row r="11" spans="1:47" ht="14.45" customHeight="1" x14ac:dyDescent="0.15">
      <c r="A11" s="46"/>
      <c r="B11" s="70" t="s">
        <v>74</v>
      </c>
      <c r="C11" s="71">
        <v>27824</v>
      </c>
      <c r="D11" s="72">
        <v>19</v>
      </c>
      <c r="E11" s="72">
        <v>9136</v>
      </c>
      <c r="F11" s="73">
        <v>0</v>
      </c>
      <c r="G11" s="74" t="s">
        <v>75</v>
      </c>
      <c r="H11" s="72">
        <v>3228469</v>
      </c>
      <c r="I11" s="72">
        <v>1962</v>
      </c>
      <c r="J11" s="75">
        <v>20</v>
      </c>
      <c r="K11" s="72">
        <v>99403</v>
      </c>
      <c r="L11" s="76">
        <v>5971330</v>
      </c>
      <c r="M11" s="54"/>
      <c r="N11" s="54"/>
      <c r="O11" s="77">
        <f t="shared" si="11"/>
        <v>0.52070175438596489</v>
      </c>
      <c r="P11" s="78">
        <f t="shared" si="12"/>
        <v>1.0583511809924049</v>
      </c>
      <c r="Q11" s="79">
        <f t="shared" si="13"/>
        <v>6.828637147786084E-4</v>
      </c>
      <c r="R11" s="80">
        <f t="shared" si="14"/>
        <v>6.4521467641609682E-4</v>
      </c>
      <c r="S11" s="81">
        <f t="shared" si="15"/>
        <v>0</v>
      </c>
      <c r="T11" s="82">
        <f t="shared" si="19"/>
        <v>3.2210927631685449E-3</v>
      </c>
      <c r="U11" s="83">
        <f t="shared" si="20"/>
        <v>99339.702141746093</v>
      </c>
      <c r="V11" s="83">
        <f t="shared" si="21"/>
        <v>495931.67570438457</v>
      </c>
      <c r="W11" s="84">
        <f>SUM(V11:V$24)</f>
        <v>6057187.2325199777</v>
      </c>
      <c r="X11" s="85">
        <f t="shared" si="0"/>
        <v>495931.67570438457</v>
      </c>
      <c r="Y11" s="83">
        <f>SUM(X11:X$24)</f>
        <v>5912592.8213529242</v>
      </c>
      <c r="Z11" s="83">
        <f t="shared" si="1"/>
        <v>0</v>
      </c>
      <c r="AA11" s="84">
        <f>SUM(Z11:Z$24)</f>
        <v>144594.41116705275</v>
      </c>
      <c r="AB11" s="77">
        <f t="shared" si="2"/>
        <v>60.97448554735027</v>
      </c>
      <c r="AC11" s="78">
        <f t="shared" si="3"/>
        <v>59.518930436456799</v>
      </c>
      <c r="AD11" s="86">
        <f t="shared" si="16"/>
        <v>97.612845606113154</v>
      </c>
      <c r="AE11" s="78">
        <f t="shared" si="4"/>
        <v>1.4555551108934623</v>
      </c>
      <c r="AF11" s="87">
        <f t="shared" si="17"/>
        <v>2.3871543938868305</v>
      </c>
      <c r="AH11" s="88">
        <f t="shared" si="25"/>
        <v>5.4431675467280253E-7</v>
      </c>
      <c r="AI11" s="89">
        <f t="shared" si="18"/>
        <v>0</v>
      </c>
      <c r="AJ11" s="89">
        <f t="shared" si="22"/>
        <v>18420170.78569499</v>
      </c>
      <c r="AK11" s="89">
        <f>SUM(AJ11:AJ$24)/U11/U11</f>
        <v>2.3435927823732366E-2</v>
      </c>
      <c r="AL11" s="89">
        <f t="shared" si="23"/>
        <v>17512963.652364992</v>
      </c>
      <c r="AM11" s="89">
        <f>SUM(AL11:AL$24)/U11/U11</f>
        <v>2.083710495265393E-2</v>
      </c>
      <c r="AN11" s="89">
        <f t="shared" si="24"/>
        <v>11453.996286000242</v>
      </c>
      <c r="AO11" s="90">
        <f>SUM(AN11:AN$24)/U11/U11</f>
        <v>1.024587666880899E-3</v>
      </c>
      <c r="AP11" s="77">
        <f t="shared" si="5"/>
        <v>60.674433118052235</v>
      </c>
      <c r="AQ11" s="78">
        <f t="shared" si="6"/>
        <v>61.274537976648304</v>
      </c>
      <c r="AR11" s="78">
        <f t="shared" si="7"/>
        <v>59.236003197778523</v>
      </c>
      <c r="AS11" s="78">
        <f t="shared" si="8"/>
        <v>59.801857675135075</v>
      </c>
      <c r="AT11" s="78">
        <f t="shared" si="9"/>
        <v>1.392817116176627</v>
      </c>
      <c r="AU11" s="91">
        <f t="shared" si="10"/>
        <v>1.5182931056102977</v>
      </c>
    </row>
    <row r="12" spans="1:47" ht="14.45" customHeight="1" x14ac:dyDescent="0.15">
      <c r="A12" s="46"/>
      <c r="B12" s="70" t="s">
        <v>76</v>
      </c>
      <c r="C12" s="71">
        <v>30439</v>
      </c>
      <c r="D12" s="72">
        <v>27</v>
      </c>
      <c r="E12" s="72">
        <v>10178</v>
      </c>
      <c r="F12" s="73">
        <v>0</v>
      </c>
      <c r="G12" s="74" t="s">
        <v>77</v>
      </c>
      <c r="H12" s="72">
        <v>3642952</v>
      </c>
      <c r="I12" s="72">
        <v>2412</v>
      </c>
      <c r="J12" s="75">
        <v>25</v>
      </c>
      <c r="K12" s="72">
        <v>99118</v>
      </c>
      <c r="L12" s="76">
        <v>5474998</v>
      </c>
      <c r="M12" s="54"/>
      <c r="N12" s="54"/>
      <c r="O12" s="77">
        <f t="shared" si="11"/>
        <v>0.51083591331269351</v>
      </c>
      <c r="P12" s="78">
        <f t="shared" si="12"/>
        <v>1.0142640282602235</v>
      </c>
      <c r="Q12" s="79">
        <f t="shared" si="13"/>
        <v>8.8701994152238909E-4</v>
      </c>
      <c r="R12" s="80">
        <f t="shared" si="14"/>
        <v>8.7454540120475595E-4</v>
      </c>
      <c r="S12" s="81">
        <f t="shared" si="15"/>
        <v>0</v>
      </c>
      <c r="T12" s="82">
        <f t="shared" si="19"/>
        <v>4.3633937895590103E-3</v>
      </c>
      <c r="U12" s="83">
        <f t="shared" si="20"/>
        <v>99019.719746082003</v>
      </c>
      <c r="V12" s="83">
        <f t="shared" si="21"/>
        <v>494041.85258847405</v>
      </c>
      <c r="W12" s="84">
        <f>SUM(V12:V$24)</f>
        <v>5561255.5568155916</v>
      </c>
      <c r="X12" s="85">
        <f t="shared" si="0"/>
        <v>494041.85258847405</v>
      </c>
      <c r="Y12" s="83">
        <f>SUM(X12:X$24)</f>
        <v>5416661.14564854</v>
      </c>
      <c r="Z12" s="83">
        <f t="shared" si="1"/>
        <v>0</v>
      </c>
      <c r="AA12" s="84">
        <f>SUM(Z12:Z$24)</f>
        <v>144594.41116705275</v>
      </c>
      <c r="AB12" s="77">
        <f t="shared" si="2"/>
        <v>56.163111459782115</v>
      </c>
      <c r="AC12" s="78">
        <f t="shared" si="3"/>
        <v>54.702852720029696</v>
      </c>
      <c r="AD12" s="86">
        <f t="shared" si="16"/>
        <v>97.399968232176576</v>
      </c>
      <c r="AE12" s="78">
        <f t="shared" si="4"/>
        <v>1.4602587397524325</v>
      </c>
      <c r="AF12" s="87">
        <f t="shared" si="17"/>
        <v>2.600031767823459</v>
      </c>
      <c r="AH12" s="88">
        <f t="shared" si="25"/>
        <v>7.0207888193793056E-7</v>
      </c>
      <c r="AI12" s="89">
        <f t="shared" si="18"/>
        <v>0</v>
      </c>
      <c r="AJ12" s="89">
        <f t="shared" si="22"/>
        <v>19957304.922460172</v>
      </c>
      <c r="AK12" s="89">
        <f>SUM(AJ12:AJ$24)/U12/U12</f>
        <v>2.1708970048159412E-2</v>
      </c>
      <c r="AL12" s="89">
        <f t="shared" si="23"/>
        <v>18884874.795983408</v>
      </c>
      <c r="AM12" s="89">
        <f>SUM(AL12:AL$24)/U12/U12</f>
        <v>1.9185849684685587E-2</v>
      </c>
      <c r="AN12" s="89">
        <f t="shared" si="24"/>
        <v>14807.686541976807</v>
      </c>
      <c r="AO12" s="90">
        <f>SUM(AN12:AN$24)/U12/U12</f>
        <v>1.0300520894276487E-3</v>
      </c>
      <c r="AP12" s="77">
        <f t="shared" si="5"/>
        <v>55.874325761838108</v>
      </c>
      <c r="AQ12" s="78">
        <f t="shared" si="6"/>
        <v>56.451897157726123</v>
      </c>
      <c r="AR12" s="78">
        <f t="shared" si="7"/>
        <v>54.431367250531444</v>
      </c>
      <c r="AS12" s="78">
        <f t="shared" si="8"/>
        <v>54.974338189527948</v>
      </c>
      <c r="AT12" s="78">
        <f t="shared" si="9"/>
        <v>1.3973536675662783</v>
      </c>
      <c r="AU12" s="91">
        <f t="shared" si="10"/>
        <v>1.5231638119385866</v>
      </c>
    </row>
    <row r="13" spans="1:47" ht="14.45" customHeight="1" x14ac:dyDescent="0.15">
      <c r="A13" s="46"/>
      <c r="B13" s="70" t="s">
        <v>78</v>
      </c>
      <c r="C13" s="71">
        <v>37486</v>
      </c>
      <c r="D13" s="72">
        <v>17</v>
      </c>
      <c r="E13" s="72">
        <v>12557</v>
      </c>
      <c r="F13" s="73">
        <v>0</v>
      </c>
      <c r="G13" s="74" t="s">
        <v>79</v>
      </c>
      <c r="H13" s="72">
        <v>4180032</v>
      </c>
      <c r="I13" s="72">
        <v>3177</v>
      </c>
      <c r="J13" s="75">
        <v>30</v>
      </c>
      <c r="K13" s="72">
        <v>98795</v>
      </c>
      <c r="L13" s="76">
        <v>4980198</v>
      </c>
      <c r="M13" s="54"/>
      <c r="N13" s="54"/>
      <c r="O13" s="77">
        <f t="shared" si="11"/>
        <v>0.51657754010695189</v>
      </c>
      <c r="P13" s="78">
        <f t="shared" si="12"/>
        <v>1.0020178689264798</v>
      </c>
      <c r="Q13" s="79">
        <f t="shared" si="13"/>
        <v>4.5350264098596808E-4</v>
      </c>
      <c r="R13" s="80">
        <f t="shared" si="14"/>
        <v>4.5258937494980193E-4</v>
      </c>
      <c r="S13" s="81">
        <f t="shared" si="15"/>
        <v>0</v>
      </c>
      <c r="T13" s="82">
        <f t="shared" si="19"/>
        <v>2.2604740080841919E-3</v>
      </c>
      <c r="U13" s="83">
        <f t="shared" si="20"/>
        <v>98587.65771589808</v>
      </c>
      <c r="V13" s="83">
        <f t="shared" si="21"/>
        <v>492399.62341008574</v>
      </c>
      <c r="W13" s="84">
        <f>SUM(V13:V$24)</f>
        <v>5067213.7042271188</v>
      </c>
      <c r="X13" s="85">
        <f t="shared" si="0"/>
        <v>492399.62341008574</v>
      </c>
      <c r="Y13" s="83">
        <f>SUM(X13:X$24)</f>
        <v>4922619.2930600652</v>
      </c>
      <c r="Z13" s="83">
        <f t="shared" si="1"/>
        <v>0</v>
      </c>
      <c r="AA13" s="84">
        <f>SUM(Z13:Z$24)</f>
        <v>144594.41116705275</v>
      </c>
      <c r="AB13" s="77">
        <f t="shared" si="2"/>
        <v>51.398053484842947</v>
      </c>
      <c r="AC13" s="78">
        <f t="shared" si="3"/>
        <v>49.931395137164841</v>
      </c>
      <c r="AD13" s="86">
        <f t="shared" si="16"/>
        <v>97.146471027136045</v>
      </c>
      <c r="AE13" s="78">
        <f t="shared" si="4"/>
        <v>1.4666583476780959</v>
      </c>
      <c r="AF13" s="87">
        <f t="shared" si="17"/>
        <v>2.8535289728639368</v>
      </c>
      <c r="AH13" s="88">
        <f t="shared" si="25"/>
        <v>2.9989366473939277E-7</v>
      </c>
      <c r="AI13" s="89">
        <f t="shared" si="18"/>
        <v>0</v>
      </c>
      <c r="AJ13" s="89">
        <f t="shared" si="22"/>
        <v>6977302.802616166</v>
      </c>
      <c r="AK13" s="89">
        <f>SUM(AJ13:AJ$24)/U13/U13</f>
        <v>1.9846346087968779E-2</v>
      </c>
      <c r="AL13" s="89">
        <f t="shared" si="23"/>
        <v>6564333.2471224265</v>
      </c>
      <c r="AM13" s="89">
        <f>SUM(AL13:AL$24)/U13/U13</f>
        <v>1.7411399726712427E-2</v>
      </c>
      <c r="AN13" s="89">
        <f t="shared" si="24"/>
        <v>6298.482842998621</v>
      </c>
      <c r="AO13" s="90">
        <f>SUM(AN13:AN$24)/U13/U13</f>
        <v>1.0375768146969973E-3</v>
      </c>
      <c r="AP13" s="77">
        <f t="shared" si="5"/>
        <v>51.121934446869211</v>
      </c>
      <c r="AQ13" s="78">
        <f t="shared" si="6"/>
        <v>51.674172522816683</v>
      </c>
      <c r="AR13" s="78">
        <f t="shared" si="7"/>
        <v>49.672768701566817</v>
      </c>
      <c r="AS13" s="78">
        <f t="shared" si="8"/>
        <v>50.190021572762866</v>
      </c>
      <c r="AT13" s="78">
        <f t="shared" si="9"/>
        <v>1.4035239268655155</v>
      </c>
      <c r="AU13" s="91">
        <f t="shared" si="10"/>
        <v>1.5297927684906762</v>
      </c>
    </row>
    <row r="14" spans="1:47" ht="14.45" customHeight="1" x14ac:dyDescent="0.15">
      <c r="A14" s="46"/>
      <c r="B14" s="70" t="s">
        <v>80</v>
      </c>
      <c r="C14" s="71">
        <v>41987</v>
      </c>
      <c r="D14" s="72">
        <v>43</v>
      </c>
      <c r="E14" s="72">
        <v>13969</v>
      </c>
      <c r="F14" s="73">
        <v>0</v>
      </c>
      <c r="G14" s="74" t="s">
        <v>81</v>
      </c>
      <c r="H14" s="72">
        <v>4926663</v>
      </c>
      <c r="I14" s="72">
        <v>4867</v>
      </c>
      <c r="J14" s="75">
        <v>35</v>
      </c>
      <c r="K14" s="72">
        <v>98421</v>
      </c>
      <c r="L14" s="76">
        <v>4487127</v>
      </c>
      <c r="M14" s="54"/>
      <c r="N14" s="54"/>
      <c r="O14" s="77">
        <f t="shared" si="11"/>
        <v>0.53387096774193554</v>
      </c>
      <c r="P14" s="78">
        <f t="shared" si="12"/>
        <v>0.97782963082719465</v>
      </c>
      <c r="Q14" s="79">
        <f t="shared" si="13"/>
        <v>1.0241265153499892E-3</v>
      </c>
      <c r="R14" s="80">
        <f t="shared" si="14"/>
        <v>1.0473465755825274E-3</v>
      </c>
      <c r="S14" s="81">
        <f t="shared" si="15"/>
        <v>0</v>
      </c>
      <c r="T14" s="82">
        <f t="shared" si="19"/>
        <v>5.2239811752376759E-3</v>
      </c>
      <c r="U14" s="83">
        <f t="shared" si="20"/>
        <v>98364.802878113391</v>
      </c>
      <c r="V14" s="83">
        <f t="shared" si="21"/>
        <v>490626.39867364423</v>
      </c>
      <c r="W14" s="84">
        <f>SUM(V14:V$24)</f>
        <v>4574814.0808170326</v>
      </c>
      <c r="X14" s="85">
        <f t="shared" si="0"/>
        <v>490626.39867364423</v>
      </c>
      <c r="Y14" s="83">
        <f>SUM(X14:X$24)</f>
        <v>4430219.66964998</v>
      </c>
      <c r="Z14" s="83">
        <f t="shared" si="1"/>
        <v>0</v>
      </c>
      <c r="AA14" s="84">
        <f>SUM(Z14:Z$24)</f>
        <v>144594.41116705275</v>
      </c>
      <c r="AB14" s="77">
        <f t="shared" si="2"/>
        <v>46.508648896351822</v>
      </c>
      <c r="AC14" s="78">
        <f t="shared" si="3"/>
        <v>45.038667694374283</v>
      </c>
      <c r="AD14" s="86">
        <f t="shared" si="16"/>
        <v>96.839337979364842</v>
      </c>
      <c r="AE14" s="78">
        <f t="shared" si="4"/>
        <v>1.4699812019775385</v>
      </c>
      <c r="AF14" s="87">
        <f t="shared" si="17"/>
        <v>3.1606620206351446</v>
      </c>
      <c r="AH14" s="88">
        <f t="shared" si="25"/>
        <v>6.3133527862793682E-7</v>
      </c>
      <c r="AI14" s="89">
        <f t="shared" si="18"/>
        <v>0</v>
      </c>
      <c r="AJ14" s="89">
        <f t="shared" si="22"/>
        <v>11863586.468381185</v>
      </c>
      <c r="AK14" s="89">
        <f>SUM(AJ14:AJ$24)/U14/U14</f>
        <v>1.9215254575351684E-2</v>
      </c>
      <c r="AL14" s="89">
        <f t="shared" si="23"/>
        <v>11081326.14351769</v>
      </c>
      <c r="AM14" s="89">
        <f>SUM(AL14:AL$24)/U14/U14</f>
        <v>1.6811943902426425E-2</v>
      </c>
      <c r="AN14" s="89">
        <f t="shared" si="24"/>
        <v>13338.667840422822</v>
      </c>
      <c r="AO14" s="90">
        <f>SUM(AN14:AN$24)/U14/U14</f>
        <v>1.0416326355733075E-3</v>
      </c>
      <c r="AP14" s="77">
        <f t="shared" si="5"/>
        <v>46.236955462539612</v>
      </c>
      <c r="AQ14" s="78">
        <f t="shared" si="6"/>
        <v>46.780342330164032</v>
      </c>
      <c r="AR14" s="78">
        <f t="shared" si="7"/>
        <v>44.78453236881807</v>
      </c>
      <c r="AS14" s="78">
        <f t="shared" si="8"/>
        <v>45.292803019930496</v>
      </c>
      <c r="AT14" s="78">
        <f t="shared" si="9"/>
        <v>1.4067235073244893</v>
      </c>
      <c r="AU14" s="91">
        <f t="shared" si="10"/>
        <v>1.5332388966305877</v>
      </c>
    </row>
    <row r="15" spans="1:47" ht="14.45" customHeight="1" x14ac:dyDescent="0.15">
      <c r="A15" s="46"/>
      <c r="B15" s="70" t="s">
        <v>82</v>
      </c>
      <c r="C15" s="71">
        <v>36027</v>
      </c>
      <c r="D15" s="72">
        <v>47</v>
      </c>
      <c r="E15" s="72">
        <v>11833</v>
      </c>
      <c r="F15" s="73">
        <v>0</v>
      </c>
      <c r="G15" s="74" t="s">
        <v>83</v>
      </c>
      <c r="H15" s="72">
        <v>4381848</v>
      </c>
      <c r="I15" s="72">
        <v>6629</v>
      </c>
      <c r="J15" s="75">
        <v>40</v>
      </c>
      <c r="K15" s="72">
        <v>97925</v>
      </c>
      <c r="L15" s="76">
        <v>3996178</v>
      </c>
      <c r="M15" s="54"/>
      <c r="N15" s="54"/>
      <c r="O15" s="77">
        <f t="shared" si="11"/>
        <v>0.53368841544607193</v>
      </c>
      <c r="P15" s="78">
        <f t="shared" si="12"/>
        <v>0.98278483788079118</v>
      </c>
      <c r="Q15" s="79">
        <f t="shared" si="13"/>
        <v>1.3045771227135205E-3</v>
      </c>
      <c r="R15" s="80">
        <f t="shared" si="14"/>
        <v>1.3274290286433598E-3</v>
      </c>
      <c r="S15" s="81">
        <f t="shared" si="15"/>
        <v>0</v>
      </c>
      <c r="T15" s="82">
        <f t="shared" si="19"/>
        <v>6.6166667075161518E-3</v>
      </c>
      <c r="U15" s="83">
        <f t="shared" si="20"/>
        <v>97850.946999572159</v>
      </c>
      <c r="V15" s="83">
        <f t="shared" si="21"/>
        <v>487745.17457456177</v>
      </c>
      <c r="W15" s="84">
        <f>SUM(V15:V$24)</f>
        <v>4084187.6821433892</v>
      </c>
      <c r="X15" s="85">
        <f t="shared" si="0"/>
        <v>487745.17457456177</v>
      </c>
      <c r="Y15" s="83">
        <f>SUM(X15:X$24)</f>
        <v>3939593.2709763357</v>
      </c>
      <c r="Z15" s="83">
        <f t="shared" si="1"/>
        <v>0</v>
      </c>
      <c r="AA15" s="84">
        <f>SUM(Z15:Z$24)</f>
        <v>144594.41116705275</v>
      </c>
      <c r="AB15" s="77">
        <f t="shared" si="2"/>
        <v>41.73886719932559</v>
      </c>
      <c r="AC15" s="78">
        <f t="shared" si="3"/>
        <v>40.261166516799896</v>
      </c>
      <c r="AD15" s="86">
        <f t="shared" si="16"/>
        <v>96.459653120270673</v>
      </c>
      <c r="AE15" s="78">
        <f t="shared" si="4"/>
        <v>1.4777006825256884</v>
      </c>
      <c r="AF15" s="87">
        <f t="shared" si="17"/>
        <v>3.5403468797293205</v>
      </c>
      <c r="AH15" s="88">
        <f t="shared" si="25"/>
        <v>9.2533188953952771E-7</v>
      </c>
      <c r="AI15" s="89">
        <f t="shared" si="18"/>
        <v>0</v>
      </c>
      <c r="AJ15" s="89">
        <f t="shared" si="22"/>
        <v>13705349.996789863</v>
      </c>
      <c r="AK15" s="89">
        <f>SUM(AJ15:AJ$24)/U15/U15</f>
        <v>1.8178557281659364E-2</v>
      </c>
      <c r="AL15" s="89">
        <f t="shared" si="23"/>
        <v>12688242.188165285</v>
      </c>
      <c r="AM15" s="89">
        <f>SUM(AL15:AL$24)/U15/U15</f>
        <v>1.5831638616895974E-2</v>
      </c>
      <c r="AN15" s="89">
        <f t="shared" si="24"/>
        <v>19604.998119700442</v>
      </c>
      <c r="AO15" s="90">
        <f>SUM(AN15:AN$24)/U15/U15</f>
        <v>1.0512083501066092E-3</v>
      </c>
      <c r="AP15" s="77">
        <f t="shared" si="5"/>
        <v>41.474604554115899</v>
      </c>
      <c r="AQ15" s="78">
        <f t="shared" si="6"/>
        <v>42.00312984453528</v>
      </c>
      <c r="AR15" s="78">
        <f t="shared" si="7"/>
        <v>40.014551791143319</v>
      </c>
      <c r="AS15" s="78">
        <f t="shared" si="8"/>
        <v>40.507781242456474</v>
      </c>
      <c r="AT15" s="78">
        <f t="shared" si="9"/>
        <v>1.4141528895052415</v>
      </c>
      <c r="AU15" s="91">
        <f t="shared" si="10"/>
        <v>1.5412484755461353</v>
      </c>
    </row>
    <row r="16" spans="1:47" ht="14.45" customHeight="1" x14ac:dyDescent="0.15">
      <c r="A16" s="46"/>
      <c r="B16" s="70" t="s">
        <v>84</v>
      </c>
      <c r="C16" s="71">
        <v>35299</v>
      </c>
      <c r="D16" s="72">
        <v>74</v>
      </c>
      <c r="E16" s="72">
        <v>11893</v>
      </c>
      <c r="F16" s="92">
        <v>15</v>
      </c>
      <c r="G16" s="74" t="s">
        <v>85</v>
      </c>
      <c r="H16" s="72">
        <v>4015388</v>
      </c>
      <c r="I16" s="72">
        <v>9566</v>
      </c>
      <c r="J16" s="75">
        <v>45</v>
      </c>
      <c r="K16" s="72">
        <v>97174</v>
      </c>
      <c r="L16" s="76">
        <v>3508304</v>
      </c>
      <c r="M16" s="54"/>
      <c r="N16" s="54"/>
      <c r="O16" s="77">
        <f t="shared" si="11"/>
        <v>0.53811965811965812</v>
      </c>
      <c r="P16" s="78">
        <f t="shared" si="12"/>
        <v>0.98381889997385186</v>
      </c>
      <c r="Q16" s="79">
        <f t="shared" si="13"/>
        <v>2.0963766678942747E-3</v>
      </c>
      <c r="R16" s="80">
        <f t="shared" si="14"/>
        <v>2.1308562662803007E-3</v>
      </c>
      <c r="S16" s="81">
        <f t="shared" si="15"/>
        <v>1.261246111157824E-3</v>
      </c>
      <c r="T16" s="82">
        <f t="shared" si="19"/>
        <v>1.0602108323434663E-2</v>
      </c>
      <c r="U16" s="83">
        <f t="shared" si="20"/>
        <v>97203.499896261157</v>
      </c>
      <c r="V16" s="83">
        <f t="shared" si="21"/>
        <v>483637.51775529986</v>
      </c>
      <c r="W16" s="84">
        <f>SUM(V16:V$24)</f>
        <v>3596442.5075688269</v>
      </c>
      <c r="X16" s="85">
        <f t="shared" si="0"/>
        <v>483027.53181682096</v>
      </c>
      <c r="Y16" s="83">
        <f>SUM(X16:X$24)</f>
        <v>3451848.0964017743</v>
      </c>
      <c r="Z16" s="83">
        <f t="shared" si="1"/>
        <v>609.98593847889504</v>
      </c>
      <c r="AA16" s="84">
        <f>SUM(Z16:Z$24)</f>
        <v>144594.41116705275</v>
      </c>
      <c r="AB16" s="77">
        <f t="shared" si="2"/>
        <v>36.999105087852506</v>
      </c>
      <c r="AC16" s="78">
        <f t="shared" si="3"/>
        <v>35.511561827359124</v>
      </c>
      <c r="AD16" s="86">
        <f t="shared" si="16"/>
        <v>95.97951556676496</v>
      </c>
      <c r="AE16" s="78">
        <f t="shared" si="4"/>
        <v>1.4875432604933851</v>
      </c>
      <c r="AF16" s="87">
        <f t="shared" si="17"/>
        <v>4.020484433235044</v>
      </c>
      <c r="AH16" s="88">
        <f t="shared" si="25"/>
        <v>1.5028780282002426E-6</v>
      </c>
      <c r="AI16" s="89">
        <f t="shared" si="18"/>
        <v>1.0591569573740127E-7</v>
      </c>
      <c r="AJ16" s="89">
        <f t="shared" si="22"/>
        <v>17074547.860022984</v>
      </c>
      <c r="AK16" s="89">
        <f>SUM(AJ16:AJ$24)/U16/U16</f>
        <v>1.6971000317967267E-2</v>
      </c>
      <c r="AL16" s="89">
        <f t="shared" si="23"/>
        <v>15654020.517312624</v>
      </c>
      <c r="AM16" s="89">
        <f>SUM(AL16:AL$24)/U16/U16</f>
        <v>1.4700360418191777E-2</v>
      </c>
      <c r="AN16" s="89">
        <f t="shared" si="24"/>
        <v>56726.456385201789</v>
      </c>
      <c r="AO16" s="90">
        <f>SUM(AN16:AN$24)/U16/U16</f>
        <v>1.0631837076318785E-3</v>
      </c>
      <c r="AP16" s="77">
        <f t="shared" si="5"/>
        <v>36.743770415664216</v>
      </c>
      <c r="AQ16" s="78">
        <f t="shared" si="6"/>
        <v>37.254439760040796</v>
      </c>
      <c r="AR16" s="78">
        <f t="shared" si="7"/>
        <v>35.273921543352969</v>
      </c>
      <c r="AS16" s="78">
        <f t="shared" si="8"/>
        <v>35.749202111365278</v>
      </c>
      <c r="AT16" s="78">
        <f t="shared" si="9"/>
        <v>1.4236345245393809</v>
      </c>
      <c r="AU16" s="91">
        <f t="shared" si="10"/>
        <v>1.5514519964473894</v>
      </c>
    </row>
    <row r="17" spans="1:47" ht="14.45" customHeight="1" x14ac:dyDescent="0.15">
      <c r="A17" s="46"/>
      <c r="B17" s="70" t="s">
        <v>86</v>
      </c>
      <c r="C17" s="71">
        <v>36731</v>
      </c>
      <c r="D17" s="72">
        <v>119</v>
      </c>
      <c r="E17" s="72">
        <v>12224</v>
      </c>
      <c r="F17" s="92">
        <v>15</v>
      </c>
      <c r="G17" s="74" t="s">
        <v>87</v>
      </c>
      <c r="H17" s="72">
        <v>3807362</v>
      </c>
      <c r="I17" s="72">
        <v>14638</v>
      </c>
      <c r="J17" s="75">
        <v>50</v>
      </c>
      <c r="K17" s="72">
        <v>96004</v>
      </c>
      <c r="L17" s="76">
        <v>3025136</v>
      </c>
      <c r="M17" s="54"/>
      <c r="N17" s="54"/>
      <c r="O17" s="77">
        <f t="shared" si="11"/>
        <v>0.53771739130434781</v>
      </c>
      <c r="P17" s="78">
        <f t="shared" si="12"/>
        <v>0.99410913388781819</v>
      </c>
      <c r="Q17" s="79">
        <f t="shared" si="13"/>
        <v>3.2397702213389236E-3</v>
      </c>
      <c r="R17" s="80">
        <f t="shared" si="14"/>
        <v>3.2589683676566244E-3</v>
      </c>
      <c r="S17" s="81">
        <f t="shared" si="15"/>
        <v>1.2270942408376963E-3</v>
      </c>
      <c r="T17" s="82">
        <f t="shared" si="19"/>
        <v>1.6173013407191739E-2</v>
      </c>
      <c r="U17" s="83">
        <f t="shared" si="20"/>
        <v>96172.937860944032</v>
      </c>
      <c r="V17" s="83">
        <f t="shared" si="21"/>
        <v>477269.50309508148</v>
      </c>
      <c r="W17" s="84">
        <f>SUM(V17:V$24)</f>
        <v>3112804.9898135271</v>
      </c>
      <c r="X17" s="85">
        <f t="shared" si="0"/>
        <v>476683.84843650606</v>
      </c>
      <c r="Y17" s="83">
        <f>SUM(X17:X$24)</f>
        <v>2968820.5645849528</v>
      </c>
      <c r="Z17" s="83">
        <f t="shared" si="1"/>
        <v>585.65465857544359</v>
      </c>
      <c r="AA17" s="84">
        <f>SUM(Z17:Z$24)</f>
        <v>143984.42522857391</v>
      </c>
      <c r="AB17" s="77">
        <f t="shared" si="2"/>
        <v>32.366745355271526</v>
      </c>
      <c r="AC17" s="78">
        <f t="shared" si="3"/>
        <v>30.869604595812135</v>
      </c>
      <c r="AD17" s="86">
        <f t="shared" si="16"/>
        <v>95.374447622007949</v>
      </c>
      <c r="AE17" s="78">
        <f t="shared" si="4"/>
        <v>1.4971407594593842</v>
      </c>
      <c r="AF17" s="87">
        <f t="shared" si="17"/>
        <v>4.6255523779920216</v>
      </c>
      <c r="AH17" s="88">
        <f t="shared" si="25"/>
        <v>2.1624877846965065E-6</v>
      </c>
      <c r="AI17" s="89">
        <f t="shared" si="18"/>
        <v>1.0026083774229378E-7</v>
      </c>
      <c r="AJ17" s="89">
        <f t="shared" si="22"/>
        <v>18201025.717174962</v>
      </c>
      <c r="AK17" s="89">
        <f>SUM(AJ17:AJ$24)/U17/U17</f>
        <v>1.5490611987720617E-2</v>
      </c>
      <c r="AL17" s="89">
        <f t="shared" si="23"/>
        <v>16437690.725542724</v>
      </c>
      <c r="AM17" s="89">
        <f>SUM(AL17:AL$24)/U17/U17</f>
        <v>1.3324631528837821E-2</v>
      </c>
      <c r="AN17" s="89">
        <f t="shared" si="24"/>
        <v>68951.850001564744</v>
      </c>
      <c r="AO17" s="90">
        <f>SUM(AN17:AN$24)/U17/U17</f>
        <v>1.0799582441912538E-3</v>
      </c>
      <c r="AP17" s="77">
        <f t="shared" si="5"/>
        <v>32.122801232546614</v>
      </c>
      <c r="AQ17" s="78">
        <f t="shared" si="6"/>
        <v>32.610689477996438</v>
      </c>
      <c r="AR17" s="78">
        <f t="shared" si="7"/>
        <v>30.643357154984216</v>
      </c>
      <c r="AS17" s="78">
        <f t="shared" si="8"/>
        <v>31.095852036640053</v>
      </c>
      <c r="AT17" s="78">
        <f t="shared" si="9"/>
        <v>1.4327298318858341</v>
      </c>
      <c r="AU17" s="91">
        <f t="shared" si="10"/>
        <v>1.5615516870329342</v>
      </c>
    </row>
    <row r="18" spans="1:47" ht="14.45" customHeight="1" x14ac:dyDescent="0.15">
      <c r="A18" s="46"/>
      <c r="B18" s="70" t="s">
        <v>88</v>
      </c>
      <c r="C18" s="71">
        <v>41431</v>
      </c>
      <c r="D18" s="72">
        <v>256</v>
      </c>
      <c r="E18" s="72">
        <v>13813</v>
      </c>
      <c r="F18" s="92">
        <v>31</v>
      </c>
      <c r="G18" s="74" t="s">
        <v>89</v>
      </c>
      <c r="H18" s="72">
        <v>4296539</v>
      </c>
      <c r="I18" s="72">
        <v>27134</v>
      </c>
      <c r="J18" s="75">
        <v>55</v>
      </c>
      <c r="K18" s="72">
        <v>94164</v>
      </c>
      <c r="L18" s="76">
        <v>2549369</v>
      </c>
      <c r="M18" s="54"/>
      <c r="N18" s="54"/>
      <c r="O18" s="77">
        <f t="shared" si="11"/>
        <v>0.53580846634281754</v>
      </c>
      <c r="P18" s="78">
        <f t="shared" si="12"/>
        <v>1.017048497327077</v>
      </c>
      <c r="Q18" s="79">
        <f t="shared" si="13"/>
        <v>6.1789481306268254E-3</v>
      </c>
      <c r="R18" s="80">
        <f t="shared" si="14"/>
        <v>6.075372164519025E-3</v>
      </c>
      <c r="S18" s="81">
        <f t="shared" si="15"/>
        <v>2.2442626511257513E-3</v>
      </c>
      <c r="T18" s="82">
        <f t="shared" si="19"/>
        <v>2.9954482206126325E-2</v>
      </c>
      <c r="U18" s="83">
        <f t="shared" si="20"/>
        <v>94617.531647509953</v>
      </c>
      <c r="V18" s="83">
        <f t="shared" si="21"/>
        <v>466509.55552569195</v>
      </c>
      <c r="W18" s="84">
        <f>SUM(V18:V$24)</f>
        <v>2635535.4867184451</v>
      </c>
      <c r="X18" s="85">
        <f t="shared" si="0"/>
        <v>465462.58555383235</v>
      </c>
      <c r="Y18" s="83">
        <f>SUM(X18:X$24)</f>
        <v>2492136.7161484472</v>
      </c>
      <c r="Z18" s="83">
        <f t="shared" si="1"/>
        <v>1046.9699718595853</v>
      </c>
      <c r="AA18" s="84">
        <f>SUM(Z18:Z$24)</f>
        <v>143398.77056999842</v>
      </c>
      <c r="AB18" s="77">
        <f t="shared" si="2"/>
        <v>27.854621028763695</v>
      </c>
      <c r="AC18" s="78">
        <f t="shared" si="3"/>
        <v>26.339058658100523</v>
      </c>
      <c r="AD18" s="86">
        <f t="shared" si="16"/>
        <v>94.559027139166076</v>
      </c>
      <c r="AE18" s="78">
        <f t="shared" si="4"/>
        <v>1.5155623706631776</v>
      </c>
      <c r="AF18" s="87">
        <f t="shared" si="17"/>
        <v>5.4409728608339449</v>
      </c>
      <c r="AH18" s="88">
        <f t="shared" si="25"/>
        <v>3.3999754527603289E-6</v>
      </c>
      <c r="AI18" s="89">
        <f t="shared" si="18"/>
        <v>1.6211003665232123E-7</v>
      </c>
      <c r="AJ18" s="89">
        <f t="shared" si="22"/>
        <v>20501880.963379942</v>
      </c>
      <c r="AK18" s="89">
        <f>SUM(AJ18:AJ$24)/U18/U18</f>
        <v>1.3971023313297295E-2</v>
      </c>
      <c r="AL18" s="89">
        <f t="shared" si="23"/>
        <v>18152250.004374258</v>
      </c>
      <c r="AM18" s="89">
        <f>SUM(AL18:AL$24)/U18/U18</f>
        <v>1.1930211093440741E-2</v>
      </c>
      <c r="AN18" s="89">
        <f t="shared" si="24"/>
        <v>108990.75919591184</v>
      </c>
      <c r="AO18" s="90">
        <f>SUM(AN18:AN$24)/U18/U18</f>
        <v>1.1080547103055243E-3</v>
      </c>
      <c r="AP18" s="77">
        <f t="shared" si="5"/>
        <v>27.622950825327081</v>
      </c>
      <c r="AQ18" s="78">
        <f t="shared" si="6"/>
        <v>28.08629123220031</v>
      </c>
      <c r="AR18" s="78">
        <f t="shared" si="7"/>
        <v>26.124976666946289</v>
      </c>
      <c r="AS18" s="78">
        <f t="shared" si="8"/>
        <v>26.553140649254757</v>
      </c>
      <c r="AT18" s="78">
        <f t="shared" si="9"/>
        <v>1.4503189573932567</v>
      </c>
      <c r="AU18" s="91">
        <f t="shared" si="10"/>
        <v>1.5808057839330985</v>
      </c>
    </row>
    <row r="19" spans="1:47" ht="14.45" customHeight="1" x14ac:dyDescent="0.15">
      <c r="A19" s="46"/>
      <c r="B19" s="70" t="s">
        <v>90</v>
      </c>
      <c r="C19" s="71">
        <v>44795</v>
      </c>
      <c r="D19" s="72">
        <v>402</v>
      </c>
      <c r="E19" s="72">
        <v>14934</v>
      </c>
      <c r="F19" s="92">
        <v>92</v>
      </c>
      <c r="G19" s="74" t="s">
        <v>91</v>
      </c>
      <c r="H19" s="72">
        <v>4936772</v>
      </c>
      <c r="I19" s="72">
        <v>46155</v>
      </c>
      <c r="J19" s="75">
        <v>60</v>
      </c>
      <c r="K19" s="72">
        <v>91282</v>
      </c>
      <c r="L19" s="76">
        <v>2085238</v>
      </c>
      <c r="M19" s="54"/>
      <c r="N19" s="54"/>
      <c r="O19" s="77">
        <f t="shared" si="11"/>
        <v>0.52924419940271084</v>
      </c>
      <c r="P19" s="78">
        <f t="shared" si="12"/>
        <v>0.95825599073661039</v>
      </c>
      <c r="Q19" s="79">
        <f t="shared" si="13"/>
        <v>8.9742158723071768E-3</v>
      </c>
      <c r="R19" s="80">
        <f t="shared" si="14"/>
        <v>9.3651549889176341E-3</v>
      </c>
      <c r="S19" s="81">
        <f t="shared" si="15"/>
        <v>6.1604392661041918E-3</v>
      </c>
      <c r="T19" s="82">
        <f t="shared" si="19"/>
        <v>4.5815833384391089E-2</v>
      </c>
      <c r="U19" s="83">
        <f t="shared" si="20"/>
        <v>91783.312479387023</v>
      </c>
      <c r="V19" s="83">
        <f t="shared" si="21"/>
        <v>449018.61816481274</v>
      </c>
      <c r="W19" s="84">
        <f>SUM(V19:V$24)</f>
        <v>2169025.9311927534</v>
      </c>
      <c r="X19" s="85">
        <f t="shared" si="0"/>
        <v>446252.46623825835</v>
      </c>
      <c r="Y19" s="83">
        <f>SUM(X19:X$24)</f>
        <v>2026674.1305946147</v>
      </c>
      <c r="Z19" s="83">
        <f t="shared" si="1"/>
        <v>2766.1519265543575</v>
      </c>
      <c r="AA19" s="84">
        <f>SUM(Z19:Z$24)</f>
        <v>142351.80059813883</v>
      </c>
      <c r="AB19" s="77">
        <f t="shared" si="2"/>
        <v>23.632029315567358</v>
      </c>
      <c r="AC19" s="78">
        <f t="shared" si="3"/>
        <v>22.081074171841109</v>
      </c>
      <c r="AD19" s="86">
        <f t="shared" si="16"/>
        <v>93.437063220361821</v>
      </c>
      <c r="AE19" s="78">
        <f t="shared" si="4"/>
        <v>1.5509551437262479</v>
      </c>
      <c r="AF19" s="87">
        <f t="shared" si="17"/>
        <v>6.5629367796381839</v>
      </c>
      <c r="AH19" s="88">
        <f t="shared" si="25"/>
        <v>4.9823855821775486E-6</v>
      </c>
      <c r="AI19" s="89">
        <f t="shared" si="18"/>
        <v>4.0996975051244361E-7</v>
      </c>
      <c r="AJ19" s="89">
        <f t="shared" si="22"/>
        <v>20302605.736873493</v>
      </c>
      <c r="AK19" s="89">
        <f>SUM(AJ19:AJ$24)/U19/U19</f>
        <v>1.2413485005010372E-2</v>
      </c>
      <c r="AL19" s="89">
        <f t="shared" si="23"/>
        <v>17524451.827660363</v>
      </c>
      <c r="AM19" s="89">
        <f>SUM(AL19:AL$24)/U19/U19</f>
        <v>1.0523603638227675E-2</v>
      </c>
      <c r="AN19" s="89">
        <f t="shared" si="24"/>
        <v>191229.93413655381</v>
      </c>
      <c r="AO19" s="90">
        <f>SUM(AN19:AN$24)/U19/U19</f>
        <v>1.1646056958920141E-3</v>
      </c>
      <c r="AP19" s="77">
        <f t="shared" si="5"/>
        <v>23.413654307850706</v>
      </c>
      <c r="AQ19" s="78">
        <f t="shared" si="6"/>
        <v>23.85040432328401</v>
      </c>
      <c r="AR19" s="78">
        <f t="shared" si="7"/>
        <v>21.880008322586157</v>
      </c>
      <c r="AS19" s="78">
        <f t="shared" si="8"/>
        <v>22.282140021096062</v>
      </c>
      <c r="AT19" s="78">
        <f t="shared" si="9"/>
        <v>1.484067557125005</v>
      </c>
      <c r="AU19" s="91">
        <f t="shared" si="10"/>
        <v>1.6178427303274907</v>
      </c>
    </row>
    <row r="20" spans="1:47" ht="14.45" customHeight="1" x14ac:dyDescent="0.15">
      <c r="A20" s="46"/>
      <c r="B20" s="70" t="s">
        <v>92</v>
      </c>
      <c r="C20" s="71">
        <v>31722</v>
      </c>
      <c r="D20" s="72">
        <v>441</v>
      </c>
      <c r="E20" s="72">
        <v>10716</v>
      </c>
      <c r="F20" s="73">
        <v>194</v>
      </c>
      <c r="G20" s="74" t="s">
        <v>93</v>
      </c>
      <c r="H20" s="72">
        <v>3933785</v>
      </c>
      <c r="I20" s="72">
        <v>57468</v>
      </c>
      <c r="J20" s="75">
        <v>65</v>
      </c>
      <c r="K20" s="72">
        <v>86929</v>
      </c>
      <c r="L20" s="76">
        <v>1639074</v>
      </c>
      <c r="M20" s="54"/>
      <c r="N20" s="54"/>
      <c r="O20" s="77">
        <f t="shared" si="11"/>
        <v>0.5272548053228191</v>
      </c>
      <c r="P20" s="78">
        <f t="shared" si="12"/>
        <v>1.0086189358122006</v>
      </c>
      <c r="Q20" s="79">
        <f t="shared" si="13"/>
        <v>1.3902023832040854E-2</v>
      </c>
      <c r="R20" s="80">
        <f t="shared" si="14"/>
        <v>1.3783227082531529E-2</v>
      </c>
      <c r="S20" s="81">
        <f t="shared" si="15"/>
        <v>1.8103770063456513E-2</v>
      </c>
      <c r="T20" s="82">
        <f t="shared" si="19"/>
        <v>6.6741705862635961E-2</v>
      </c>
      <c r="U20" s="83">
        <f t="shared" si="20"/>
        <v>87578.183527363915</v>
      </c>
      <c r="V20" s="83">
        <f t="shared" si="21"/>
        <v>424074.66190375749</v>
      </c>
      <c r="W20" s="84">
        <f>SUM(V20:V$24)</f>
        <v>1720007.3130279407</v>
      </c>
      <c r="X20" s="85">
        <f t="shared" si="0"/>
        <v>416397.31173491379</v>
      </c>
      <c r="Y20" s="83">
        <f>SUM(X20:X$24)</f>
        <v>1580421.6643563563</v>
      </c>
      <c r="Z20" s="83">
        <f t="shared" si="1"/>
        <v>7677.3501688436863</v>
      </c>
      <c r="AA20" s="84">
        <f>SUM(Z20:Z$24)</f>
        <v>139585.64867158449</v>
      </c>
      <c r="AB20" s="77">
        <f t="shared" si="2"/>
        <v>19.639677871264848</v>
      </c>
      <c r="AC20" s="78">
        <f t="shared" si="3"/>
        <v>18.045837452914874</v>
      </c>
      <c r="AD20" s="86">
        <f t="shared" si="16"/>
        <v>91.884589814571498</v>
      </c>
      <c r="AE20" s="78">
        <f t="shared" si="4"/>
        <v>1.5938404183499739</v>
      </c>
      <c r="AF20" s="87">
        <f t="shared" si="17"/>
        <v>8.1154101854284963</v>
      </c>
      <c r="AH20" s="88">
        <f t="shared" si="25"/>
        <v>9.42666067108089E-6</v>
      </c>
      <c r="AI20" s="89">
        <f t="shared" si="18"/>
        <v>1.6588301206556559E-6</v>
      </c>
      <c r="AJ20" s="89">
        <f t="shared" si="22"/>
        <v>24000360.409411013</v>
      </c>
      <c r="AK20" s="89">
        <f>SUM(AJ20:AJ$24)/U20/U20</f>
        <v>1.09871526698619E-2</v>
      </c>
      <c r="AL20" s="89">
        <f t="shared" si="23"/>
        <v>20132433.43286372</v>
      </c>
      <c r="AM20" s="89">
        <f>SUM(AL20:AL$24)/U20/U20</f>
        <v>9.2736394968067227E-3</v>
      </c>
      <c r="AN20" s="89">
        <f t="shared" si="24"/>
        <v>496762.78112499492</v>
      </c>
      <c r="AO20" s="90">
        <f>SUM(AN20:AN$24)/U20/U20</f>
        <v>1.2541970553040286E-3</v>
      </c>
      <c r="AP20" s="77">
        <f t="shared" si="5"/>
        <v>19.434231416692029</v>
      </c>
      <c r="AQ20" s="78">
        <f t="shared" si="6"/>
        <v>19.845124325837666</v>
      </c>
      <c r="AR20" s="78">
        <f t="shared" si="7"/>
        <v>17.857089966862919</v>
      </c>
      <c r="AS20" s="78">
        <f t="shared" si="8"/>
        <v>18.23458493896683</v>
      </c>
      <c r="AT20" s="78">
        <f t="shared" si="9"/>
        <v>1.5244277148465377</v>
      </c>
      <c r="AU20" s="91">
        <f t="shared" si="10"/>
        <v>1.6632531218534101</v>
      </c>
    </row>
    <row r="21" spans="1:47" ht="14.45" customHeight="1" x14ac:dyDescent="0.15">
      <c r="A21" s="46"/>
      <c r="B21" s="70" t="s">
        <v>94</v>
      </c>
      <c r="C21" s="71">
        <v>26754</v>
      </c>
      <c r="D21" s="72">
        <v>554</v>
      </c>
      <c r="E21" s="72">
        <v>8808</v>
      </c>
      <c r="F21" s="73">
        <v>298</v>
      </c>
      <c r="G21" s="74" t="s">
        <v>95</v>
      </c>
      <c r="H21" s="72">
        <v>3235341</v>
      </c>
      <c r="I21" s="72">
        <v>73470</v>
      </c>
      <c r="J21" s="75">
        <v>70</v>
      </c>
      <c r="K21" s="72">
        <v>80842</v>
      </c>
      <c r="L21" s="76">
        <v>1218817</v>
      </c>
      <c r="M21" s="54"/>
      <c r="N21" s="54"/>
      <c r="O21" s="77">
        <f t="shared" si="11"/>
        <v>0.53200229489386108</v>
      </c>
      <c r="P21" s="78">
        <f t="shared" si="12"/>
        <v>1.0001077519982688</v>
      </c>
      <c r="Q21" s="79">
        <f t="shared" si="13"/>
        <v>2.0707183972490096E-2</v>
      </c>
      <c r="R21" s="80">
        <f t="shared" si="14"/>
        <v>2.0704952972433254E-2</v>
      </c>
      <c r="S21" s="81">
        <f t="shared" si="15"/>
        <v>3.3832879200726612E-2</v>
      </c>
      <c r="T21" s="82">
        <f t="shared" si="19"/>
        <v>9.8740835336914315E-2</v>
      </c>
      <c r="U21" s="83">
        <f t="shared" si="20"/>
        <v>81733.066162396644</v>
      </c>
      <c r="V21" s="83">
        <f t="shared" si="21"/>
        <v>389780.70794303739</v>
      </c>
      <c r="W21" s="84">
        <f>SUM(V21:V$24)</f>
        <v>1295932.6511241831</v>
      </c>
      <c r="X21" s="85">
        <f t="shared" si="0"/>
        <v>376593.3043364269</v>
      </c>
      <c r="Y21" s="83">
        <f>SUM(X21:X$24)</f>
        <v>1164024.3526214424</v>
      </c>
      <c r="Z21" s="83">
        <f t="shared" si="1"/>
        <v>13187.403606610484</v>
      </c>
      <c r="AA21" s="84">
        <f>SUM(Z21:Z$24)</f>
        <v>131908.2985027408</v>
      </c>
      <c r="AB21" s="77">
        <f t="shared" si="2"/>
        <v>15.855671541176189</v>
      </c>
      <c r="AC21" s="78">
        <f t="shared" si="3"/>
        <v>14.241780068652082</v>
      </c>
      <c r="AD21" s="86">
        <f t="shared" si="16"/>
        <v>89.82136159712357</v>
      </c>
      <c r="AE21" s="78">
        <f t="shared" si="4"/>
        <v>1.6138914725241096</v>
      </c>
      <c r="AF21" s="87">
        <f t="shared" si="17"/>
        <v>10.178638402876436</v>
      </c>
      <c r="AH21" s="88">
        <f t="shared" si="25"/>
        <v>1.5861108033627548E-5</v>
      </c>
      <c r="AI21" s="89">
        <f t="shared" si="18"/>
        <v>3.7111961268977811E-6</v>
      </c>
      <c r="AJ21" s="89">
        <f t="shared" si="22"/>
        <v>22713912.926093075</v>
      </c>
      <c r="AK21" s="89">
        <f>SUM(AJ21:AJ$24)/U21/U21</f>
        <v>9.0221210249760292E-3</v>
      </c>
      <c r="AL21" s="89">
        <f t="shared" si="23"/>
        <v>18334465.11808423</v>
      </c>
      <c r="AM21" s="89">
        <f>SUM(AL21:AL$24)/U21/U21</f>
        <v>7.6337669986140996E-3</v>
      </c>
      <c r="AN21" s="89">
        <f t="shared" si="24"/>
        <v>866766.83743781759</v>
      </c>
      <c r="AO21" s="90">
        <f>SUM(AN21:AN$24)/U21/U21</f>
        <v>1.3656361559536727E-3</v>
      </c>
      <c r="AP21" s="77">
        <f t="shared" si="5"/>
        <v>15.669501242445302</v>
      </c>
      <c r="AQ21" s="78">
        <f t="shared" si="6"/>
        <v>16.041841839907075</v>
      </c>
      <c r="AR21" s="78">
        <f t="shared" si="7"/>
        <v>14.070532063402748</v>
      </c>
      <c r="AS21" s="78">
        <f t="shared" si="8"/>
        <v>14.413028073901415</v>
      </c>
      <c r="AT21" s="78">
        <f t="shared" si="9"/>
        <v>1.5414606237322335</v>
      </c>
      <c r="AU21" s="91">
        <f t="shared" si="10"/>
        <v>1.6863223213159857</v>
      </c>
    </row>
    <row r="22" spans="1:47" ht="14.45" customHeight="1" x14ac:dyDescent="0.15">
      <c r="A22" s="46"/>
      <c r="B22" s="70" t="s">
        <v>96</v>
      </c>
      <c r="C22" s="71">
        <v>22113</v>
      </c>
      <c r="D22" s="72">
        <v>710</v>
      </c>
      <c r="E22" s="72">
        <v>7356</v>
      </c>
      <c r="F22" s="73">
        <v>433</v>
      </c>
      <c r="G22" s="74" t="s">
        <v>97</v>
      </c>
      <c r="H22" s="72">
        <v>2593169</v>
      </c>
      <c r="I22" s="72">
        <v>102673</v>
      </c>
      <c r="J22" s="75">
        <v>75</v>
      </c>
      <c r="K22" s="72">
        <v>72127</v>
      </c>
      <c r="L22" s="76">
        <v>835000</v>
      </c>
      <c r="M22" s="54"/>
      <c r="N22" s="54"/>
      <c r="O22" s="77">
        <f t="shared" si="11"/>
        <v>0.53363147123474564</v>
      </c>
      <c r="P22" s="78">
        <f t="shared" si="12"/>
        <v>0.98997905253822749</v>
      </c>
      <c r="Q22" s="79">
        <f t="shared" si="13"/>
        <v>3.2107809885587667E-2</v>
      </c>
      <c r="R22" s="80">
        <f t="shared" si="14"/>
        <v>3.2432817445243713E-2</v>
      </c>
      <c r="S22" s="81">
        <f t="shared" si="15"/>
        <v>5.8863512778684068E-2</v>
      </c>
      <c r="T22" s="82">
        <f t="shared" si="19"/>
        <v>0.15076220871586496</v>
      </c>
      <c r="U22" s="83">
        <f t="shared" si="20"/>
        <v>73662.674934874318</v>
      </c>
      <c r="V22" s="83">
        <f t="shared" si="21"/>
        <v>342416.98526037461</v>
      </c>
      <c r="W22" s="84">
        <f>SUM(V22:V$24)</f>
        <v>906151.94318114582</v>
      </c>
      <c r="X22" s="85">
        <f t="shared" si="0"/>
        <v>322261.11867286207</v>
      </c>
      <c r="Y22" s="83">
        <f>SUM(X22:X$24)</f>
        <v>787431.04828501551</v>
      </c>
      <c r="Z22" s="83">
        <f t="shared" si="1"/>
        <v>20155.866587512533</v>
      </c>
      <c r="AA22" s="84">
        <f>SUM(Z22:Z$24)</f>
        <v>118720.89489613032</v>
      </c>
      <c r="AB22" s="77">
        <f t="shared" si="2"/>
        <v>12.301371678156965</v>
      </c>
      <c r="AC22" s="78">
        <f t="shared" si="3"/>
        <v>10.689688488521341</v>
      </c>
      <c r="AD22" s="86">
        <f t="shared" si="16"/>
        <v>86.8983457145887</v>
      </c>
      <c r="AE22" s="78">
        <f t="shared" si="4"/>
        <v>1.6116831896356234</v>
      </c>
      <c r="AF22" s="87">
        <f t="shared" si="17"/>
        <v>13.101654285411296</v>
      </c>
      <c r="AH22" s="88">
        <f t="shared" si="25"/>
        <v>2.7186665651822257E-5</v>
      </c>
      <c r="AI22" s="89">
        <f t="shared" si="18"/>
        <v>7.5310766234417838E-6</v>
      </c>
      <c r="AJ22" s="89">
        <f t="shared" si="22"/>
        <v>18981683.95895886</v>
      </c>
      <c r="AK22" s="89">
        <f>SUM(AJ22:AJ$24)/U22/U22</f>
        <v>6.921340975930639E-3</v>
      </c>
      <c r="AL22" s="89">
        <f t="shared" si="23"/>
        <v>14564995.091383176</v>
      </c>
      <c r="AM22" s="89">
        <f>SUM(AL22:AL$24)/U22/U22</f>
        <v>6.0192041729493183E-3</v>
      </c>
      <c r="AN22" s="89">
        <f t="shared" si="24"/>
        <v>1315821.9042847964</v>
      </c>
      <c r="AO22" s="90">
        <f>SUM(AN22:AN$24)/U22/U22</f>
        <v>1.5215251977695535E-3</v>
      </c>
      <c r="AP22" s="77">
        <f t="shared" si="5"/>
        <v>12.138310267967015</v>
      </c>
      <c r="AQ22" s="78">
        <f t="shared" si="6"/>
        <v>12.464433088346915</v>
      </c>
      <c r="AR22" s="78">
        <f t="shared" si="7"/>
        <v>10.537624769144225</v>
      </c>
      <c r="AS22" s="78">
        <f t="shared" si="8"/>
        <v>10.841752207898457</v>
      </c>
      <c r="AT22" s="78">
        <f t="shared" si="9"/>
        <v>1.5352299934973879</v>
      </c>
      <c r="AU22" s="91">
        <f t="shared" si="10"/>
        <v>1.6881363857738589</v>
      </c>
    </row>
    <row r="23" spans="1:47" ht="14.45" customHeight="1" x14ac:dyDescent="0.15">
      <c r="A23" s="46"/>
      <c r="B23" s="70" t="s">
        <v>98</v>
      </c>
      <c r="C23" s="71">
        <v>15187</v>
      </c>
      <c r="D23" s="72">
        <v>1003</v>
      </c>
      <c r="E23" s="72">
        <v>5090</v>
      </c>
      <c r="F23" s="73">
        <v>576</v>
      </c>
      <c r="G23" s="74" t="s">
        <v>99</v>
      </c>
      <c r="H23" s="72">
        <v>1700191</v>
      </c>
      <c r="I23" s="72">
        <v>119801</v>
      </c>
      <c r="J23" s="75">
        <v>80</v>
      </c>
      <c r="K23" s="72">
        <v>58934</v>
      </c>
      <c r="L23" s="76">
        <v>505129</v>
      </c>
      <c r="M23" s="54"/>
      <c r="N23" s="54"/>
      <c r="O23" s="77">
        <f>IF(K23&lt;0.5,0.5,((L23-L24)-5*K24)/5/(K23-K24))</f>
        <v>0.51768128916741274</v>
      </c>
      <c r="P23" s="78">
        <f t="shared" si="12"/>
        <v>0.99185554200888892</v>
      </c>
      <c r="Q23" s="79">
        <f t="shared" si="13"/>
        <v>6.6043326529268448E-2</v>
      </c>
      <c r="R23" s="80">
        <f t="shared" si="14"/>
        <v>6.6585630398863643E-2</v>
      </c>
      <c r="S23" s="81">
        <f t="shared" si="15"/>
        <v>0.11316306483300589</v>
      </c>
      <c r="T23" s="82">
        <f>5*R23/(1+5*(1-O23)*R23)</f>
        <v>0.28686421938403878</v>
      </c>
      <c r="U23" s="83">
        <f t="shared" si="20"/>
        <v>62557.127361773877</v>
      </c>
      <c r="V23" s="83">
        <f>5*U23*((1-T23)+O23*T23)</f>
        <v>269508.62220641249</v>
      </c>
      <c r="W23" s="84">
        <f>SUM(V23:V$24)</f>
        <v>563734.95792077121</v>
      </c>
      <c r="X23" s="85">
        <f t="shared" si="0"/>
        <v>239010.20051861415</v>
      </c>
      <c r="Y23" s="83">
        <f>SUM(X23:X$24)</f>
        <v>465169.92961215344</v>
      </c>
      <c r="Z23" s="83">
        <f t="shared" si="1"/>
        <v>30498.421687798349</v>
      </c>
      <c r="AA23" s="84">
        <f>SUM(Z23:Z$24)</f>
        <v>98565.028308617795</v>
      </c>
      <c r="AB23" s="77">
        <f t="shared" si="2"/>
        <v>9.0115224546779107</v>
      </c>
      <c r="AC23" s="78">
        <f t="shared" si="3"/>
        <v>7.4359221599487944</v>
      </c>
      <c r="AD23" s="86">
        <f t="shared" si="16"/>
        <v>82.515714712432214</v>
      </c>
      <c r="AE23" s="78">
        <f t="shared" si="4"/>
        <v>1.5756002947291163</v>
      </c>
      <c r="AF23" s="87">
        <f t="shared" si="17"/>
        <v>17.484285287567776</v>
      </c>
      <c r="AH23" s="88">
        <f>IF(D23=0,0,T23*T23*(1-T23)/D23)</f>
        <v>5.8509186273445777E-5</v>
      </c>
      <c r="AI23" s="89">
        <f t="shared" si="18"/>
        <v>1.9716539408763616E-5</v>
      </c>
      <c r="AJ23" s="89">
        <f t="shared" si="22"/>
        <v>18574825.006437022</v>
      </c>
      <c r="AK23" s="89">
        <f>SUM(AJ23:AJ$24)/U23/U23</f>
        <v>4.7464743223499094E-3</v>
      </c>
      <c r="AL23" s="89">
        <f t="shared" si="23"/>
        <v>13328951.340937207</v>
      </c>
      <c r="AM23" s="89">
        <f>SUM(AL23:AL$24)/U23/U23</f>
        <v>4.6242079420814736E-3</v>
      </c>
      <c r="AN23" s="89">
        <f t="shared" si="24"/>
        <v>2172865.2954345061</v>
      </c>
      <c r="AO23" s="90">
        <f>SUM(AN23:AN$24)/U23/U23</f>
        <v>1.7734636721056108E-3</v>
      </c>
      <c r="AP23" s="77">
        <f t="shared" si="5"/>
        <v>8.8764889190034744</v>
      </c>
      <c r="AQ23" s="78">
        <f t="shared" si="6"/>
        <v>9.146555990352347</v>
      </c>
      <c r="AR23" s="78">
        <f t="shared" si="7"/>
        <v>7.3026391631701344</v>
      </c>
      <c r="AS23" s="78">
        <f t="shared" si="8"/>
        <v>7.5692051567274543</v>
      </c>
      <c r="AT23" s="78">
        <f t="shared" si="9"/>
        <v>1.4930597710891436</v>
      </c>
      <c r="AU23" s="91">
        <f t="shared" si="10"/>
        <v>1.6581408183690891</v>
      </c>
    </row>
    <row r="24" spans="1:47" ht="14.45" customHeight="1" x14ac:dyDescent="0.15">
      <c r="A24" s="22"/>
      <c r="B24" s="93" t="s">
        <v>100</v>
      </c>
      <c r="C24" s="94">
        <v>9703</v>
      </c>
      <c r="D24" s="95">
        <v>1380</v>
      </c>
      <c r="E24" s="95">
        <v>3229</v>
      </c>
      <c r="F24" s="96">
        <v>747</v>
      </c>
      <c r="G24" s="97" t="s">
        <v>101</v>
      </c>
      <c r="H24" s="95">
        <v>1052072</v>
      </c>
      <c r="I24" s="95">
        <v>159813</v>
      </c>
      <c r="J24" s="98">
        <v>85</v>
      </c>
      <c r="K24" s="95">
        <v>41062</v>
      </c>
      <c r="L24" s="99">
        <v>253559</v>
      </c>
      <c r="M24" s="54"/>
      <c r="N24" s="54"/>
      <c r="O24" s="100">
        <v>1</v>
      </c>
      <c r="P24" s="101">
        <f>IF(H24&lt;0.5,1,(I24/H24)/(K24/L24))</f>
        <v>0.93800590719217503</v>
      </c>
      <c r="Q24" s="102">
        <f t="shared" si="13"/>
        <v>0.14222405441615996</v>
      </c>
      <c r="R24" s="103">
        <f t="shared" si="14"/>
        <v>0.15162383661515857</v>
      </c>
      <c r="S24" s="104">
        <f t="shared" si="15"/>
        <v>0.23134097243728707</v>
      </c>
      <c r="T24" s="100">
        <v>1</v>
      </c>
      <c r="U24" s="105">
        <f>U23*(1-T23)</f>
        <v>44611.725854230725</v>
      </c>
      <c r="V24" s="105">
        <f>U24/R24</f>
        <v>294226.33571435872</v>
      </c>
      <c r="W24" s="106">
        <f>SUM(V24:V$24)</f>
        <v>294226.33571435872</v>
      </c>
      <c r="X24" s="100">
        <f t="shared" si="0"/>
        <v>226159.7290935393</v>
      </c>
      <c r="Y24" s="105">
        <f>SUM(X24:X$24)</f>
        <v>226159.7290935393</v>
      </c>
      <c r="Z24" s="105">
        <f t="shared" si="1"/>
        <v>68066.606620819439</v>
      </c>
      <c r="AA24" s="106">
        <f>SUM(Z24:Z$24)</f>
        <v>68066.606620819439</v>
      </c>
      <c r="AB24" s="107">
        <f t="shared" si="2"/>
        <v>6.5952690706417929</v>
      </c>
      <c r="AC24" s="101">
        <f t="shared" si="3"/>
        <v>5.0695131103539586</v>
      </c>
      <c r="AD24" s="108">
        <f t="shared" si="16"/>
        <v>76.865902756271296</v>
      </c>
      <c r="AE24" s="101">
        <f t="shared" si="4"/>
        <v>1.525755960287835</v>
      </c>
      <c r="AF24" s="109">
        <f t="shared" si="17"/>
        <v>23.134097243728707</v>
      </c>
      <c r="AH24" s="110">
        <f>0</f>
        <v>0</v>
      </c>
      <c r="AI24" s="111">
        <f t="shared" si="18"/>
        <v>5.5070401644180079E-5</v>
      </c>
      <c r="AJ24" s="111">
        <v>0</v>
      </c>
      <c r="AK24" s="111">
        <f>(1-R24)/R24/R24/D24</f>
        <v>2.6740800756175707E-2</v>
      </c>
      <c r="AL24" s="111">
        <f>V24*V24*AI24</f>
        <v>4767397.1240882734</v>
      </c>
      <c r="AM24" s="111">
        <f>(1-S24)*(1-S24)*(1-R24)/R24/R24/D24+AI24/R24/R24</f>
        <v>1.8194875368630146E-2</v>
      </c>
      <c r="AN24" s="111">
        <f>V24*V24*AI24</f>
        <v>4767397.1240882734</v>
      </c>
      <c r="AO24" s="112">
        <f>S24*S24*(1-R24)/R24/R24/D24+AI24/R24/R24</f>
        <v>3.8265603138252983E-3</v>
      </c>
      <c r="AP24" s="107">
        <f t="shared" si="5"/>
        <v>6.2747578225007574</v>
      </c>
      <c r="AQ24" s="101">
        <f t="shared" si="6"/>
        <v>6.9157803187828284</v>
      </c>
      <c r="AR24" s="101">
        <f t="shared" si="7"/>
        <v>4.8051318833045906</v>
      </c>
      <c r="AS24" s="101">
        <f t="shared" si="8"/>
        <v>5.3338943374033265</v>
      </c>
      <c r="AT24" s="101">
        <f t="shared" si="9"/>
        <v>1.4045119332118949</v>
      </c>
      <c r="AU24" s="113">
        <f t="shared" si="10"/>
        <v>1.6469999873637751</v>
      </c>
    </row>
    <row r="25" spans="1:47" ht="14.45" customHeight="1" x14ac:dyDescent="0.15">
      <c r="A25" s="46" t="s">
        <v>102</v>
      </c>
      <c r="B25" s="47" t="s">
        <v>67</v>
      </c>
      <c r="C25" s="114">
        <v>27800</v>
      </c>
      <c r="D25" s="49">
        <v>18</v>
      </c>
      <c r="E25" s="49">
        <v>9189</v>
      </c>
      <c r="F25" s="115">
        <v>0</v>
      </c>
      <c r="G25" s="51" t="s">
        <v>67</v>
      </c>
      <c r="H25" s="49">
        <v>2565299</v>
      </c>
      <c r="I25" s="49">
        <v>1509</v>
      </c>
      <c r="J25" s="52">
        <v>0</v>
      </c>
      <c r="K25" s="49">
        <v>100000</v>
      </c>
      <c r="L25" s="53">
        <v>8638891</v>
      </c>
      <c r="M25" s="54"/>
      <c r="N25" s="54"/>
      <c r="O25" s="116">
        <f t="shared" ref="O25:O40" si="26">IF(K25&lt;0.5,0.5,((L25-L26)-5*K26)/5/(K25-K26))</f>
        <v>0.17388316151202748</v>
      </c>
      <c r="P25" s="117">
        <f t="shared" ref="P25:P40" si="27">IF(H25&lt;0.5,1,(I25/H25)/((K25-K26)/(L25-L26)))</f>
        <v>1.0082842014159938</v>
      </c>
      <c r="Q25" s="57">
        <f t="shared" si="13"/>
        <v>6.4748201438848921E-4</v>
      </c>
      <c r="R25" s="118">
        <f t="shared" si="14"/>
        <v>6.4216221327200351E-4</v>
      </c>
      <c r="S25" s="119">
        <f t="shared" si="15"/>
        <v>0</v>
      </c>
      <c r="T25" s="120">
        <f>5*R25/(1+5*(1-O25)*R25)</f>
        <v>3.2023169044803016E-3</v>
      </c>
      <c r="U25" s="121">
        <v>100000</v>
      </c>
      <c r="V25" s="121">
        <f>5*U25*((1-T25)+O25*T25)</f>
        <v>498677.25604151707</v>
      </c>
      <c r="W25" s="122">
        <f>SUM(V25:V$42)</f>
        <v>8702536.3520405944</v>
      </c>
      <c r="X25" s="123">
        <f t="shared" si="0"/>
        <v>498677.25604151707</v>
      </c>
      <c r="Y25" s="121">
        <f>SUM(X25:X$42)</f>
        <v>8408910.1175745446</v>
      </c>
      <c r="Z25" s="121">
        <f t="shared" si="1"/>
        <v>0</v>
      </c>
      <c r="AA25" s="122">
        <f>SUM(Z25:Z$42)</f>
        <v>293626.23446605034</v>
      </c>
      <c r="AB25" s="116">
        <f t="shared" si="2"/>
        <v>87.025363520405946</v>
      </c>
      <c r="AC25" s="117">
        <f t="shared" si="3"/>
        <v>84.089101175745441</v>
      </c>
      <c r="AD25" s="64">
        <f t="shared" si="16"/>
        <v>96.625969457775369</v>
      </c>
      <c r="AE25" s="117">
        <f t="shared" si="4"/>
        <v>2.9362623446605034</v>
      </c>
      <c r="AF25" s="65">
        <f t="shared" si="17"/>
        <v>3.3740305422246242</v>
      </c>
      <c r="AH25" s="66">
        <f>IF(D25=0,0,T25*T25*(1-T25)/D25)</f>
        <v>5.6788857388161026E-7</v>
      </c>
      <c r="AI25" s="67">
        <f t="shared" si="18"/>
        <v>0</v>
      </c>
      <c r="AJ25" s="67">
        <f>U25*U25*((1-O25)*5+AB26)^2*AH25</f>
        <v>42424781.956505246</v>
      </c>
      <c r="AK25" s="67">
        <f>SUM(AJ25:AJ$42)/U25/U25</f>
        <v>2.124340428313843E-2</v>
      </c>
      <c r="AL25" s="67">
        <f>U25*U25*((1-O25)*5*(1-S25)+AC26)^2*AH25+V25*V25*AI25</f>
        <v>39582318.57820946</v>
      </c>
      <c r="AM25" s="67">
        <f>SUM(AL25:AL$42)/U25/U25</f>
        <v>1.7992974509596249E-2</v>
      </c>
      <c r="AN25" s="67">
        <f>U25*U25*((1-O25)*5*S25+AE26)^2*AH25+V25*V25*AI25</f>
        <v>49276.380739922992</v>
      </c>
      <c r="AO25" s="68">
        <f>SUM(AN25:AN$42)/U25/U25</f>
        <v>1.7056121027637277E-3</v>
      </c>
      <c r="AP25" s="116">
        <f t="shared" si="5"/>
        <v>86.739691222319308</v>
      </c>
      <c r="AQ25" s="117">
        <f t="shared" si="6"/>
        <v>87.311035818492584</v>
      </c>
      <c r="AR25" s="117">
        <f t="shared" si="7"/>
        <v>83.826190904215281</v>
      </c>
      <c r="AS25" s="117">
        <f t="shared" si="8"/>
        <v>84.352011447275601</v>
      </c>
      <c r="AT25" s="117">
        <f t="shared" si="9"/>
        <v>2.8553161930906041</v>
      </c>
      <c r="AU25" s="124">
        <f t="shared" si="10"/>
        <v>3.0172084962304027</v>
      </c>
    </row>
    <row r="26" spans="1:47" ht="14.45" customHeight="1" x14ac:dyDescent="0.15">
      <c r="A26" s="125"/>
      <c r="B26" s="70" t="s">
        <v>69</v>
      </c>
      <c r="C26" s="71">
        <v>28119</v>
      </c>
      <c r="D26" s="72">
        <v>0</v>
      </c>
      <c r="E26" s="72">
        <v>9342</v>
      </c>
      <c r="F26" s="126">
        <v>0</v>
      </c>
      <c r="G26" s="74" t="s">
        <v>69</v>
      </c>
      <c r="H26" s="72">
        <v>2708194</v>
      </c>
      <c r="I26" s="72">
        <v>219</v>
      </c>
      <c r="J26" s="75">
        <v>5</v>
      </c>
      <c r="K26" s="72">
        <v>99709</v>
      </c>
      <c r="L26" s="76">
        <v>8140093</v>
      </c>
      <c r="M26" s="54"/>
      <c r="N26" s="54"/>
      <c r="O26" s="77">
        <f t="shared" si="26"/>
        <v>0.44736842105263158</v>
      </c>
      <c r="P26" s="78">
        <f t="shared" si="27"/>
        <v>1.0607026014578835</v>
      </c>
      <c r="Q26" s="79">
        <f t="shared" si="13"/>
        <v>0</v>
      </c>
      <c r="R26" s="80">
        <f t="shared" si="14"/>
        <v>0</v>
      </c>
      <c r="S26" s="81">
        <f t="shared" si="15"/>
        <v>0</v>
      </c>
      <c r="T26" s="82">
        <f>5*R26/(1+5*(1-O26)*R26)</f>
        <v>0</v>
      </c>
      <c r="U26" s="83">
        <f>U25*(1-T25)</f>
        <v>99679.768309551975</v>
      </c>
      <c r="V26" s="83">
        <f>5*U26*((1-T26)+O26*T26)</f>
        <v>498398.84154775989</v>
      </c>
      <c r="W26" s="84">
        <f>SUM(V26:V$42)</f>
        <v>8203859.095999077</v>
      </c>
      <c r="X26" s="85">
        <f t="shared" si="0"/>
        <v>498398.84154775989</v>
      </c>
      <c r="Y26" s="83">
        <f>SUM(X26:X$42)</f>
        <v>7910232.8615330271</v>
      </c>
      <c r="Z26" s="83">
        <f t="shared" si="1"/>
        <v>0</v>
      </c>
      <c r="AA26" s="84">
        <f>SUM(Z26:Z$42)</f>
        <v>293626.23446605034</v>
      </c>
      <c r="AB26" s="77">
        <f t="shared" si="2"/>
        <v>82.302148521476141</v>
      </c>
      <c r="AC26" s="78">
        <f t="shared" si="3"/>
        <v>79.356453126657357</v>
      </c>
      <c r="AD26" s="86">
        <f t="shared" si="16"/>
        <v>96.420876674865752</v>
      </c>
      <c r="AE26" s="78">
        <f t="shared" si="4"/>
        <v>2.9456953948187814</v>
      </c>
      <c r="AF26" s="87">
        <f t="shared" si="17"/>
        <v>3.5791233251342445</v>
      </c>
      <c r="AH26" s="88">
        <f>IF(D26=0,0,T26*T26*(1-T26)/D26)</f>
        <v>0</v>
      </c>
      <c r="AI26" s="89">
        <f t="shared" si="18"/>
        <v>0</v>
      </c>
      <c r="AJ26" s="89">
        <f>U26*U26*((1-O26)*5+AB27)^2*AH26</f>
        <v>0</v>
      </c>
      <c r="AK26" s="89">
        <f>SUM(AJ26:AJ$42)/U26/U26</f>
        <v>1.7110336060656258E-2</v>
      </c>
      <c r="AL26" s="89">
        <f>U26*U26*((1-O26)*5*(1-S26)+AC27)^2*AH26+V26*V26*AI26</f>
        <v>0</v>
      </c>
      <c r="AM26" s="89">
        <f>SUM(AL26:AL$42)/U26/U26</f>
        <v>1.4125063661881074E-2</v>
      </c>
      <c r="AN26" s="89">
        <f>U26*U26*((1-O26)*5*S26+AE27)^2*AH26+V26*V26*AI26</f>
        <v>0</v>
      </c>
      <c r="AO26" s="90">
        <f>SUM(AN26:AN$42)/U26/U26</f>
        <v>1.7116292709133494E-3</v>
      </c>
      <c r="AP26" s="77">
        <f t="shared" si="5"/>
        <v>82.045767814302963</v>
      </c>
      <c r="AQ26" s="78">
        <f t="shared" si="6"/>
        <v>82.55852922864932</v>
      </c>
      <c r="AR26" s="78">
        <f t="shared" si="7"/>
        <v>79.123509260965463</v>
      </c>
      <c r="AS26" s="78">
        <f t="shared" si="8"/>
        <v>79.589396992349251</v>
      </c>
      <c r="AT26" s="78">
        <f t="shared" si="9"/>
        <v>2.8646065854358542</v>
      </c>
      <c r="AU26" s="91">
        <f t="shared" si="10"/>
        <v>3.0267842042017086</v>
      </c>
    </row>
    <row r="27" spans="1:47" ht="14.45" customHeight="1" x14ac:dyDescent="0.15">
      <c r="A27" s="125"/>
      <c r="B27" s="70" t="s">
        <v>71</v>
      </c>
      <c r="C27" s="127">
        <v>30355</v>
      </c>
      <c r="D27" s="72">
        <v>3</v>
      </c>
      <c r="E27" s="72">
        <v>10098</v>
      </c>
      <c r="F27" s="126">
        <v>0</v>
      </c>
      <c r="G27" s="74" t="s">
        <v>71</v>
      </c>
      <c r="H27" s="72">
        <v>2870493</v>
      </c>
      <c r="I27" s="72">
        <v>203</v>
      </c>
      <c r="J27" s="75">
        <v>10</v>
      </c>
      <c r="K27" s="72">
        <v>99671</v>
      </c>
      <c r="L27" s="76">
        <v>7641653</v>
      </c>
      <c r="M27" s="54"/>
      <c r="N27" s="54"/>
      <c r="O27" s="77">
        <f t="shared" si="26"/>
        <v>0.54594594594594592</v>
      </c>
      <c r="P27" s="78">
        <f t="shared" si="27"/>
        <v>0.95236501468845525</v>
      </c>
      <c r="Q27" s="79">
        <f t="shared" si="13"/>
        <v>9.8830505682754081E-5</v>
      </c>
      <c r="R27" s="80">
        <f t="shared" si="14"/>
        <v>1.0377376757700854E-4</v>
      </c>
      <c r="S27" s="81">
        <f t="shared" si="15"/>
        <v>0</v>
      </c>
      <c r="T27" s="82">
        <f t="shared" ref="T27:T40" si="28">5*R27/(1+5*(1-O27)*R27)</f>
        <v>5.1874662403385676E-4</v>
      </c>
      <c r="U27" s="83">
        <f t="shared" ref="U27:U41" si="29">U26*(1-T26)</f>
        <v>99679.768309551975</v>
      </c>
      <c r="V27" s="83">
        <f t="shared" ref="V27:V40" si="30">5*U27*((1-T27)+O27*T27)</f>
        <v>498281.44917919819</v>
      </c>
      <c r="W27" s="84">
        <f>SUM(V27:V$42)</f>
        <v>7705460.2544513168</v>
      </c>
      <c r="X27" s="85">
        <f t="shared" si="0"/>
        <v>498281.44917919819</v>
      </c>
      <c r="Y27" s="83">
        <f>SUM(X27:X$42)</f>
        <v>7411834.0199852679</v>
      </c>
      <c r="Z27" s="83">
        <f t="shared" si="1"/>
        <v>0</v>
      </c>
      <c r="AA27" s="84">
        <f>SUM(Z27:Z$42)</f>
        <v>293626.23446605034</v>
      </c>
      <c r="AB27" s="77">
        <f t="shared" si="2"/>
        <v>77.302148521476127</v>
      </c>
      <c r="AC27" s="78">
        <f t="shared" si="3"/>
        <v>74.356453126657371</v>
      </c>
      <c r="AD27" s="86">
        <f t="shared" si="16"/>
        <v>96.189374485496501</v>
      </c>
      <c r="AE27" s="78">
        <f t="shared" si="4"/>
        <v>2.9456953948187814</v>
      </c>
      <c r="AF27" s="87">
        <f t="shared" si="17"/>
        <v>3.8106255145035286</v>
      </c>
      <c r="AH27" s="88">
        <f t="shared" ref="AH27:AH40" si="31">IF(D27=0,0,T27*T27*(1-T27)/D27)</f>
        <v>8.9652822078797402E-8</v>
      </c>
      <c r="AI27" s="89">
        <f t="shared" si="18"/>
        <v>0</v>
      </c>
      <c r="AJ27" s="89">
        <f t="shared" ref="AJ27:AJ40" si="32">U27*U27*((1-O27)*5+AB28)^2*AH27</f>
        <v>4958897.8103936464</v>
      </c>
      <c r="AK27" s="89">
        <f>SUM(AJ27:AJ$42)/U27/U27</f>
        <v>1.7110336060656258E-2</v>
      </c>
      <c r="AL27" s="89">
        <f t="shared" ref="AL27:AL40" si="33">U27*U27*((1-O27)*5*(1-S27)+AC28)^2*AH27+V27*V27*AI27</f>
        <v>4574871.1644393252</v>
      </c>
      <c r="AM27" s="89">
        <f>SUM(AL27:AL$42)/U27/U27</f>
        <v>1.4125063661881074E-2</v>
      </c>
      <c r="AN27" s="89">
        <f t="shared" ref="AN27:AN40" si="34">U27*U27*((1-O27)*5*S27+AE28)^2*AH27+V27*V27*AI27</f>
        <v>7737.5660728259982</v>
      </c>
      <c r="AO27" s="90">
        <f>SUM(AN27:AN$42)/U27/U27</f>
        <v>1.7116292709133494E-3</v>
      </c>
      <c r="AP27" s="77">
        <f t="shared" si="5"/>
        <v>77.045767814302948</v>
      </c>
      <c r="AQ27" s="78">
        <f t="shared" si="6"/>
        <v>77.558529228649306</v>
      </c>
      <c r="AR27" s="78">
        <f t="shared" si="7"/>
        <v>74.123509260965477</v>
      </c>
      <c r="AS27" s="78">
        <f t="shared" si="8"/>
        <v>74.589396992349265</v>
      </c>
      <c r="AT27" s="78">
        <f t="shared" si="9"/>
        <v>2.8646065854358542</v>
      </c>
      <c r="AU27" s="91">
        <f t="shared" si="10"/>
        <v>3.0267842042017086</v>
      </c>
    </row>
    <row r="28" spans="1:47" ht="14.45" customHeight="1" x14ac:dyDescent="0.15">
      <c r="A28" s="125"/>
      <c r="B28" s="70" t="s">
        <v>73</v>
      </c>
      <c r="C28" s="71">
        <v>31703</v>
      </c>
      <c r="D28" s="72">
        <v>3</v>
      </c>
      <c r="E28" s="72">
        <v>10549</v>
      </c>
      <c r="F28" s="126">
        <v>0</v>
      </c>
      <c r="G28" s="74" t="s">
        <v>73</v>
      </c>
      <c r="H28" s="72">
        <v>2932213</v>
      </c>
      <c r="I28" s="72">
        <v>481</v>
      </c>
      <c r="J28" s="75">
        <v>15</v>
      </c>
      <c r="K28" s="72">
        <v>99634</v>
      </c>
      <c r="L28" s="76">
        <v>7143382</v>
      </c>
      <c r="M28" s="54"/>
      <c r="N28" s="54"/>
      <c r="O28" s="77">
        <f t="shared" si="26"/>
        <v>0.55999999999999994</v>
      </c>
      <c r="P28" s="78">
        <f t="shared" si="27"/>
        <v>1.0211362288483135</v>
      </c>
      <c r="Q28" s="79">
        <f t="shared" si="13"/>
        <v>9.4628268618111847E-5</v>
      </c>
      <c r="R28" s="80">
        <f t="shared" si="14"/>
        <v>9.2669583102382097E-5</v>
      </c>
      <c r="S28" s="81">
        <f t="shared" si="15"/>
        <v>0</v>
      </c>
      <c r="T28" s="82">
        <f t="shared" si="28"/>
        <v>4.6325347059873002E-4</v>
      </c>
      <c r="U28" s="83">
        <f t="shared" si="29"/>
        <v>99628.05976625692</v>
      </c>
      <c r="V28" s="83">
        <f t="shared" si="30"/>
        <v>498038.76213348203</v>
      </c>
      <c r="W28" s="84">
        <f>SUM(V28:V$42)</f>
        <v>7207178.8052721191</v>
      </c>
      <c r="X28" s="85">
        <f t="shared" si="0"/>
        <v>498038.76213348203</v>
      </c>
      <c r="Y28" s="83">
        <f>SUM(X28:X$42)</f>
        <v>6913552.5708060693</v>
      </c>
      <c r="Z28" s="83">
        <f t="shared" si="1"/>
        <v>0</v>
      </c>
      <c r="AA28" s="84">
        <f>SUM(Z28:Z$42)</f>
        <v>293626.23446605034</v>
      </c>
      <c r="AB28" s="77">
        <f t="shared" si="2"/>
        <v>72.340852789678863</v>
      </c>
      <c r="AC28" s="78">
        <f t="shared" si="3"/>
        <v>69.393628532226259</v>
      </c>
      <c r="AD28" s="86">
        <f t="shared" si="16"/>
        <v>95.925919941777209</v>
      </c>
      <c r="AE28" s="78">
        <f t="shared" si="4"/>
        <v>2.9472242574526053</v>
      </c>
      <c r="AF28" s="87">
        <f t="shared" si="17"/>
        <v>4.0740800582227816</v>
      </c>
      <c r="AH28" s="88">
        <f t="shared" si="31"/>
        <v>7.1501454025598744E-8</v>
      </c>
      <c r="AI28" s="89">
        <f t="shared" si="18"/>
        <v>0</v>
      </c>
      <c r="AJ28" s="89">
        <f t="shared" si="32"/>
        <v>3435268.7067143316</v>
      </c>
      <c r="AK28" s="89">
        <f>SUM(AJ28:AJ$42)/U28/U28</f>
        <v>1.6628502450277825E-2</v>
      </c>
      <c r="AL28" s="89">
        <f t="shared" si="33"/>
        <v>3150257.4501385796</v>
      </c>
      <c r="AM28" s="89">
        <f>SUM(AL28:AL$42)/U28/U28</f>
        <v>1.3678820376123469E-2</v>
      </c>
      <c r="AN28" s="89">
        <f t="shared" si="34"/>
        <v>6170.3110106311124</v>
      </c>
      <c r="AO28" s="90">
        <f>SUM(AN28:AN$42)/U28/U28</f>
        <v>1.7126269127659315E-3</v>
      </c>
      <c r="AP28" s="77">
        <f t="shared" si="5"/>
        <v>72.088107750137056</v>
      </c>
      <c r="AQ28" s="78">
        <f t="shared" si="6"/>
        <v>72.59359782922067</v>
      </c>
      <c r="AR28" s="78">
        <f t="shared" si="7"/>
        <v>69.164393813309346</v>
      </c>
      <c r="AS28" s="78">
        <f t="shared" si="8"/>
        <v>69.622863251143173</v>
      </c>
      <c r="AT28" s="78">
        <f t="shared" si="9"/>
        <v>2.8661118197621893</v>
      </c>
      <c r="AU28" s="91">
        <f t="shared" si="10"/>
        <v>3.0283366951430213</v>
      </c>
    </row>
    <row r="29" spans="1:47" ht="14.45" customHeight="1" x14ac:dyDescent="0.15">
      <c r="A29" s="125"/>
      <c r="B29" s="70" t="s">
        <v>75</v>
      </c>
      <c r="C29" s="71">
        <v>31242</v>
      </c>
      <c r="D29" s="72">
        <v>8</v>
      </c>
      <c r="E29" s="72">
        <v>10357</v>
      </c>
      <c r="F29" s="126">
        <v>0</v>
      </c>
      <c r="G29" s="74" t="s">
        <v>75</v>
      </c>
      <c r="H29" s="72">
        <v>3076411</v>
      </c>
      <c r="I29" s="72">
        <v>791</v>
      </c>
      <c r="J29" s="75">
        <v>20</v>
      </c>
      <c r="K29" s="72">
        <v>99554</v>
      </c>
      <c r="L29" s="76">
        <v>6645388</v>
      </c>
      <c r="M29" s="54"/>
      <c r="N29" s="54"/>
      <c r="O29" s="77">
        <f t="shared" si="26"/>
        <v>0.50406504065040647</v>
      </c>
      <c r="P29" s="78">
        <f t="shared" si="27"/>
        <v>1.0398951367025973</v>
      </c>
      <c r="Q29" s="79">
        <f t="shared" si="13"/>
        <v>2.5606555278151206E-4</v>
      </c>
      <c r="R29" s="80">
        <f t="shared" si="14"/>
        <v>2.4624170624883401E-4</v>
      </c>
      <c r="S29" s="81">
        <f t="shared" si="15"/>
        <v>0</v>
      </c>
      <c r="T29" s="82">
        <f t="shared" si="28"/>
        <v>1.2304572148650102E-3</v>
      </c>
      <c r="U29" s="83">
        <f t="shared" si="29"/>
        <v>99581.906721801191</v>
      </c>
      <c r="V29" s="83">
        <f t="shared" si="30"/>
        <v>497605.69589309755</v>
      </c>
      <c r="W29" s="84">
        <f>SUM(V29:V$42)</f>
        <v>6709140.0431386363</v>
      </c>
      <c r="X29" s="85">
        <f t="shared" si="0"/>
        <v>497605.69589309755</v>
      </c>
      <c r="Y29" s="83">
        <f>SUM(X29:X$42)</f>
        <v>6415513.8086725865</v>
      </c>
      <c r="Z29" s="83">
        <f t="shared" si="1"/>
        <v>0</v>
      </c>
      <c r="AA29" s="84">
        <f>SUM(Z29:Z$42)</f>
        <v>293626.23446605034</v>
      </c>
      <c r="AB29" s="77">
        <f t="shared" si="2"/>
        <v>67.373082761728469</v>
      </c>
      <c r="AC29" s="78">
        <f t="shared" si="3"/>
        <v>64.424492559631375</v>
      </c>
      <c r="AD29" s="86">
        <f t="shared" si="16"/>
        <v>95.623489261245368</v>
      </c>
      <c r="AE29" s="78">
        <f t="shared" si="4"/>
        <v>2.9485902020971002</v>
      </c>
      <c r="AF29" s="87">
        <f t="shared" si="17"/>
        <v>4.3765107387546438</v>
      </c>
      <c r="AH29" s="88">
        <f t="shared" si="31"/>
        <v>1.8902025183509711E-7</v>
      </c>
      <c r="AI29" s="89">
        <f t="shared" si="18"/>
        <v>0</v>
      </c>
      <c r="AJ29" s="89">
        <f t="shared" si="32"/>
        <v>7903064.5020033587</v>
      </c>
      <c r="AK29" s="89">
        <f>SUM(AJ29:AJ$42)/U29/U29</f>
        <v>1.6297502073566627E-2</v>
      </c>
      <c r="AL29" s="89">
        <f t="shared" si="33"/>
        <v>7200761.1437823158</v>
      </c>
      <c r="AM29" s="89">
        <f>SUM(AL29:AL$42)/U29/U29</f>
        <v>1.3373826149514228E-2</v>
      </c>
      <c r="AN29" s="89">
        <f t="shared" si="34"/>
        <v>16336.817908303065</v>
      </c>
      <c r="AO29" s="90">
        <f>SUM(AN29:AN$42)/U29/U29</f>
        <v>1.7135925536073673E-3</v>
      </c>
      <c r="AP29" s="77">
        <f t="shared" si="5"/>
        <v>67.122865887865387</v>
      </c>
      <c r="AQ29" s="78">
        <f t="shared" si="6"/>
        <v>67.62329963559155</v>
      </c>
      <c r="AR29" s="78">
        <f t="shared" si="7"/>
        <v>64.197827850124199</v>
      </c>
      <c r="AS29" s="78">
        <f t="shared" si="8"/>
        <v>64.651157269138551</v>
      </c>
      <c r="AT29" s="78">
        <f t="shared" si="9"/>
        <v>2.8674549005697254</v>
      </c>
      <c r="AU29" s="91">
        <f t="shared" si="10"/>
        <v>3.029725503624475</v>
      </c>
    </row>
    <row r="30" spans="1:47" ht="14.45" customHeight="1" x14ac:dyDescent="0.15">
      <c r="A30" s="125"/>
      <c r="B30" s="70" t="s">
        <v>77</v>
      </c>
      <c r="C30" s="71">
        <v>34822</v>
      </c>
      <c r="D30" s="72">
        <v>8</v>
      </c>
      <c r="E30" s="72">
        <v>11677</v>
      </c>
      <c r="F30" s="126">
        <v>0</v>
      </c>
      <c r="G30" s="74" t="s">
        <v>77</v>
      </c>
      <c r="H30" s="72">
        <v>3511714</v>
      </c>
      <c r="I30" s="72">
        <v>1025</v>
      </c>
      <c r="J30" s="75">
        <v>25</v>
      </c>
      <c r="K30" s="72">
        <v>99431</v>
      </c>
      <c r="L30" s="76">
        <v>6147923</v>
      </c>
      <c r="M30" s="54"/>
      <c r="N30" s="54"/>
      <c r="O30" s="77">
        <f t="shared" si="26"/>
        <v>0.52689655172413796</v>
      </c>
      <c r="P30" s="78">
        <f t="shared" si="27"/>
        <v>1.000066319908661</v>
      </c>
      <c r="Q30" s="79">
        <f t="shared" si="13"/>
        <v>2.2973981965424158E-4</v>
      </c>
      <c r="R30" s="80">
        <f t="shared" si="14"/>
        <v>2.2972458434079089E-4</v>
      </c>
      <c r="S30" s="81">
        <f t="shared" si="15"/>
        <v>0</v>
      </c>
      <c r="T30" s="82">
        <f t="shared" si="28"/>
        <v>1.1479990789546159E-3</v>
      </c>
      <c r="U30" s="83">
        <f t="shared" si="29"/>
        <v>99459.375446205333</v>
      </c>
      <c r="V30" s="83">
        <f t="shared" si="30"/>
        <v>497026.78419590846</v>
      </c>
      <c r="W30" s="84">
        <f>SUM(V30:V$42)</f>
        <v>6211534.3472455395</v>
      </c>
      <c r="X30" s="85">
        <f t="shared" si="0"/>
        <v>497026.78419590846</v>
      </c>
      <c r="Y30" s="83">
        <f>SUM(X30:X$42)</f>
        <v>5917908.1127794888</v>
      </c>
      <c r="Z30" s="83">
        <f t="shared" si="1"/>
        <v>0</v>
      </c>
      <c r="AA30" s="84">
        <f>SUM(Z30:Z$42)</f>
        <v>293626.23446605034</v>
      </c>
      <c r="AB30" s="77">
        <f t="shared" si="2"/>
        <v>62.452979614829545</v>
      </c>
      <c r="AC30" s="78">
        <f t="shared" si="3"/>
        <v>59.500756828905608</v>
      </c>
      <c r="AD30" s="86">
        <f t="shared" si="16"/>
        <v>95.272887211897057</v>
      </c>
      <c r="AE30" s="78">
        <f t="shared" si="4"/>
        <v>2.9522227859239289</v>
      </c>
      <c r="AF30" s="87">
        <f t="shared" si="17"/>
        <v>4.7271127881029393</v>
      </c>
      <c r="AH30" s="88">
        <f t="shared" si="31"/>
        <v>1.6454861689127396E-7</v>
      </c>
      <c r="AI30" s="89">
        <f t="shared" si="18"/>
        <v>0</v>
      </c>
      <c r="AJ30" s="89">
        <f t="shared" si="32"/>
        <v>5837869.6710024122</v>
      </c>
      <c r="AK30" s="89">
        <f>SUM(AJ30:AJ$42)/U30/U30</f>
        <v>1.5538761547125078E-2</v>
      </c>
      <c r="AL30" s="89">
        <f t="shared" si="33"/>
        <v>5275856.2203114331</v>
      </c>
      <c r="AM30" s="89">
        <f>SUM(AL30:AL$42)/U30/U30</f>
        <v>1.2678873308789758E-2</v>
      </c>
      <c r="AN30" s="89">
        <f t="shared" si="34"/>
        <v>14219.412712999689</v>
      </c>
      <c r="AO30" s="90">
        <f>SUM(AN30:AN$42)/U30/U30</f>
        <v>1.7161658640584122E-3</v>
      </c>
      <c r="AP30" s="77">
        <f t="shared" si="5"/>
        <v>62.208656659789632</v>
      </c>
      <c r="AQ30" s="78">
        <f t="shared" si="6"/>
        <v>62.697302569869457</v>
      </c>
      <c r="AR30" s="78">
        <f t="shared" si="7"/>
        <v>59.28005984273895</v>
      </c>
      <c r="AS30" s="78">
        <f t="shared" si="8"/>
        <v>59.721453815072266</v>
      </c>
      <c r="AT30" s="78">
        <f t="shared" si="9"/>
        <v>2.8710265866079094</v>
      </c>
      <c r="AU30" s="91">
        <f t="shared" si="10"/>
        <v>3.0334189852399485</v>
      </c>
    </row>
    <row r="31" spans="1:47" ht="14.45" customHeight="1" x14ac:dyDescent="0.15">
      <c r="A31" s="125"/>
      <c r="B31" s="70" t="s">
        <v>79</v>
      </c>
      <c r="C31" s="71">
        <v>40627</v>
      </c>
      <c r="D31" s="72">
        <v>15</v>
      </c>
      <c r="E31" s="72">
        <v>13454</v>
      </c>
      <c r="F31" s="126">
        <v>0</v>
      </c>
      <c r="G31" s="74" t="s">
        <v>79</v>
      </c>
      <c r="H31" s="72">
        <v>4033928</v>
      </c>
      <c r="I31" s="72">
        <v>1660</v>
      </c>
      <c r="J31" s="75">
        <v>30</v>
      </c>
      <c r="K31" s="72">
        <v>99286</v>
      </c>
      <c r="L31" s="76">
        <v>5651111</v>
      </c>
      <c r="M31" s="54"/>
      <c r="N31" s="54"/>
      <c r="O31" s="77">
        <f t="shared" si="26"/>
        <v>0.5217821782178218</v>
      </c>
      <c r="P31" s="78">
        <f t="shared" si="27"/>
        <v>1.0103313840519563</v>
      </c>
      <c r="Q31" s="79">
        <f t="shared" si="13"/>
        <v>3.6921259261082532E-4</v>
      </c>
      <c r="R31" s="80">
        <f t="shared" si="14"/>
        <v>3.6543712136318093E-4</v>
      </c>
      <c r="S31" s="81">
        <f t="shared" si="15"/>
        <v>0</v>
      </c>
      <c r="T31" s="82">
        <f t="shared" si="28"/>
        <v>1.8255904191962966E-3</v>
      </c>
      <c r="U31" s="83">
        <f t="shared" si="29"/>
        <v>99345.196174799697</v>
      </c>
      <c r="V31" s="83">
        <f t="shared" si="30"/>
        <v>496292.32425363542</v>
      </c>
      <c r="W31" s="84">
        <f>SUM(V31:V$42)</f>
        <v>5714507.5630496312</v>
      </c>
      <c r="X31" s="85">
        <f t="shared" si="0"/>
        <v>496292.32425363542</v>
      </c>
      <c r="Y31" s="83">
        <f>SUM(X31:X$42)</f>
        <v>5420881.3285835814</v>
      </c>
      <c r="Z31" s="83">
        <f t="shared" si="1"/>
        <v>0</v>
      </c>
      <c r="AA31" s="84">
        <f>SUM(Z31:Z$42)</f>
        <v>293626.23446605034</v>
      </c>
      <c r="AB31" s="77">
        <f t="shared" si="2"/>
        <v>57.52173011964112</v>
      </c>
      <c r="AC31" s="78">
        <f t="shared" si="3"/>
        <v>54.566114289466405</v>
      </c>
      <c r="AD31" s="86">
        <f t="shared" si="16"/>
        <v>94.861740382239475</v>
      </c>
      <c r="AE31" s="78">
        <f t="shared" si="4"/>
        <v>2.9556158301747133</v>
      </c>
      <c r="AF31" s="87">
        <f t="shared" si="17"/>
        <v>5.138259617760526</v>
      </c>
      <c r="AH31" s="88">
        <f t="shared" si="31"/>
        <v>2.2177973911551602E-7</v>
      </c>
      <c r="AI31" s="89">
        <f t="shared" si="18"/>
        <v>0</v>
      </c>
      <c r="AJ31" s="89">
        <f t="shared" si="32"/>
        <v>6624456.1629144931</v>
      </c>
      <c r="AK31" s="89">
        <f>SUM(AJ31:AJ$42)/U31/U31</f>
        <v>1.4982992005209901E-2</v>
      </c>
      <c r="AL31" s="89">
        <f t="shared" si="33"/>
        <v>5930540.5904046614</v>
      </c>
      <c r="AM31" s="89">
        <f>SUM(AL31:AL$42)/U31/U31</f>
        <v>1.2173470799281797E-2</v>
      </c>
      <c r="AN31" s="89">
        <f t="shared" si="34"/>
        <v>19191.049094042293</v>
      </c>
      <c r="AO31" s="90">
        <f>SUM(AN31:AN$42)/U31/U31</f>
        <v>1.718672225698524E-3</v>
      </c>
      <c r="AP31" s="77">
        <f t="shared" si="5"/>
        <v>57.281816255749902</v>
      </c>
      <c r="AQ31" s="78">
        <f t="shared" si="6"/>
        <v>57.761643983532338</v>
      </c>
      <c r="AR31" s="78">
        <f t="shared" si="7"/>
        <v>54.349860722044916</v>
      </c>
      <c r="AS31" s="78">
        <f t="shared" si="8"/>
        <v>54.782367856887895</v>
      </c>
      <c r="AT31" s="78">
        <f t="shared" si="9"/>
        <v>2.8743603612988067</v>
      </c>
      <c r="AU31" s="91">
        <f t="shared" si="10"/>
        <v>3.0368712990506199</v>
      </c>
    </row>
    <row r="32" spans="1:47" ht="14.45" customHeight="1" x14ac:dyDescent="0.15">
      <c r="A32" s="125"/>
      <c r="B32" s="70" t="s">
        <v>81</v>
      </c>
      <c r="C32" s="71">
        <v>44979</v>
      </c>
      <c r="D32" s="72">
        <v>19</v>
      </c>
      <c r="E32" s="72">
        <v>15083</v>
      </c>
      <c r="F32" s="126">
        <v>0</v>
      </c>
      <c r="G32" s="74" t="s">
        <v>81</v>
      </c>
      <c r="H32" s="72">
        <v>4761382</v>
      </c>
      <c r="I32" s="72">
        <v>2688</v>
      </c>
      <c r="J32" s="75">
        <v>35</v>
      </c>
      <c r="K32" s="72">
        <v>99084</v>
      </c>
      <c r="L32" s="76">
        <v>5155164</v>
      </c>
      <c r="M32" s="54"/>
      <c r="N32" s="54"/>
      <c r="O32" s="77">
        <f t="shared" si="26"/>
        <v>0.5321554770318021</v>
      </c>
      <c r="P32" s="78">
        <f t="shared" si="27"/>
        <v>0.98696699178052738</v>
      </c>
      <c r="Q32" s="79">
        <f t="shared" si="13"/>
        <v>4.2241935125280689E-4</v>
      </c>
      <c r="R32" s="80">
        <f t="shared" si="14"/>
        <v>4.2799744547763016E-4</v>
      </c>
      <c r="S32" s="81">
        <f t="shared" si="15"/>
        <v>0</v>
      </c>
      <c r="T32" s="82">
        <f t="shared" si="28"/>
        <v>2.1378468550869727E-3</v>
      </c>
      <c r="U32" s="83">
        <f t="shared" si="29"/>
        <v>99163.83253646981</v>
      </c>
      <c r="V32" s="83">
        <f t="shared" si="30"/>
        <v>495323.2543009267</v>
      </c>
      <c r="W32" s="84">
        <f>SUM(V32:V$42)</f>
        <v>5218215.2387959957</v>
      </c>
      <c r="X32" s="85">
        <f t="shared" si="0"/>
        <v>495323.2543009267</v>
      </c>
      <c r="Y32" s="83">
        <f>SUM(X32:X$42)</f>
        <v>4924589.0043299459</v>
      </c>
      <c r="Z32" s="83">
        <f t="shared" si="1"/>
        <v>0</v>
      </c>
      <c r="AA32" s="84">
        <f>SUM(Z32:Z$42)</f>
        <v>293626.23446605034</v>
      </c>
      <c r="AB32" s="77">
        <f t="shared" si="2"/>
        <v>52.622161783398958</v>
      </c>
      <c r="AC32" s="78">
        <f t="shared" si="3"/>
        <v>49.661140340847695</v>
      </c>
      <c r="AD32" s="86">
        <f t="shared" si="16"/>
        <v>94.373052451286028</v>
      </c>
      <c r="AE32" s="78">
        <f t="shared" si="4"/>
        <v>2.9610214425512695</v>
      </c>
      <c r="AF32" s="87">
        <f t="shared" si="17"/>
        <v>5.6269475487139742</v>
      </c>
      <c r="AH32" s="88">
        <f t="shared" si="31"/>
        <v>2.4003254650943371E-7</v>
      </c>
      <c r="AI32" s="89">
        <f t="shared" si="18"/>
        <v>0</v>
      </c>
      <c r="AJ32" s="89">
        <f t="shared" si="32"/>
        <v>5917040.8125839876</v>
      </c>
      <c r="AK32" s="89">
        <f>SUM(AJ32:AJ$42)/U32/U32</f>
        <v>1.436418334803676E-2</v>
      </c>
      <c r="AL32" s="89">
        <f t="shared" si="33"/>
        <v>5236463.2567777671</v>
      </c>
      <c r="AM32" s="89">
        <f>SUM(AL32:AL$42)/U32/U32</f>
        <v>1.1614942648592556E-2</v>
      </c>
      <c r="AN32" s="89">
        <f t="shared" si="34"/>
        <v>20783.502680757945</v>
      </c>
      <c r="AO32" s="90">
        <f>SUM(AN32:AN$42)/U32/U32</f>
        <v>1.7230130287469896E-3</v>
      </c>
      <c r="AP32" s="77">
        <f t="shared" si="5"/>
        <v>52.387254468166297</v>
      </c>
      <c r="AQ32" s="78">
        <f t="shared" si="6"/>
        <v>52.857069098631619</v>
      </c>
      <c r="AR32" s="78">
        <f t="shared" si="7"/>
        <v>49.449905959936743</v>
      </c>
      <c r="AS32" s="78">
        <f t="shared" si="8"/>
        <v>49.872374721758646</v>
      </c>
      <c r="AT32" s="78">
        <f t="shared" si="9"/>
        <v>2.8796634260363958</v>
      </c>
      <c r="AU32" s="91">
        <f t="shared" si="10"/>
        <v>3.0423794590661433</v>
      </c>
    </row>
    <row r="33" spans="1:47" ht="14.45" customHeight="1" x14ac:dyDescent="0.15">
      <c r="A33" s="125"/>
      <c r="B33" s="70" t="s">
        <v>83</v>
      </c>
      <c r="C33" s="71">
        <v>41062</v>
      </c>
      <c r="D33" s="72">
        <v>26</v>
      </c>
      <c r="E33" s="72">
        <v>13424</v>
      </c>
      <c r="F33" s="126">
        <v>0</v>
      </c>
      <c r="G33" s="74" t="s">
        <v>83</v>
      </c>
      <c r="H33" s="72">
        <v>4268754</v>
      </c>
      <c r="I33" s="72">
        <v>3533</v>
      </c>
      <c r="J33" s="75">
        <v>40</v>
      </c>
      <c r="K33" s="72">
        <v>98801</v>
      </c>
      <c r="L33" s="76">
        <v>4660406</v>
      </c>
      <c r="M33" s="54"/>
      <c r="N33" s="54"/>
      <c r="O33" s="77">
        <f t="shared" si="26"/>
        <v>0.53557692307692306</v>
      </c>
      <c r="P33" s="78">
        <f t="shared" si="27"/>
        <v>0.98091291517113921</v>
      </c>
      <c r="Q33" s="79">
        <f t="shared" si="13"/>
        <v>6.3318883639374606E-4</v>
      </c>
      <c r="R33" s="80">
        <f t="shared" si="14"/>
        <v>6.4550973547256648E-4</v>
      </c>
      <c r="S33" s="81">
        <f t="shared" si="15"/>
        <v>0</v>
      </c>
      <c r="T33" s="82">
        <f t="shared" si="28"/>
        <v>3.222717990394064E-3</v>
      </c>
      <c r="U33" s="83">
        <f t="shared" si="29"/>
        <v>98951.83544894334</v>
      </c>
      <c r="V33" s="83">
        <f t="shared" si="30"/>
        <v>494018.66890569223</v>
      </c>
      <c r="W33" s="84">
        <f>SUM(V33:V$42)</f>
        <v>4722891.9844950689</v>
      </c>
      <c r="X33" s="85">
        <f t="shared" si="0"/>
        <v>494018.66890569223</v>
      </c>
      <c r="Y33" s="83">
        <f>SUM(X33:X$42)</f>
        <v>4429265.7500290181</v>
      </c>
      <c r="Z33" s="83">
        <f t="shared" si="1"/>
        <v>0</v>
      </c>
      <c r="AA33" s="84">
        <f>SUM(Z33:Z$42)</f>
        <v>293626.23446605034</v>
      </c>
      <c r="AB33" s="77">
        <f t="shared" si="2"/>
        <v>47.729200404089141</v>
      </c>
      <c r="AC33" s="78">
        <f t="shared" si="3"/>
        <v>44.761835189145209</v>
      </c>
      <c r="AD33" s="86">
        <f t="shared" si="16"/>
        <v>93.782914463637852</v>
      </c>
      <c r="AE33" s="78">
        <f t="shared" si="4"/>
        <v>2.967365214943932</v>
      </c>
      <c r="AF33" s="87">
        <f t="shared" si="17"/>
        <v>6.2170855363621529</v>
      </c>
      <c r="AH33" s="88">
        <f t="shared" si="31"/>
        <v>3.9817078394583432E-7</v>
      </c>
      <c r="AI33" s="89">
        <f t="shared" si="18"/>
        <v>0</v>
      </c>
      <c r="AJ33" s="89">
        <f t="shared" si="32"/>
        <v>7964083.3346417369</v>
      </c>
      <c r="AK33" s="89">
        <f>SUM(AJ33:AJ$42)/U33/U33</f>
        <v>1.3821491778720225E-2</v>
      </c>
      <c r="AL33" s="89">
        <f t="shared" si="33"/>
        <v>6949504.4937703675</v>
      </c>
      <c r="AM33" s="89">
        <f>SUM(AL33:AL$42)/U33/U33</f>
        <v>1.1129965584315433E-2</v>
      </c>
      <c r="AN33" s="89">
        <f t="shared" si="34"/>
        <v>34551.176416862458</v>
      </c>
      <c r="AO33" s="90">
        <f>SUM(AN33:AN$42)/U33/U33</f>
        <v>1.7282811827148414E-3</v>
      </c>
      <c r="AP33" s="77">
        <f t="shared" si="5"/>
        <v>47.498773316234583</v>
      </c>
      <c r="AQ33" s="78">
        <f t="shared" si="6"/>
        <v>47.959627491943699</v>
      </c>
      <c r="AR33" s="78">
        <f t="shared" si="7"/>
        <v>44.555057831127691</v>
      </c>
      <c r="AS33" s="78">
        <f t="shared" si="8"/>
        <v>44.968612547162728</v>
      </c>
      <c r="AT33" s="78">
        <f t="shared" si="9"/>
        <v>2.8858829163047961</v>
      </c>
      <c r="AU33" s="91">
        <f t="shared" si="10"/>
        <v>3.0488475135830679</v>
      </c>
    </row>
    <row r="34" spans="1:47" ht="14.45" customHeight="1" x14ac:dyDescent="0.15">
      <c r="A34" s="125"/>
      <c r="B34" s="70" t="s">
        <v>85</v>
      </c>
      <c r="C34" s="71">
        <v>39192</v>
      </c>
      <c r="D34" s="72">
        <v>42</v>
      </c>
      <c r="E34" s="72">
        <v>13232</v>
      </c>
      <c r="F34" s="128">
        <v>14</v>
      </c>
      <c r="G34" s="74" t="s">
        <v>85</v>
      </c>
      <c r="H34" s="72">
        <v>3950745</v>
      </c>
      <c r="I34" s="72">
        <v>4966</v>
      </c>
      <c r="J34" s="75">
        <v>45</v>
      </c>
      <c r="K34" s="72">
        <v>98385</v>
      </c>
      <c r="L34" s="76">
        <v>4167367</v>
      </c>
      <c r="M34" s="54"/>
      <c r="N34" s="54"/>
      <c r="O34" s="77">
        <f t="shared" si="26"/>
        <v>0.53503184713375795</v>
      </c>
      <c r="P34" s="78">
        <f t="shared" si="27"/>
        <v>0.98169390256016631</v>
      </c>
      <c r="Q34" s="79">
        <f t="shared" si="13"/>
        <v>1.0716472749540723E-3</v>
      </c>
      <c r="R34" s="80">
        <f t="shared" si="14"/>
        <v>1.0916307742762953E-3</v>
      </c>
      <c r="S34" s="81">
        <f t="shared" si="15"/>
        <v>1.0580411124546554E-3</v>
      </c>
      <c r="T34" s="82">
        <f t="shared" si="28"/>
        <v>5.4443368645762666E-3</v>
      </c>
      <c r="U34" s="83">
        <f t="shared" si="29"/>
        <v>98632.941588659509</v>
      </c>
      <c r="V34" s="83">
        <f t="shared" si="30"/>
        <v>491916.28946952213</v>
      </c>
      <c r="W34" s="84">
        <f>SUM(V34:V$42)</f>
        <v>4228873.3155893767</v>
      </c>
      <c r="X34" s="85">
        <f t="shared" si="0"/>
        <v>491395.82181137725</v>
      </c>
      <c r="Y34" s="83">
        <f>SUM(X34:X$42)</f>
        <v>3935247.081123326</v>
      </c>
      <c r="Z34" s="83">
        <f t="shared" si="1"/>
        <v>520.46765814489947</v>
      </c>
      <c r="AA34" s="84">
        <f>SUM(Z34:Z$42)</f>
        <v>293626.23446605034</v>
      </c>
      <c r="AB34" s="77">
        <f t="shared" si="2"/>
        <v>42.874857501721294</v>
      </c>
      <c r="AC34" s="78">
        <f t="shared" si="3"/>
        <v>39.897898387081945</v>
      </c>
      <c r="AD34" s="86">
        <f t="shared" si="16"/>
        <v>93.056632049401372</v>
      </c>
      <c r="AE34" s="78">
        <f t="shared" si="4"/>
        <v>2.9769591146393481</v>
      </c>
      <c r="AF34" s="87">
        <f t="shared" si="17"/>
        <v>6.9433679505986277</v>
      </c>
      <c r="AH34" s="88">
        <f t="shared" si="31"/>
        <v>7.0189117556292854E-7</v>
      </c>
      <c r="AI34" s="89">
        <f t="shared" si="18"/>
        <v>7.9876183604822495E-8</v>
      </c>
      <c r="AJ34" s="89">
        <f t="shared" si="32"/>
        <v>11155811.073062172</v>
      </c>
      <c r="AK34" s="89">
        <f>SUM(AJ34:AJ$42)/U34/U34</f>
        <v>1.3092371965629956E-2</v>
      </c>
      <c r="AL34" s="89">
        <f t="shared" si="33"/>
        <v>9585502.3730897065</v>
      </c>
      <c r="AM34" s="89">
        <f>SUM(AL34:AL$42)/U34/U34</f>
        <v>1.0487703286619864E-2</v>
      </c>
      <c r="AN34" s="89">
        <f t="shared" si="34"/>
        <v>80391.139139525287</v>
      </c>
      <c r="AO34" s="90">
        <f>SUM(AN34:AN$42)/U34/U34</f>
        <v>1.7359232324394196E-3</v>
      </c>
      <c r="AP34" s="77">
        <f t="shared" si="5"/>
        <v>42.650590571160492</v>
      </c>
      <c r="AQ34" s="78">
        <f t="shared" si="6"/>
        <v>43.099124432282096</v>
      </c>
      <c r="AR34" s="78">
        <f t="shared" si="7"/>
        <v>39.697175790083307</v>
      </c>
      <c r="AS34" s="78">
        <f t="shared" si="8"/>
        <v>40.098620984080583</v>
      </c>
      <c r="AT34" s="78">
        <f t="shared" si="9"/>
        <v>2.8952968669985975</v>
      </c>
      <c r="AU34" s="91">
        <f t="shared" si="10"/>
        <v>3.0586213622800988</v>
      </c>
    </row>
    <row r="35" spans="1:47" ht="14.45" customHeight="1" x14ac:dyDescent="0.15">
      <c r="A35" s="125"/>
      <c r="B35" s="70" t="s">
        <v>87</v>
      </c>
      <c r="C35" s="71">
        <v>41093</v>
      </c>
      <c r="D35" s="72">
        <v>78</v>
      </c>
      <c r="E35" s="72">
        <v>13664</v>
      </c>
      <c r="F35" s="128">
        <v>14</v>
      </c>
      <c r="G35" s="74" t="s">
        <v>87</v>
      </c>
      <c r="H35" s="72">
        <v>3800955</v>
      </c>
      <c r="I35" s="72">
        <v>7376</v>
      </c>
      <c r="J35" s="75">
        <v>50</v>
      </c>
      <c r="K35" s="72">
        <v>97757</v>
      </c>
      <c r="L35" s="76">
        <v>3676902</v>
      </c>
      <c r="M35" s="54"/>
      <c r="N35" s="54"/>
      <c r="O35" s="77">
        <f t="shared" si="26"/>
        <v>0.52678762006403412</v>
      </c>
      <c r="P35" s="78">
        <f t="shared" si="27"/>
        <v>1.0077020280165589</v>
      </c>
      <c r="Q35" s="79">
        <f t="shared" si="13"/>
        <v>1.8981335020563112E-3</v>
      </c>
      <c r="R35" s="80">
        <f t="shared" si="14"/>
        <v>1.8836257636519517E-3</v>
      </c>
      <c r="S35" s="81">
        <f t="shared" si="15"/>
        <v>1.0245901639344263E-3</v>
      </c>
      <c r="T35" s="82">
        <f t="shared" si="28"/>
        <v>9.3763405765555485E-3</v>
      </c>
      <c r="U35" s="83">
        <f t="shared" si="29"/>
        <v>98095.950628706778</v>
      </c>
      <c r="V35" s="83">
        <f t="shared" si="30"/>
        <v>488303.49426335748</v>
      </c>
      <c r="W35" s="84">
        <f>SUM(V35:V$42)</f>
        <v>3736957.0261198543</v>
      </c>
      <c r="X35" s="85">
        <f t="shared" si="0"/>
        <v>487803.18330612045</v>
      </c>
      <c r="Y35" s="83">
        <f>SUM(X35:X$42)</f>
        <v>3443851.2593119489</v>
      </c>
      <c r="Z35" s="83">
        <f t="shared" si="1"/>
        <v>500.31095723704664</v>
      </c>
      <c r="AA35" s="84">
        <f>SUM(Z35:Z$42)</f>
        <v>293105.76680790546</v>
      </c>
      <c r="AB35" s="77">
        <f t="shared" si="2"/>
        <v>38.094916275027892</v>
      </c>
      <c r="AC35" s="78">
        <f t="shared" si="3"/>
        <v>35.106966569363578</v>
      </c>
      <c r="AD35" s="86">
        <f t="shared" si="16"/>
        <v>92.15656576302024</v>
      </c>
      <c r="AE35" s="78">
        <f t="shared" si="4"/>
        <v>2.9879497056643136</v>
      </c>
      <c r="AF35" s="87">
        <f t="shared" si="17"/>
        <v>7.8434342369797623</v>
      </c>
      <c r="AH35" s="88">
        <f t="shared" si="31"/>
        <v>1.1165568522475119E-6</v>
      </c>
      <c r="AI35" s="89">
        <f t="shared" si="18"/>
        <v>7.4907814617271315E-8</v>
      </c>
      <c r="AJ35" s="89">
        <f t="shared" si="32"/>
        <v>13767878.719995353</v>
      </c>
      <c r="AK35" s="89">
        <f>SUM(AJ35:AJ$42)/U35/U35</f>
        <v>1.207679482603425E-2</v>
      </c>
      <c r="AL35" s="89">
        <f t="shared" si="33"/>
        <v>11565238.915642083</v>
      </c>
      <c r="AM35" s="89">
        <f>SUM(AL35:AL$42)/U35/U35</f>
        <v>9.606717445558648E-3</v>
      </c>
      <c r="AN35" s="89">
        <f t="shared" si="34"/>
        <v>115433.51527704405</v>
      </c>
      <c r="AO35" s="90">
        <f>SUM(AN35:AN$42)/U35/U35</f>
        <v>1.7466264026261165E-3</v>
      </c>
      <c r="AP35" s="77">
        <f t="shared" si="5"/>
        <v>37.879523111246648</v>
      </c>
      <c r="AQ35" s="78">
        <f t="shared" si="6"/>
        <v>38.310309438809135</v>
      </c>
      <c r="AR35" s="78">
        <f t="shared" si="7"/>
        <v>34.914859396829968</v>
      </c>
      <c r="AS35" s="78">
        <f t="shared" si="8"/>
        <v>35.299073741897189</v>
      </c>
      <c r="AT35" s="78">
        <f t="shared" si="9"/>
        <v>2.9060360927032893</v>
      </c>
      <c r="AU35" s="91">
        <f t="shared" si="10"/>
        <v>3.0698633186253379</v>
      </c>
    </row>
    <row r="36" spans="1:47" ht="14.45" customHeight="1" x14ac:dyDescent="0.15">
      <c r="A36" s="125"/>
      <c r="B36" s="70" t="s">
        <v>89</v>
      </c>
      <c r="C36" s="71">
        <v>45633</v>
      </c>
      <c r="D36" s="72">
        <v>124</v>
      </c>
      <c r="E36" s="72">
        <v>15225</v>
      </c>
      <c r="F36" s="128">
        <v>28</v>
      </c>
      <c r="G36" s="74" t="s">
        <v>89</v>
      </c>
      <c r="H36" s="72">
        <v>4359516</v>
      </c>
      <c r="I36" s="72">
        <v>12192</v>
      </c>
      <c r="J36" s="75">
        <v>55</v>
      </c>
      <c r="K36" s="72">
        <v>96820</v>
      </c>
      <c r="L36" s="76">
        <v>3190334</v>
      </c>
      <c r="M36" s="54"/>
      <c r="N36" s="54"/>
      <c r="O36" s="77">
        <f t="shared" si="26"/>
        <v>0.52787878787878784</v>
      </c>
      <c r="P36" s="78">
        <f t="shared" si="27"/>
        <v>1.0190450332726677</v>
      </c>
      <c r="Q36" s="79">
        <f t="shared" si="13"/>
        <v>2.7173317555277978E-3</v>
      </c>
      <c r="R36" s="80">
        <f t="shared" si="14"/>
        <v>2.6665472739718621E-3</v>
      </c>
      <c r="S36" s="81">
        <f t="shared" si="15"/>
        <v>1.8390804597701149E-3</v>
      </c>
      <c r="T36" s="82">
        <f t="shared" si="28"/>
        <v>1.324933620180856E-2</v>
      </c>
      <c r="U36" s="83">
        <f t="shared" si="29"/>
        <v>97176.169586431046</v>
      </c>
      <c r="V36" s="83">
        <f t="shared" si="30"/>
        <v>482841.52102685545</v>
      </c>
      <c r="W36" s="84">
        <f>SUM(V36:V$42)</f>
        <v>3248653.5318564964</v>
      </c>
      <c r="X36" s="85">
        <f t="shared" si="0"/>
        <v>481953.5366203693</v>
      </c>
      <c r="Y36" s="83">
        <f>SUM(X36:X$42)</f>
        <v>2956048.0760058286</v>
      </c>
      <c r="Z36" s="83">
        <f t="shared" si="1"/>
        <v>887.98440648617088</v>
      </c>
      <c r="AA36" s="84">
        <f>SUM(Z36:Z$42)</f>
        <v>292605.45585066843</v>
      </c>
      <c r="AB36" s="77">
        <f t="shared" si="2"/>
        <v>33.430557570671255</v>
      </c>
      <c r="AC36" s="78">
        <f t="shared" si="3"/>
        <v>30.419475151020862</v>
      </c>
      <c r="AD36" s="86">
        <f t="shared" si="16"/>
        <v>90.993023633288047</v>
      </c>
      <c r="AE36" s="78">
        <f t="shared" si="4"/>
        <v>3.0110824196504002</v>
      </c>
      <c r="AF36" s="87">
        <f t="shared" si="17"/>
        <v>9.0069763667119727</v>
      </c>
      <c r="AH36" s="88">
        <f t="shared" si="31"/>
        <v>1.3969278730665335E-6</v>
      </c>
      <c r="AI36" s="89">
        <f t="shared" si="18"/>
        <v>1.2057131315813509E-7</v>
      </c>
      <c r="AJ36" s="89">
        <f t="shared" si="32"/>
        <v>12844904.646047862</v>
      </c>
      <c r="AK36" s="89">
        <f>SUM(AJ36:AJ$42)/U36/U36</f>
        <v>1.084852634627949E-2</v>
      </c>
      <c r="AL36" s="89">
        <f t="shared" si="33"/>
        <v>10487285.238775825</v>
      </c>
      <c r="AM36" s="89">
        <f>SUM(AL36:AL$42)/U36/U36</f>
        <v>8.5647198983544604E-3</v>
      </c>
      <c r="AN36" s="89">
        <f t="shared" si="34"/>
        <v>150549.30725729532</v>
      </c>
      <c r="AO36" s="90">
        <f>SUM(AN36:AN$42)/U36/U36</f>
        <v>1.767622853442632E-3</v>
      </c>
      <c r="AP36" s="77">
        <f t="shared" si="5"/>
        <v>33.226411302491137</v>
      </c>
      <c r="AQ36" s="78">
        <f t="shared" si="6"/>
        <v>33.634703838851372</v>
      </c>
      <c r="AR36" s="78">
        <f t="shared" si="7"/>
        <v>30.238085438077931</v>
      </c>
      <c r="AS36" s="78">
        <f t="shared" si="8"/>
        <v>30.600864863963793</v>
      </c>
      <c r="AT36" s="78">
        <f t="shared" si="9"/>
        <v>2.9286779297618923</v>
      </c>
      <c r="AU36" s="91">
        <f t="shared" si="10"/>
        <v>3.0934869095389081</v>
      </c>
    </row>
    <row r="37" spans="1:47" ht="14.45" customHeight="1" x14ac:dyDescent="0.15">
      <c r="A37" s="125"/>
      <c r="B37" s="70" t="s">
        <v>91</v>
      </c>
      <c r="C37" s="71">
        <v>49519</v>
      </c>
      <c r="D37" s="72">
        <v>155</v>
      </c>
      <c r="E37" s="72">
        <v>16505</v>
      </c>
      <c r="F37" s="128">
        <v>85</v>
      </c>
      <c r="G37" s="74" t="s">
        <v>91</v>
      </c>
      <c r="H37" s="72">
        <v>5117803</v>
      </c>
      <c r="I37" s="72">
        <v>19941</v>
      </c>
      <c r="J37" s="75">
        <v>60</v>
      </c>
      <c r="K37" s="72">
        <v>95500</v>
      </c>
      <c r="L37" s="76">
        <v>2709350</v>
      </c>
      <c r="M37" s="54"/>
      <c r="N37" s="54"/>
      <c r="O37" s="77">
        <f t="shared" si="26"/>
        <v>0.53039832285115307</v>
      </c>
      <c r="P37" s="78">
        <f t="shared" si="27"/>
        <v>0.96597192070712601</v>
      </c>
      <c r="Q37" s="79">
        <f t="shared" si="13"/>
        <v>3.1301116743068318E-3</v>
      </c>
      <c r="R37" s="80">
        <f t="shared" si="14"/>
        <v>3.2403754262499453E-3</v>
      </c>
      <c r="S37" s="81">
        <f t="shared" si="15"/>
        <v>5.1499545592244775E-3</v>
      </c>
      <c r="T37" s="82">
        <f t="shared" si="28"/>
        <v>1.6079537119964842E-2</v>
      </c>
      <c r="U37" s="83">
        <f t="shared" si="29"/>
        <v>95888.649844776461</v>
      </c>
      <c r="V37" s="83">
        <f t="shared" si="30"/>
        <v>475822.98398885119</v>
      </c>
      <c r="W37" s="84">
        <f>SUM(V37:V$42)</f>
        <v>2765812.0108296415</v>
      </c>
      <c r="X37" s="85">
        <f t="shared" si="0"/>
        <v>473372.51724307402</v>
      </c>
      <c r="Y37" s="83">
        <f>SUM(X37:X$42)</f>
        <v>2474094.5393854594</v>
      </c>
      <c r="Z37" s="83">
        <f t="shared" si="1"/>
        <v>2450.4667457771798</v>
      </c>
      <c r="AA37" s="84">
        <f>SUM(Z37:Z$42)</f>
        <v>291717.47144418221</v>
      </c>
      <c r="AB37" s="77">
        <f t="shared" si="2"/>
        <v>28.843997859047018</v>
      </c>
      <c r="AC37" s="78">
        <f t="shared" si="3"/>
        <v>25.80174549741286</v>
      </c>
      <c r="AD37" s="86">
        <f t="shared" si="16"/>
        <v>89.452736834537149</v>
      </c>
      <c r="AE37" s="78">
        <f t="shared" si="4"/>
        <v>3.0422523616341599</v>
      </c>
      <c r="AF37" s="87">
        <f t="shared" si="17"/>
        <v>10.547263165462853</v>
      </c>
      <c r="AH37" s="88">
        <f t="shared" si="31"/>
        <v>1.6412524214559002E-6</v>
      </c>
      <c r="AI37" s="89">
        <f t="shared" si="18"/>
        <v>3.104169965018116E-7</v>
      </c>
      <c r="AJ37" s="89">
        <f t="shared" si="32"/>
        <v>10693683.659680994</v>
      </c>
      <c r="AK37" s="89">
        <f>SUM(AJ37:AJ$42)/U37/U37</f>
        <v>9.7448135002363399E-3</v>
      </c>
      <c r="AL37" s="89">
        <f t="shared" si="33"/>
        <v>8433911.4228459932</v>
      </c>
      <c r="AM37" s="89">
        <f>SUM(AL37:AL$42)/U37/U37</f>
        <v>7.6556774344769358E-3</v>
      </c>
      <c r="AN37" s="89">
        <f t="shared" si="34"/>
        <v>213259.69690551824</v>
      </c>
      <c r="AO37" s="90">
        <f>SUM(AN37:AN$42)/U37/U37</f>
        <v>1.7990365189336519E-3</v>
      </c>
      <c r="AP37" s="77">
        <f t="shared" si="5"/>
        <v>28.650514848055078</v>
      </c>
      <c r="AQ37" s="78">
        <f t="shared" si="6"/>
        <v>29.037480870038959</v>
      </c>
      <c r="AR37" s="78">
        <f t="shared" si="7"/>
        <v>25.630251910266615</v>
      </c>
      <c r="AS37" s="78">
        <f t="shared" si="8"/>
        <v>25.973239084559104</v>
      </c>
      <c r="AT37" s="78">
        <f t="shared" si="9"/>
        <v>2.9591188624227378</v>
      </c>
      <c r="AU37" s="91">
        <f t="shared" si="10"/>
        <v>3.125385860845582</v>
      </c>
    </row>
    <row r="38" spans="1:47" ht="14.45" customHeight="1" x14ac:dyDescent="0.15">
      <c r="A38" s="125"/>
      <c r="B38" s="70" t="s">
        <v>93</v>
      </c>
      <c r="C38" s="71">
        <v>35952</v>
      </c>
      <c r="D38" s="72">
        <v>252</v>
      </c>
      <c r="E38" s="72">
        <v>12151</v>
      </c>
      <c r="F38" s="126">
        <v>142</v>
      </c>
      <c r="G38" s="74" t="s">
        <v>93</v>
      </c>
      <c r="H38" s="72">
        <v>4296437</v>
      </c>
      <c r="I38" s="72">
        <v>25619</v>
      </c>
      <c r="J38" s="75">
        <v>65</v>
      </c>
      <c r="K38" s="72">
        <v>93592</v>
      </c>
      <c r="L38" s="76">
        <v>2236330</v>
      </c>
      <c r="M38" s="54"/>
      <c r="N38" s="54"/>
      <c r="O38" s="77">
        <f t="shared" si="26"/>
        <v>0.53183823529411767</v>
      </c>
      <c r="P38" s="78">
        <f t="shared" si="27"/>
        <v>1.011915005096083</v>
      </c>
      <c r="Q38" s="79">
        <f t="shared" si="13"/>
        <v>7.0093457943925233E-3</v>
      </c>
      <c r="R38" s="80">
        <f t="shared" si="14"/>
        <v>6.9268127847624652E-3</v>
      </c>
      <c r="S38" s="81">
        <f t="shared" si="15"/>
        <v>1.1686280964529668E-2</v>
      </c>
      <c r="T38" s="82">
        <f t="shared" si="28"/>
        <v>3.4081455464345912E-2</v>
      </c>
      <c r="U38" s="83">
        <f t="shared" si="29"/>
        <v>94346.804740214066</v>
      </c>
      <c r="V38" s="83">
        <f t="shared" si="30"/>
        <v>464207.20811602112</v>
      </c>
      <c r="W38" s="84">
        <f>SUM(V38:V$42)</f>
        <v>2289989.0268407906</v>
      </c>
      <c r="X38" s="85">
        <f t="shared" si="0"/>
        <v>458782.35225621745</v>
      </c>
      <c r="Y38" s="83">
        <f>SUM(X38:X$42)</f>
        <v>2000722.0221423854</v>
      </c>
      <c r="Z38" s="83">
        <f t="shared" si="1"/>
        <v>5424.8558598037198</v>
      </c>
      <c r="AA38" s="84">
        <f>SUM(Z38:Z$42)</f>
        <v>289267.00469840504</v>
      </c>
      <c r="AB38" s="77">
        <f t="shared" si="2"/>
        <v>24.272035848445785</v>
      </c>
      <c r="AC38" s="78">
        <f t="shared" si="3"/>
        <v>21.206039013736778</v>
      </c>
      <c r="AD38" s="86">
        <f t="shared" si="16"/>
        <v>87.368192541190012</v>
      </c>
      <c r="AE38" s="78">
        <f t="shared" si="4"/>
        <v>3.065996834709007</v>
      </c>
      <c r="AF38" s="87">
        <f t="shared" si="17"/>
        <v>12.631807458809979</v>
      </c>
      <c r="AH38" s="88">
        <f t="shared" si="31"/>
        <v>4.4522160385243382E-6</v>
      </c>
      <c r="AI38" s="89">
        <f t="shared" si="18"/>
        <v>9.5051533221526958E-7</v>
      </c>
      <c r="AJ38" s="89">
        <f t="shared" si="32"/>
        <v>19841453.291470438</v>
      </c>
      <c r="AK38" s="89">
        <f>SUM(AJ38:AJ$42)/U38/U38</f>
        <v>8.8645622935349319E-3</v>
      </c>
      <c r="AL38" s="89">
        <f t="shared" si="33"/>
        <v>14865162.624401782</v>
      </c>
      <c r="AM38" s="89">
        <f>SUM(AL38:AL$42)/U38/U38</f>
        <v>6.9604549974322952E-3</v>
      </c>
      <c r="AN38" s="89">
        <f t="shared" si="34"/>
        <v>596065.93876904319</v>
      </c>
      <c r="AO38" s="90">
        <f>SUM(AN38:AN$42)/U38/U38</f>
        <v>1.8343596175556161E-3</v>
      </c>
      <c r="AP38" s="77">
        <f t="shared" si="5"/>
        <v>24.087498311595301</v>
      </c>
      <c r="AQ38" s="78">
        <f t="shared" si="6"/>
        <v>24.45657338529627</v>
      </c>
      <c r="AR38" s="78">
        <f t="shared" si="7"/>
        <v>21.042517504698559</v>
      </c>
      <c r="AS38" s="78">
        <f t="shared" si="8"/>
        <v>21.369560522774997</v>
      </c>
      <c r="AT38" s="78">
        <f t="shared" si="9"/>
        <v>2.9820511623559804</v>
      </c>
      <c r="AU38" s="91">
        <f t="shared" si="10"/>
        <v>3.1499425070620335</v>
      </c>
    </row>
    <row r="39" spans="1:47" ht="14.45" customHeight="1" x14ac:dyDescent="0.15">
      <c r="A39" s="125"/>
      <c r="B39" s="70" t="s">
        <v>95</v>
      </c>
      <c r="C39" s="71">
        <v>32606</v>
      </c>
      <c r="D39" s="72">
        <v>339</v>
      </c>
      <c r="E39" s="72">
        <v>10748</v>
      </c>
      <c r="F39" s="126">
        <v>276</v>
      </c>
      <c r="G39" s="74" t="s">
        <v>95</v>
      </c>
      <c r="H39" s="72">
        <v>3752050</v>
      </c>
      <c r="I39" s="72">
        <v>36778</v>
      </c>
      <c r="J39" s="75">
        <v>70</v>
      </c>
      <c r="K39" s="72">
        <v>90872</v>
      </c>
      <c r="L39" s="76">
        <v>1774737</v>
      </c>
      <c r="M39" s="54"/>
      <c r="N39" s="54"/>
      <c r="O39" s="77">
        <f t="shared" si="26"/>
        <v>0.54497136311569305</v>
      </c>
      <c r="P39" s="78">
        <f t="shared" si="27"/>
        <v>0.99801629707031625</v>
      </c>
      <c r="Q39" s="79">
        <f t="shared" si="13"/>
        <v>1.0396859473716494E-2</v>
      </c>
      <c r="R39" s="80">
        <f t="shared" si="14"/>
        <v>1.0417524748079313E-2</v>
      </c>
      <c r="S39" s="81">
        <f t="shared" si="15"/>
        <v>2.5679196129512468E-2</v>
      </c>
      <c r="T39" s="82">
        <f t="shared" si="28"/>
        <v>5.0881659196546775E-2</v>
      </c>
      <c r="U39" s="83">
        <f t="shared" si="29"/>
        <v>91131.328316257117</v>
      </c>
      <c r="V39" s="83">
        <f t="shared" si="30"/>
        <v>445107.000141403</v>
      </c>
      <c r="W39" s="84">
        <f>SUM(V39:V$42)</f>
        <v>1825781.8187247692</v>
      </c>
      <c r="X39" s="85">
        <f t="shared" si="0"/>
        <v>433677.010186153</v>
      </c>
      <c r="Y39" s="83">
        <f>SUM(X39:X$42)</f>
        <v>1541939.6698861679</v>
      </c>
      <c r="Z39" s="83">
        <f t="shared" si="1"/>
        <v>11429.989955250021</v>
      </c>
      <c r="AA39" s="84">
        <f>SUM(Z39:Z$42)</f>
        <v>283842.14883860131</v>
      </c>
      <c r="AB39" s="77">
        <f t="shared" si="2"/>
        <v>20.034623136279514</v>
      </c>
      <c r="AC39" s="78">
        <f t="shared" si="3"/>
        <v>16.91997360704659</v>
      </c>
      <c r="AD39" s="86">
        <f t="shared" si="16"/>
        <v>84.453665496743042</v>
      </c>
      <c r="AE39" s="78">
        <f t="shared" si="4"/>
        <v>3.1146495292329246</v>
      </c>
      <c r="AF39" s="87">
        <f t="shared" si="17"/>
        <v>15.546334503256965</v>
      </c>
      <c r="AH39" s="88">
        <f t="shared" si="31"/>
        <v>7.2484174479194282E-6</v>
      </c>
      <c r="AI39" s="89">
        <f t="shared" si="18"/>
        <v>2.3278540208089413E-6</v>
      </c>
      <c r="AJ39" s="89">
        <f t="shared" si="32"/>
        <v>20022591.018896747</v>
      </c>
      <c r="AK39" s="89">
        <f>SUM(AJ39:AJ$42)/U39/U39</f>
        <v>7.1120318547951361E-3</v>
      </c>
      <c r="AL39" s="89">
        <f t="shared" si="33"/>
        <v>14059564.352363883</v>
      </c>
      <c r="AM39" s="89">
        <f>SUM(AL39:AL$42)/U39/U39</f>
        <v>5.6703830127044566E-3</v>
      </c>
      <c r="AN39" s="89">
        <f t="shared" si="34"/>
        <v>1080665.2202273943</v>
      </c>
      <c r="AO39" s="90">
        <f>SUM(AN39:AN$42)/U39/U39</f>
        <v>1.8943177184935884E-3</v>
      </c>
      <c r="AP39" s="77">
        <f t="shared" si="5"/>
        <v>19.869330723950995</v>
      </c>
      <c r="AQ39" s="78">
        <f t="shared" si="6"/>
        <v>20.199915548608033</v>
      </c>
      <c r="AR39" s="78">
        <f t="shared" si="7"/>
        <v>16.7723817936503</v>
      </c>
      <c r="AS39" s="78">
        <f t="shared" si="8"/>
        <v>17.067565420442879</v>
      </c>
      <c r="AT39" s="78">
        <f t="shared" si="9"/>
        <v>3.0293429588683569</v>
      </c>
      <c r="AU39" s="91">
        <f t="shared" si="10"/>
        <v>3.1999560995974923</v>
      </c>
    </row>
    <row r="40" spans="1:47" ht="14.45" customHeight="1" x14ac:dyDescent="0.15">
      <c r="A40" s="125"/>
      <c r="B40" s="70" t="s">
        <v>97</v>
      </c>
      <c r="C40" s="71">
        <v>30437</v>
      </c>
      <c r="D40" s="72">
        <v>499</v>
      </c>
      <c r="E40" s="72">
        <v>10187</v>
      </c>
      <c r="F40" s="126">
        <v>564</v>
      </c>
      <c r="G40" s="74" t="s">
        <v>97</v>
      </c>
      <c r="H40" s="72">
        <v>3379056</v>
      </c>
      <c r="I40" s="72">
        <v>60415</v>
      </c>
      <c r="J40" s="75">
        <v>75</v>
      </c>
      <c r="K40" s="72">
        <v>86507</v>
      </c>
      <c r="L40" s="76">
        <v>1330308</v>
      </c>
      <c r="M40" s="54"/>
      <c r="N40" s="54"/>
      <c r="O40" s="77">
        <f t="shared" si="26"/>
        <v>0.54519639065817416</v>
      </c>
      <c r="P40" s="78">
        <f t="shared" si="27"/>
        <v>0.985536928225339</v>
      </c>
      <c r="Q40" s="79">
        <f t="shared" si="13"/>
        <v>1.6394519827841115E-2</v>
      </c>
      <c r="R40" s="80">
        <f t="shared" si="14"/>
        <v>1.6635114685517472E-2</v>
      </c>
      <c r="S40" s="81">
        <f t="shared" si="15"/>
        <v>5.5364680475115342E-2</v>
      </c>
      <c r="T40" s="82">
        <f t="shared" si="28"/>
        <v>8.0143847793672188E-2</v>
      </c>
      <c r="U40" s="83">
        <f t="shared" si="29"/>
        <v>86494.415126740714</v>
      </c>
      <c r="V40" s="83">
        <f t="shared" si="30"/>
        <v>416708.59335614921</v>
      </c>
      <c r="W40" s="84">
        <f>SUM(V40:V$42)</f>
        <v>1380674.8185833662</v>
      </c>
      <c r="X40" s="85">
        <f t="shared" si="0"/>
        <v>393637.65523375123</v>
      </c>
      <c r="Y40" s="83">
        <f>SUM(X40:X$42)</f>
        <v>1108262.6597000149</v>
      </c>
      <c r="Z40" s="83">
        <f t="shared" si="1"/>
        <v>23070.938122397973</v>
      </c>
      <c r="AA40" s="84">
        <f>SUM(Z40:Z$42)</f>
        <v>272412.15888335131</v>
      </c>
      <c r="AB40" s="77">
        <f t="shared" si="2"/>
        <v>15.962589221052669</v>
      </c>
      <c r="AC40" s="78">
        <f t="shared" si="3"/>
        <v>12.813112361949287</v>
      </c>
      <c r="AD40" s="86">
        <f t="shared" si="16"/>
        <v>80.269636614155218</v>
      </c>
      <c r="AE40" s="78">
        <f t="shared" si="4"/>
        <v>3.1494768591033808</v>
      </c>
      <c r="AF40" s="87">
        <f t="shared" si="17"/>
        <v>19.730363385844775</v>
      </c>
      <c r="AH40" s="88">
        <f t="shared" si="31"/>
        <v>1.1840219423717845E-5</v>
      </c>
      <c r="AI40" s="89">
        <f t="shared" si="18"/>
        <v>5.133938611073301E-6</v>
      </c>
      <c r="AJ40" s="89">
        <f t="shared" si="32"/>
        <v>18342115.155657362</v>
      </c>
      <c r="AK40" s="89">
        <f>SUM(AJ40:AJ$42)/U40/U40</f>
        <v>5.2186574200494351E-3</v>
      </c>
      <c r="AL40" s="89">
        <f t="shared" si="33"/>
        <v>11864626.158411196</v>
      </c>
      <c r="AM40" s="89">
        <f>SUM(AL40:AL$42)/U40/U40</f>
        <v>4.4153527578456551E-3</v>
      </c>
      <c r="AN40" s="89">
        <f t="shared" si="34"/>
        <v>1832770.1006764821</v>
      </c>
      <c r="AO40" s="90">
        <f>SUM(AN40:AN$42)/U40/U40</f>
        <v>1.9584192086379544E-3</v>
      </c>
      <c r="AP40" s="77">
        <f t="shared" si="5"/>
        <v>15.82099828085923</v>
      </c>
      <c r="AQ40" s="78">
        <f t="shared" si="6"/>
        <v>16.104180161246109</v>
      </c>
      <c r="AR40" s="78">
        <f t="shared" si="7"/>
        <v>12.682874045181372</v>
      </c>
      <c r="AS40" s="78">
        <f t="shared" si="8"/>
        <v>12.943350678717202</v>
      </c>
      <c r="AT40" s="78">
        <f t="shared" si="9"/>
        <v>3.0627389594752277</v>
      </c>
      <c r="AU40" s="91">
        <f t="shared" si="10"/>
        <v>3.236214758731534</v>
      </c>
    </row>
    <row r="41" spans="1:47" ht="14.45" customHeight="1" x14ac:dyDescent="0.15">
      <c r="A41" s="125"/>
      <c r="B41" s="70" t="s">
        <v>99</v>
      </c>
      <c r="C41" s="71">
        <v>24139</v>
      </c>
      <c r="D41" s="72">
        <v>813</v>
      </c>
      <c r="E41" s="72">
        <v>8058</v>
      </c>
      <c r="F41" s="126">
        <v>974</v>
      </c>
      <c r="G41" s="74" t="s">
        <v>99</v>
      </c>
      <c r="H41" s="72">
        <v>2663083</v>
      </c>
      <c r="I41" s="72">
        <v>91456</v>
      </c>
      <c r="J41" s="75">
        <v>80</v>
      </c>
      <c r="K41" s="72">
        <v>78971</v>
      </c>
      <c r="L41" s="76">
        <v>914910</v>
      </c>
      <c r="M41" s="54"/>
      <c r="N41" s="54"/>
      <c r="O41" s="77">
        <f>IF(K41&lt;0.5,0.5,((L41-L42)-5*K42)/5/(K41-K42))</f>
        <v>0.5416790548470386</v>
      </c>
      <c r="P41" s="78">
        <f>IF(H41&lt;0.5,1,(I41/H41)/((K41-K42)/(L41-L42)))</f>
        <v>0.98226453147566195</v>
      </c>
      <c r="Q41" s="79">
        <f t="shared" si="13"/>
        <v>3.367993703136004E-2</v>
      </c>
      <c r="R41" s="80">
        <f t="shared" si="14"/>
        <v>3.4288051692920714E-2</v>
      </c>
      <c r="S41" s="81">
        <f t="shared" si="15"/>
        <v>0.12087366592206503</v>
      </c>
      <c r="T41" s="82">
        <f>5*R41/(1+5*(1-O41)*R41)</f>
        <v>0.15895075660175603</v>
      </c>
      <c r="U41" s="83">
        <f t="shared" si="29"/>
        <v>79562.419885820505</v>
      </c>
      <c r="V41" s="83">
        <f>5*U41*((1-T41)+O41*T41)</f>
        <v>368831.30459491321</v>
      </c>
      <c r="W41" s="84">
        <f>SUM(V41:V$42)</f>
        <v>963966.22522721696</v>
      </c>
      <c r="X41" s="85">
        <f t="shared" si="0"/>
        <v>324249.31270170823</v>
      </c>
      <c r="Y41" s="83">
        <f>SUM(X41:X$42)</f>
        <v>714625.00446626358</v>
      </c>
      <c r="Z41" s="83">
        <f t="shared" si="1"/>
        <v>44581.991893204948</v>
      </c>
      <c r="AA41" s="84">
        <f>SUM(Z41:Z$42)</f>
        <v>249341.22076095335</v>
      </c>
      <c r="AB41" s="77">
        <f t="shared" si="2"/>
        <v>12.115848494937666</v>
      </c>
      <c r="AC41" s="78">
        <f t="shared" si="3"/>
        <v>8.9819415434047514</v>
      </c>
      <c r="AD41" s="86">
        <f t="shared" si="16"/>
        <v>74.133821887568601</v>
      </c>
      <c r="AE41" s="78">
        <f t="shared" si="4"/>
        <v>3.133906951532913</v>
      </c>
      <c r="AF41" s="87">
        <f t="shared" si="17"/>
        <v>25.866178112431378</v>
      </c>
      <c r="AH41" s="88">
        <f>IF(D41=0,0,T41*T41*(1-T41)/D41)</f>
        <v>2.6137020460959364E-5</v>
      </c>
      <c r="AI41" s="89">
        <f t="shared" si="18"/>
        <v>1.3187294962599411E-5</v>
      </c>
      <c r="AJ41" s="89">
        <f>U41*U41*((1-O41)*5+AB42)^2*AH41</f>
        <v>20700142.309814166</v>
      </c>
      <c r="AK41" s="89">
        <f>SUM(AJ41:AJ$42)/U41/U41</f>
        <v>3.2700723672888926E-3</v>
      </c>
      <c r="AL41" s="89">
        <f>U41*U41*((1-O41)*5*(1-S41)+AC42)^2*AH41+V41*V41*AI41</f>
        <v>11985454.275788935</v>
      </c>
      <c r="AM41" s="89">
        <f>SUM(AL41:AL$42)/U41/U41</f>
        <v>3.3439626677129403E-3</v>
      </c>
      <c r="AN41" s="89">
        <f>U41*U41*((1-O41)*5*S41+AE42)^2*AH41+V41*V41*AI41</f>
        <v>3636293.0559394155</v>
      </c>
      <c r="AO41" s="90">
        <f>SUM(AN41:AN$42)/U41/U41</f>
        <v>2.0250170785260681E-3</v>
      </c>
      <c r="AP41" s="77">
        <f t="shared" si="5"/>
        <v>12.003766783645515</v>
      </c>
      <c r="AQ41" s="78">
        <f t="shared" si="6"/>
        <v>12.227930206229816</v>
      </c>
      <c r="AR41" s="78">
        <f t="shared" si="7"/>
        <v>8.8686006108857089</v>
      </c>
      <c r="AS41" s="78">
        <f t="shared" si="8"/>
        <v>9.0952824759237938</v>
      </c>
      <c r="AT41" s="78">
        <f t="shared" si="9"/>
        <v>3.0457065796013518</v>
      </c>
      <c r="AU41" s="91">
        <f t="shared" si="10"/>
        <v>3.2221073234644741</v>
      </c>
    </row>
    <row r="42" spans="1:47" ht="14.45" customHeight="1" thickBot="1" x14ac:dyDescent="0.2">
      <c r="A42" s="129"/>
      <c r="B42" s="130" t="s">
        <v>101</v>
      </c>
      <c r="C42" s="131">
        <v>26091</v>
      </c>
      <c r="D42" s="131">
        <v>2577</v>
      </c>
      <c r="E42" s="131">
        <v>8705</v>
      </c>
      <c r="F42" s="132">
        <v>2995</v>
      </c>
      <c r="G42" s="133" t="s">
        <v>101</v>
      </c>
      <c r="H42" s="131">
        <v>2761968</v>
      </c>
      <c r="I42" s="131">
        <v>292332</v>
      </c>
      <c r="J42" s="134">
        <v>85</v>
      </c>
      <c r="K42" s="131">
        <v>66190</v>
      </c>
      <c r="L42" s="135">
        <v>549344</v>
      </c>
      <c r="M42" s="54"/>
      <c r="N42" s="54"/>
      <c r="O42" s="136">
        <v>1</v>
      </c>
      <c r="P42" s="137">
        <f>IF(H42&lt;0.5,1,(I42/H42)/(K42/L42))</f>
        <v>0.87843517867442611</v>
      </c>
      <c r="Q42" s="138">
        <f t="shared" si="13"/>
        <v>9.8769690697941823E-2</v>
      </c>
      <c r="R42" s="139">
        <f t="shared" si="14"/>
        <v>0.11243822321299449</v>
      </c>
      <c r="S42" s="140">
        <f t="shared" si="15"/>
        <v>0.34405514072372201</v>
      </c>
      <c r="T42" s="136">
        <v>1</v>
      </c>
      <c r="U42" s="141">
        <f>U41*(1-T41)</f>
        <v>66915.913047902737</v>
      </c>
      <c r="V42" s="141">
        <f>U42/R42</f>
        <v>595134.92063230381</v>
      </c>
      <c r="W42" s="142">
        <f>SUM(V42:V$42)</f>
        <v>595134.92063230381</v>
      </c>
      <c r="X42" s="136">
        <f t="shared" si="0"/>
        <v>390375.69176455541</v>
      </c>
      <c r="Y42" s="141">
        <f>SUM(X42:X$42)</f>
        <v>390375.69176455541</v>
      </c>
      <c r="Z42" s="141">
        <f t="shared" si="1"/>
        <v>204759.2288677484</v>
      </c>
      <c r="AA42" s="142">
        <f>SUM(Z42:Z$42)</f>
        <v>204759.2288677484</v>
      </c>
      <c r="AB42" s="143">
        <f t="shared" si="2"/>
        <v>8.8937726995709934</v>
      </c>
      <c r="AC42" s="137">
        <f t="shared" si="3"/>
        <v>5.8338244818552987</v>
      </c>
      <c r="AD42" s="144">
        <f t="shared" si="16"/>
        <v>65.594485927627801</v>
      </c>
      <c r="AE42" s="137">
        <f t="shared" si="4"/>
        <v>3.0599482177156951</v>
      </c>
      <c r="AF42" s="145">
        <f t="shared" si="17"/>
        <v>34.405514072372199</v>
      </c>
      <c r="AH42" s="146">
        <f>0</f>
        <v>0</v>
      </c>
      <c r="AI42" s="147">
        <f t="shared" si="18"/>
        <v>2.5925468221171954E-5</v>
      </c>
      <c r="AJ42" s="147">
        <v>0</v>
      </c>
      <c r="AK42" s="147">
        <f>(1-R42)/R42/R42/D42</f>
        <v>2.7243081153303584E-2</v>
      </c>
      <c r="AL42" s="147">
        <f>V42*V42*AI42</f>
        <v>9182426.8368092142</v>
      </c>
      <c r="AM42" s="147">
        <f>(1-S42)*(1-S42)*(1-R42)/R42/R42/D42+AI42/R42/R42</f>
        <v>1.3772391373484403E-2</v>
      </c>
      <c r="AN42" s="147">
        <f>V42*V42*AI42</f>
        <v>9182426.8368092142</v>
      </c>
      <c r="AO42" s="148">
        <f>S42*S42*(1-R42)/R42/R42/D42+AI42/R42/R42</f>
        <v>5.2755544600761057E-3</v>
      </c>
      <c r="AP42" s="143">
        <f t="shared" si="5"/>
        <v>8.5702653263033497</v>
      </c>
      <c r="AQ42" s="137">
        <f t="shared" si="6"/>
        <v>9.217280072838637</v>
      </c>
      <c r="AR42" s="137">
        <f t="shared" si="7"/>
        <v>5.6038070505584994</v>
      </c>
      <c r="AS42" s="137">
        <f t="shared" si="8"/>
        <v>6.063841913152098</v>
      </c>
      <c r="AT42" s="137">
        <f t="shared" si="9"/>
        <v>2.9175875138194711</v>
      </c>
      <c r="AU42" s="149">
        <f t="shared" si="10"/>
        <v>3.2023089216119192</v>
      </c>
    </row>
    <row r="43" spans="1:47" ht="14.45" customHeight="1" thickTop="1" x14ac:dyDescent="0.15">
      <c r="G43" s="150"/>
      <c r="H43" s="150"/>
      <c r="I43" s="150"/>
      <c r="J43" s="150"/>
      <c r="K43" s="150"/>
      <c r="L43" s="150"/>
    </row>
    <row r="44" spans="1:47" ht="14.45" customHeight="1" thickBot="1" x14ac:dyDescent="0.2">
      <c r="A44" s="1" t="s">
        <v>103</v>
      </c>
      <c r="G44" s="150"/>
      <c r="H44" s="150"/>
      <c r="I44" s="150"/>
      <c r="J44" s="229" t="s">
        <v>104</v>
      </c>
      <c r="K44" s="230"/>
      <c r="L44" s="230"/>
      <c r="M44" s="230"/>
    </row>
    <row r="45" spans="1:47" ht="14.45" customHeight="1" thickTop="1" x14ac:dyDescent="0.15">
      <c r="A45" s="212" t="s">
        <v>18</v>
      </c>
      <c r="B45" s="214" t="s">
        <v>105</v>
      </c>
      <c r="C45" s="216" t="s">
        <v>35</v>
      </c>
      <c r="D45" s="217"/>
      <c r="E45" s="217"/>
      <c r="F45" s="218" t="s">
        <v>106</v>
      </c>
      <c r="G45" s="217"/>
      <c r="H45" s="217"/>
      <c r="I45" s="217"/>
      <c r="J45" s="218" t="s">
        <v>107</v>
      </c>
      <c r="K45" s="217"/>
      <c r="L45" s="217"/>
      <c r="M45" s="219"/>
    </row>
    <row r="46" spans="1:47" ht="14.45" customHeight="1" x14ac:dyDescent="0.15">
      <c r="A46" s="213"/>
      <c r="B46" s="215"/>
      <c r="C46" s="20" t="s">
        <v>108</v>
      </c>
      <c r="D46" s="220" t="s">
        <v>17</v>
      </c>
      <c r="E46" s="221"/>
      <c r="F46" s="22" t="s">
        <v>108</v>
      </c>
      <c r="G46" s="220" t="s">
        <v>17</v>
      </c>
      <c r="H46" s="222"/>
      <c r="I46" s="151" t="s">
        <v>109</v>
      </c>
      <c r="J46" s="22" t="s">
        <v>108</v>
      </c>
      <c r="K46" s="220" t="s">
        <v>17</v>
      </c>
      <c r="L46" s="222"/>
      <c r="M46" s="152" t="s">
        <v>110</v>
      </c>
    </row>
    <row r="47" spans="1:47" ht="14.45" customHeight="1" x14ac:dyDescent="0.15">
      <c r="A47" s="46" t="s">
        <v>65</v>
      </c>
      <c r="B47" s="47">
        <v>0</v>
      </c>
      <c r="C47" s="153">
        <f>AB7</f>
        <v>80.49138150127294</v>
      </c>
      <c r="D47" s="153">
        <f t="shared" ref="D47:E82" si="35">AP7</f>
        <v>80.157472071254602</v>
      </c>
      <c r="E47" s="154">
        <f t="shared" si="35"/>
        <v>80.825290931291278</v>
      </c>
      <c r="F47" s="155">
        <f>AC7</f>
        <v>79.045437389602412</v>
      </c>
      <c r="G47" s="153">
        <f t="shared" ref="G47:H82" si="36">AR7</f>
        <v>78.728007169593496</v>
      </c>
      <c r="H47" s="153">
        <f t="shared" si="36"/>
        <v>79.362867609611328</v>
      </c>
      <c r="I47" s="156">
        <f t="shared" ref="I47:J82" si="37">AD7</f>
        <v>98.203603808629296</v>
      </c>
      <c r="J47" s="155">
        <f t="shared" si="37"/>
        <v>1.4459441116705274</v>
      </c>
      <c r="K47" s="153">
        <f t="shared" ref="K47:L82" si="38">AT7</f>
        <v>1.3835495839474614</v>
      </c>
      <c r="L47" s="153">
        <f t="shared" si="38"/>
        <v>1.5083386393935934</v>
      </c>
      <c r="M47" s="157">
        <f>AF7</f>
        <v>1.7963961913707003</v>
      </c>
    </row>
    <row r="48" spans="1:47" ht="14.45" customHeight="1" x14ac:dyDescent="0.15">
      <c r="A48" s="46"/>
      <c r="B48" s="70">
        <v>5</v>
      </c>
      <c r="C48" s="158">
        <f>AB8</f>
        <v>75.734171554364622</v>
      </c>
      <c r="D48" s="158">
        <f t="shared" si="35"/>
        <v>75.418644214348561</v>
      </c>
      <c r="E48" s="159">
        <f t="shared" si="35"/>
        <v>76.049698894380683</v>
      </c>
      <c r="F48" s="160">
        <f>AC8</f>
        <v>74.283818630127641</v>
      </c>
      <c r="G48" s="158">
        <f t="shared" si="36"/>
        <v>73.985133984453526</v>
      </c>
      <c r="H48" s="158">
        <f t="shared" si="36"/>
        <v>74.582503275801756</v>
      </c>
      <c r="I48" s="161">
        <f t="shared" si="37"/>
        <v>98.084942510797958</v>
      </c>
      <c r="J48" s="160">
        <f t="shared" si="37"/>
        <v>1.4503529242369755</v>
      </c>
      <c r="K48" s="158">
        <f t="shared" si="38"/>
        <v>1.3878014023421519</v>
      </c>
      <c r="L48" s="158">
        <f t="shared" si="38"/>
        <v>1.5129044461317991</v>
      </c>
      <c r="M48" s="162">
        <f>AF8</f>
        <v>1.9150574892020329</v>
      </c>
    </row>
    <row r="49" spans="1:13" ht="14.45" customHeight="1" x14ac:dyDescent="0.15">
      <c r="A49" s="46"/>
      <c r="B49" s="70">
        <v>10</v>
      </c>
      <c r="C49" s="158">
        <f t="shared" ref="C49:C62" si="39">AB9</f>
        <v>70.79952063824183</v>
      </c>
      <c r="D49" s="158">
        <f t="shared" si="35"/>
        <v>70.488955531540512</v>
      </c>
      <c r="E49" s="159">
        <f t="shared" si="35"/>
        <v>71.110085744943149</v>
      </c>
      <c r="F49" s="160">
        <f t="shared" ref="F49:F62" si="40">AC9</f>
        <v>69.347877455868073</v>
      </c>
      <c r="G49" s="158">
        <f t="shared" si="36"/>
        <v>69.054252377493853</v>
      </c>
      <c r="H49" s="158">
        <f t="shared" si="36"/>
        <v>69.641502534242292</v>
      </c>
      <c r="I49" s="161">
        <f t="shared" si="37"/>
        <v>97.949642639826479</v>
      </c>
      <c r="J49" s="160">
        <f t="shared" si="37"/>
        <v>1.4516431823737683</v>
      </c>
      <c r="K49" s="158">
        <f t="shared" si="38"/>
        <v>1.3890462385935756</v>
      </c>
      <c r="L49" s="158">
        <f t="shared" si="38"/>
        <v>1.5142401261539611</v>
      </c>
      <c r="M49" s="162">
        <f t="shared" ref="M49:M62" si="41">AF9</f>
        <v>2.0503573601735292</v>
      </c>
    </row>
    <row r="50" spans="1:13" ht="14.45" customHeight="1" x14ac:dyDescent="0.15">
      <c r="A50" s="46"/>
      <c r="B50" s="70">
        <v>15</v>
      </c>
      <c r="C50" s="158">
        <f t="shared" si="39"/>
        <v>65.873302825440348</v>
      </c>
      <c r="D50" s="158">
        <f t="shared" si="35"/>
        <v>65.567248297494046</v>
      </c>
      <c r="E50" s="159">
        <f t="shared" si="35"/>
        <v>66.179357353386649</v>
      </c>
      <c r="F50" s="160">
        <f t="shared" si="40"/>
        <v>64.42008398329078</v>
      </c>
      <c r="G50" s="158">
        <f t="shared" si="36"/>
        <v>64.131053671610246</v>
      </c>
      <c r="H50" s="158">
        <f t="shared" si="36"/>
        <v>64.709114294971315</v>
      </c>
      <c r="I50" s="161">
        <f t="shared" si="37"/>
        <v>97.793918355664516</v>
      </c>
      <c r="J50" s="160">
        <f t="shared" si="37"/>
        <v>1.4532188421495615</v>
      </c>
      <c r="K50" s="158">
        <f t="shared" si="38"/>
        <v>1.3905648377783124</v>
      </c>
      <c r="L50" s="158">
        <f t="shared" si="38"/>
        <v>1.5158728465208107</v>
      </c>
      <c r="M50" s="162">
        <f t="shared" si="41"/>
        <v>2.2060816443354754</v>
      </c>
    </row>
    <row r="51" spans="1:13" ht="14.45" customHeight="1" x14ac:dyDescent="0.15">
      <c r="A51" s="46"/>
      <c r="B51" s="70">
        <v>20</v>
      </c>
      <c r="C51" s="158">
        <f t="shared" si="39"/>
        <v>60.97448554735027</v>
      </c>
      <c r="D51" s="158">
        <f t="shared" si="35"/>
        <v>60.674433118052235</v>
      </c>
      <c r="E51" s="159">
        <f t="shared" si="35"/>
        <v>61.274537976648304</v>
      </c>
      <c r="F51" s="160">
        <f t="shared" si="40"/>
        <v>59.518930436456799</v>
      </c>
      <c r="G51" s="158">
        <f t="shared" si="36"/>
        <v>59.236003197778523</v>
      </c>
      <c r="H51" s="158">
        <f t="shared" si="36"/>
        <v>59.801857675135075</v>
      </c>
      <c r="I51" s="161">
        <f t="shared" si="37"/>
        <v>97.612845606113154</v>
      </c>
      <c r="J51" s="160">
        <f t="shared" si="37"/>
        <v>1.4555551108934623</v>
      </c>
      <c r="K51" s="158">
        <f t="shared" si="38"/>
        <v>1.392817116176627</v>
      </c>
      <c r="L51" s="158">
        <f t="shared" si="38"/>
        <v>1.5182931056102977</v>
      </c>
      <c r="M51" s="162">
        <f t="shared" si="41"/>
        <v>2.3871543938868305</v>
      </c>
    </row>
    <row r="52" spans="1:13" ht="14.45" customHeight="1" x14ac:dyDescent="0.15">
      <c r="A52" s="46"/>
      <c r="B52" s="70">
        <v>25</v>
      </c>
      <c r="C52" s="158">
        <f t="shared" si="39"/>
        <v>56.163111459782115</v>
      </c>
      <c r="D52" s="158">
        <f t="shared" si="35"/>
        <v>55.874325761838108</v>
      </c>
      <c r="E52" s="159">
        <f t="shared" si="35"/>
        <v>56.451897157726123</v>
      </c>
      <c r="F52" s="160">
        <f t="shared" si="40"/>
        <v>54.702852720029696</v>
      </c>
      <c r="G52" s="158">
        <f t="shared" si="36"/>
        <v>54.431367250531444</v>
      </c>
      <c r="H52" s="158">
        <f t="shared" si="36"/>
        <v>54.974338189527948</v>
      </c>
      <c r="I52" s="161">
        <f t="shared" si="37"/>
        <v>97.399968232176576</v>
      </c>
      <c r="J52" s="160">
        <f t="shared" si="37"/>
        <v>1.4602587397524325</v>
      </c>
      <c r="K52" s="158">
        <f t="shared" si="38"/>
        <v>1.3973536675662783</v>
      </c>
      <c r="L52" s="158">
        <f t="shared" si="38"/>
        <v>1.5231638119385866</v>
      </c>
      <c r="M52" s="162">
        <f t="shared" si="41"/>
        <v>2.600031767823459</v>
      </c>
    </row>
    <row r="53" spans="1:13" ht="14.45" customHeight="1" x14ac:dyDescent="0.15">
      <c r="A53" s="46"/>
      <c r="B53" s="70">
        <v>30</v>
      </c>
      <c r="C53" s="158">
        <f t="shared" si="39"/>
        <v>51.398053484842947</v>
      </c>
      <c r="D53" s="158">
        <f t="shared" si="35"/>
        <v>51.121934446869211</v>
      </c>
      <c r="E53" s="159">
        <f t="shared" si="35"/>
        <v>51.674172522816683</v>
      </c>
      <c r="F53" s="160">
        <f t="shared" si="40"/>
        <v>49.931395137164841</v>
      </c>
      <c r="G53" s="158">
        <f t="shared" si="36"/>
        <v>49.672768701566817</v>
      </c>
      <c r="H53" s="158">
        <f t="shared" si="36"/>
        <v>50.190021572762866</v>
      </c>
      <c r="I53" s="161">
        <f t="shared" si="37"/>
        <v>97.146471027136045</v>
      </c>
      <c r="J53" s="160">
        <f t="shared" si="37"/>
        <v>1.4666583476780959</v>
      </c>
      <c r="K53" s="158">
        <f t="shared" si="38"/>
        <v>1.4035239268655155</v>
      </c>
      <c r="L53" s="158">
        <f t="shared" si="38"/>
        <v>1.5297927684906762</v>
      </c>
      <c r="M53" s="162">
        <f t="shared" si="41"/>
        <v>2.8535289728639368</v>
      </c>
    </row>
    <row r="54" spans="1:13" ht="14.45" customHeight="1" x14ac:dyDescent="0.15">
      <c r="A54" s="46"/>
      <c r="B54" s="70">
        <v>35</v>
      </c>
      <c r="C54" s="158">
        <f t="shared" si="39"/>
        <v>46.508648896351822</v>
      </c>
      <c r="D54" s="158">
        <f t="shared" si="35"/>
        <v>46.236955462539612</v>
      </c>
      <c r="E54" s="159">
        <f t="shared" si="35"/>
        <v>46.780342330164032</v>
      </c>
      <c r="F54" s="160">
        <f t="shared" si="40"/>
        <v>45.038667694374283</v>
      </c>
      <c r="G54" s="158">
        <f t="shared" si="36"/>
        <v>44.78453236881807</v>
      </c>
      <c r="H54" s="158">
        <f t="shared" si="36"/>
        <v>45.292803019930496</v>
      </c>
      <c r="I54" s="161">
        <f t="shared" si="37"/>
        <v>96.839337979364842</v>
      </c>
      <c r="J54" s="160">
        <f t="shared" si="37"/>
        <v>1.4699812019775385</v>
      </c>
      <c r="K54" s="158">
        <f t="shared" si="38"/>
        <v>1.4067235073244893</v>
      </c>
      <c r="L54" s="158">
        <f t="shared" si="38"/>
        <v>1.5332388966305877</v>
      </c>
      <c r="M54" s="162">
        <f t="shared" si="41"/>
        <v>3.1606620206351446</v>
      </c>
    </row>
    <row r="55" spans="1:13" ht="14.45" customHeight="1" x14ac:dyDescent="0.15">
      <c r="A55" s="46"/>
      <c r="B55" s="70">
        <v>40</v>
      </c>
      <c r="C55" s="158">
        <f t="shared" si="39"/>
        <v>41.73886719932559</v>
      </c>
      <c r="D55" s="158">
        <f t="shared" si="35"/>
        <v>41.474604554115899</v>
      </c>
      <c r="E55" s="159">
        <f t="shared" si="35"/>
        <v>42.00312984453528</v>
      </c>
      <c r="F55" s="160">
        <f t="shared" si="40"/>
        <v>40.261166516799896</v>
      </c>
      <c r="G55" s="158">
        <f t="shared" si="36"/>
        <v>40.014551791143319</v>
      </c>
      <c r="H55" s="158">
        <f t="shared" si="36"/>
        <v>40.507781242456474</v>
      </c>
      <c r="I55" s="161">
        <f t="shared" si="37"/>
        <v>96.459653120270673</v>
      </c>
      <c r="J55" s="160">
        <f t="shared" si="37"/>
        <v>1.4777006825256884</v>
      </c>
      <c r="K55" s="158">
        <f t="shared" si="38"/>
        <v>1.4141528895052415</v>
      </c>
      <c r="L55" s="158">
        <f t="shared" si="38"/>
        <v>1.5412484755461353</v>
      </c>
      <c r="M55" s="162">
        <f t="shared" si="41"/>
        <v>3.5403468797293205</v>
      </c>
    </row>
    <row r="56" spans="1:13" ht="14.45" customHeight="1" x14ac:dyDescent="0.15">
      <c r="A56" s="46"/>
      <c r="B56" s="70">
        <v>45</v>
      </c>
      <c r="C56" s="158">
        <f t="shared" si="39"/>
        <v>36.999105087852506</v>
      </c>
      <c r="D56" s="158">
        <f t="shared" si="35"/>
        <v>36.743770415664216</v>
      </c>
      <c r="E56" s="159">
        <f t="shared" si="35"/>
        <v>37.254439760040796</v>
      </c>
      <c r="F56" s="160">
        <f t="shared" si="40"/>
        <v>35.511561827359124</v>
      </c>
      <c r="G56" s="158">
        <f t="shared" si="36"/>
        <v>35.273921543352969</v>
      </c>
      <c r="H56" s="158">
        <f t="shared" si="36"/>
        <v>35.749202111365278</v>
      </c>
      <c r="I56" s="161">
        <f t="shared" si="37"/>
        <v>95.97951556676496</v>
      </c>
      <c r="J56" s="160">
        <f t="shared" si="37"/>
        <v>1.4875432604933851</v>
      </c>
      <c r="K56" s="158">
        <f t="shared" si="38"/>
        <v>1.4236345245393809</v>
      </c>
      <c r="L56" s="158">
        <f t="shared" si="38"/>
        <v>1.5514519964473894</v>
      </c>
      <c r="M56" s="162">
        <f t="shared" si="41"/>
        <v>4.020484433235044</v>
      </c>
    </row>
    <row r="57" spans="1:13" ht="14.45" customHeight="1" x14ac:dyDescent="0.15">
      <c r="A57" s="46"/>
      <c r="B57" s="70">
        <v>50</v>
      </c>
      <c r="C57" s="158">
        <f t="shared" si="39"/>
        <v>32.366745355271526</v>
      </c>
      <c r="D57" s="158">
        <f t="shared" si="35"/>
        <v>32.122801232546614</v>
      </c>
      <c r="E57" s="159">
        <f t="shared" si="35"/>
        <v>32.610689477996438</v>
      </c>
      <c r="F57" s="160">
        <f t="shared" si="40"/>
        <v>30.869604595812135</v>
      </c>
      <c r="G57" s="158">
        <f t="shared" si="36"/>
        <v>30.643357154984216</v>
      </c>
      <c r="H57" s="158">
        <f t="shared" si="36"/>
        <v>31.095852036640053</v>
      </c>
      <c r="I57" s="161">
        <f t="shared" si="37"/>
        <v>95.374447622007949</v>
      </c>
      <c r="J57" s="160">
        <f t="shared" si="37"/>
        <v>1.4971407594593842</v>
      </c>
      <c r="K57" s="158">
        <f t="shared" si="38"/>
        <v>1.4327298318858341</v>
      </c>
      <c r="L57" s="158">
        <f t="shared" si="38"/>
        <v>1.5615516870329342</v>
      </c>
      <c r="M57" s="162">
        <f t="shared" si="41"/>
        <v>4.6255523779920216</v>
      </c>
    </row>
    <row r="58" spans="1:13" ht="14.45" customHeight="1" x14ac:dyDescent="0.15">
      <c r="A58" s="46"/>
      <c r="B58" s="70">
        <v>55</v>
      </c>
      <c r="C58" s="158">
        <f t="shared" si="39"/>
        <v>27.854621028763695</v>
      </c>
      <c r="D58" s="158">
        <f t="shared" si="35"/>
        <v>27.622950825327081</v>
      </c>
      <c r="E58" s="159">
        <f t="shared" si="35"/>
        <v>28.08629123220031</v>
      </c>
      <c r="F58" s="160">
        <f t="shared" si="40"/>
        <v>26.339058658100523</v>
      </c>
      <c r="G58" s="158">
        <f t="shared" si="36"/>
        <v>26.124976666946289</v>
      </c>
      <c r="H58" s="158">
        <f t="shared" si="36"/>
        <v>26.553140649254757</v>
      </c>
      <c r="I58" s="161">
        <f t="shared" si="37"/>
        <v>94.559027139166076</v>
      </c>
      <c r="J58" s="160">
        <f t="shared" si="37"/>
        <v>1.5155623706631776</v>
      </c>
      <c r="K58" s="158">
        <f t="shared" si="38"/>
        <v>1.4503189573932567</v>
      </c>
      <c r="L58" s="158">
        <f t="shared" si="38"/>
        <v>1.5808057839330985</v>
      </c>
      <c r="M58" s="162">
        <f t="shared" si="41"/>
        <v>5.4409728608339449</v>
      </c>
    </row>
    <row r="59" spans="1:13" ht="14.45" customHeight="1" x14ac:dyDescent="0.15">
      <c r="A59" s="46"/>
      <c r="B59" s="70">
        <v>60</v>
      </c>
      <c r="C59" s="158">
        <f t="shared" si="39"/>
        <v>23.632029315567358</v>
      </c>
      <c r="D59" s="158">
        <f t="shared" si="35"/>
        <v>23.413654307850706</v>
      </c>
      <c r="E59" s="159">
        <f t="shared" si="35"/>
        <v>23.85040432328401</v>
      </c>
      <c r="F59" s="160">
        <f t="shared" si="40"/>
        <v>22.081074171841109</v>
      </c>
      <c r="G59" s="158">
        <f t="shared" si="36"/>
        <v>21.880008322586157</v>
      </c>
      <c r="H59" s="158">
        <f t="shared" si="36"/>
        <v>22.282140021096062</v>
      </c>
      <c r="I59" s="161">
        <f t="shared" si="37"/>
        <v>93.437063220361821</v>
      </c>
      <c r="J59" s="160">
        <f t="shared" si="37"/>
        <v>1.5509551437262479</v>
      </c>
      <c r="K59" s="158">
        <f t="shared" si="38"/>
        <v>1.484067557125005</v>
      </c>
      <c r="L59" s="158">
        <f t="shared" si="38"/>
        <v>1.6178427303274907</v>
      </c>
      <c r="M59" s="162">
        <f t="shared" si="41"/>
        <v>6.5629367796381839</v>
      </c>
    </row>
    <row r="60" spans="1:13" ht="14.45" customHeight="1" x14ac:dyDescent="0.15">
      <c r="A60" s="46"/>
      <c r="B60" s="70">
        <v>65</v>
      </c>
      <c r="C60" s="158">
        <f t="shared" si="39"/>
        <v>19.639677871264848</v>
      </c>
      <c r="D60" s="158">
        <f t="shared" si="35"/>
        <v>19.434231416692029</v>
      </c>
      <c r="E60" s="159">
        <f t="shared" si="35"/>
        <v>19.845124325837666</v>
      </c>
      <c r="F60" s="160">
        <f t="shared" si="40"/>
        <v>18.045837452914874</v>
      </c>
      <c r="G60" s="158">
        <f t="shared" si="36"/>
        <v>17.857089966862919</v>
      </c>
      <c r="H60" s="158">
        <f t="shared" si="36"/>
        <v>18.23458493896683</v>
      </c>
      <c r="I60" s="161">
        <f t="shared" si="37"/>
        <v>91.884589814571498</v>
      </c>
      <c r="J60" s="160">
        <f t="shared" si="37"/>
        <v>1.5938404183499739</v>
      </c>
      <c r="K60" s="158">
        <f t="shared" si="38"/>
        <v>1.5244277148465377</v>
      </c>
      <c r="L60" s="158">
        <f t="shared" si="38"/>
        <v>1.6632531218534101</v>
      </c>
      <c r="M60" s="162">
        <f t="shared" si="41"/>
        <v>8.1154101854284963</v>
      </c>
    </row>
    <row r="61" spans="1:13" ht="14.45" customHeight="1" x14ac:dyDescent="0.15">
      <c r="A61" s="46"/>
      <c r="B61" s="70">
        <v>70</v>
      </c>
      <c r="C61" s="158">
        <f t="shared" si="39"/>
        <v>15.855671541176189</v>
      </c>
      <c r="D61" s="158">
        <f t="shared" si="35"/>
        <v>15.669501242445302</v>
      </c>
      <c r="E61" s="159">
        <f t="shared" si="35"/>
        <v>16.041841839907075</v>
      </c>
      <c r="F61" s="160">
        <f t="shared" si="40"/>
        <v>14.241780068652082</v>
      </c>
      <c r="G61" s="158">
        <f t="shared" si="36"/>
        <v>14.070532063402748</v>
      </c>
      <c r="H61" s="158">
        <f t="shared" si="36"/>
        <v>14.413028073901415</v>
      </c>
      <c r="I61" s="161">
        <f t="shared" si="37"/>
        <v>89.82136159712357</v>
      </c>
      <c r="J61" s="160">
        <f t="shared" si="37"/>
        <v>1.6138914725241096</v>
      </c>
      <c r="K61" s="158">
        <f t="shared" si="38"/>
        <v>1.5414606237322335</v>
      </c>
      <c r="L61" s="158">
        <f t="shared" si="38"/>
        <v>1.6863223213159857</v>
      </c>
      <c r="M61" s="162">
        <f t="shared" si="41"/>
        <v>10.178638402876436</v>
      </c>
    </row>
    <row r="62" spans="1:13" ht="14.45" customHeight="1" x14ac:dyDescent="0.15">
      <c r="A62" s="46"/>
      <c r="B62" s="70">
        <v>75</v>
      </c>
      <c r="C62" s="158">
        <f t="shared" si="39"/>
        <v>12.301371678156965</v>
      </c>
      <c r="D62" s="158">
        <f t="shared" si="35"/>
        <v>12.138310267967015</v>
      </c>
      <c r="E62" s="159">
        <f t="shared" si="35"/>
        <v>12.464433088346915</v>
      </c>
      <c r="F62" s="160">
        <f t="shared" si="40"/>
        <v>10.689688488521341</v>
      </c>
      <c r="G62" s="158">
        <f t="shared" si="36"/>
        <v>10.537624769144225</v>
      </c>
      <c r="H62" s="158">
        <f t="shared" si="36"/>
        <v>10.841752207898457</v>
      </c>
      <c r="I62" s="161">
        <f t="shared" si="37"/>
        <v>86.8983457145887</v>
      </c>
      <c r="J62" s="160">
        <f t="shared" si="37"/>
        <v>1.6116831896356234</v>
      </c>
      <c r="K62" s="158">
        <f t="shared" si="38"/>
        <v>1.5352299934973879</v>
      </c>
      <c r="L62" s="158">
        <f t="shared" si="38"/>
        <v>1.6881363857738589</v>
      </c>
      <c r="M62" s="162">
        <f t="shared" si="41"/>
        <v>13.101654285411296</v>
      </c>
    </row>
    <row r="63" spans="1:13" ht="14.45" customHeight="1" x14ac:dyDescent="0.15">
      <c r="A63" s="46"/>
      <c r="B63" s="70">
        <v>80</v>
      </c>
      <c r="C63" s="158">
        <f>AB23</f>
        <v>9.0115224546779107</v>
      </c>
      <c r="D63" s="158">
        <f t="shared" si="35"/>
        <v>8.8764889190034744</v>
      </c>
      <c r="E63" s="159">
        <f t="shared" si="35"/>
        <v>9.146555990352347</v>
      </c>
      <c r="F63" s="160">
        <f>AC23</f>
        <v>7.4359221599487944</v>
      </c>
      <c r="G63" s="158">
        <f t="shared" si="36"/>
        <v>7.3026391631701344</v>
      </c>
      <c r="H63" s="158">
        <f t="shared" si="36"/>
        <v>7.5692051567274543</v>
      </c>
      <c r="I63" s="161">
        <f t="shared" si="37"/>
        <v>82.515714712432214</v>
      </c>
      <c r="J63" s="160">
        <f t="shared" si="37"/>
        <v>1.5756002947291163</v>
      </c>
      <c r="K63" s="158">
        <f t="shared" si="38"/>
        <v>1.4930597710891436</v>
      </c>
      <c r="L63" s="158">
        <f t="shared" si="38"/>
        <v>1.6581408183690891</v>
      </c>
      <c r="M63" s="162">
        <f>AF23</f>
        <v>17.484285287567776</v>
      </c>
    </row>
    <row r="64" spans="1:13" ht="14.45" customHeight="1" x14ac:dyDescent="0.15">
      <c r="A64" s="22"/>
      <c r="B64" s="93">
        <v>85</v>
      </c>
      <c r="C64" s="163">
        <f>AB24</f>
        <v>6.5952690706417929</v>
      </c>
      <c r="D64" s="163">
        <f t="shared" si="35"/>
        <v>6.2747578225007574</v>
      </c>
      <c r="E64" s="164">
        <f t="shared" si="35"/>
        <v>6.9157803187828284</v>
      </c>
      <c r="F64" s="165">
        <f>AC24</f>
        <v>5.0695131103539586</v>
      </c>
      <c r="G64" s="163">
        <f t="shared" si="36"/>
        <v>4.8051318833045906</v>
      </c>
      <c r="H64" s="163">
        <f t="shared" si="36"/>
        <v>5.3338943374033265</v>
      </c>
      <c r="I64" s="166">
        <f t="shared" si="37"/>
        <v>76.865902756271296</v>
      </c>
      <c r="J64" s="165">
        <f t="shared" si="37"/>
        <v>1.525755960287835</v>
      </c>
      <c r="K64" s="163">
        <f t="shared" si="38"/>
        <v>1.4045119332118949</v>
      </c>
      <c r="L64" s="163">
        <f t="shared" si="38"/>
        <v>1.6469999873637751</v>
      </c>
      <c r="M64" s="167">
        <f>AF24</f>
        <v>23.134097243728707</v>
      </c>
    </row>
    <row r="65" spans="1:13" ht="14.45" customHeight="1" x14ac:dyDescent="0.15">
      <c r="A65" s="46" t="s">
        <v>102</v>
      </c>
      <c r="B65" s="168">
        <v>0</v>
      </c>
      <c r="C65" s="169">
        <f>AB25</f>
        <v>87.025363520405946</v>
      </c>
      <c r="D65" s="169">
        <f t="shared" si="35"/>
        <v>86.739691222319308</v>
      </c>
      <c r="E65" s="170">
        <f t="shared" si="35"/>
        <v>87.311035818492584</v>
      </c>
      <c r="F65" s="171">
        <f>AC25</f>
        <v>84.089101175745441</v>
      </c>
      <c r="G65" s="169">
        <f t="shared" si="36"/>
        <v>83.826190904215281</v>
      </c>
      <c r="H65" s="169">
        <f t="shared" si="36"/>
        <v>84.352011447275601</v>
      </c>
      <c r="I65" s="172">
        <f t="shared" si="37"/>
        <v>96.625969457775369</v>
      </c>
      <c r="J65" s="171">
        <f t="shared" si="37"/>
        <v>2.9362623446605034</v>
      </c>
      <c r="K65" s="169">
        <f t="shared" si="38"/>
        <v>2.8553161930906041</v>
      </c>
      <c r="L65" s="169">
        <f t="shared" si="38"/>
        <v>3.0172084962304027</v>
      </c>
      <c r="M65" s="173">
        <f>AF25</f>
        <v>3.3740305422246242</v>
      </c>
    </row>
    <row r="66" spans="1:13" ht="14.45" customHeight="1" x14ac:dyDescent="0.15">
      <c r="A66" s="125"/>
      <c r="B66" s="70">
        <v>5</v>
      </c>
      <c r="C66" s="158">
        <f>AB26</f>
        <v>82.302148521476141</v>
      </c>
      <c r="D66" s="158">
        <f t="shared" si="35"/>
        <v>82.045767814302963</v>
      </c>
      <c r="E66" s="159">
        <f t="shared" si="35"/>
        <v>82.55852922864932</v>
      </c>
      <c r="F66" s="160">
        <f>AC26</f>
        <v>79.356453126657357</v>
      </c>
      <c r="G66" s="158">
        <f t="shared" si="36"/>
        <v>79.123509260965463</v>
      </c>
      <c r="H66" s="158">
        <f t="shared" si="36"/>
        <v>79.589396992349251</v>
      </c>
      <c r="I66" s="161">
        <f t="shared" si="37"/>
        <v>96.420876674865752</v>
      </c>
      <c r="J66" s="160">
        <f t="shared" si="37"/>
        <v>2.9456953948187814</v>
      </c>
      <c r="K66" s="158">
        <f t="shared" si="38"/>
        <v>2.8646065854358542</v>
      </c>
      <c r="L66" s="158">
        <f t="shared" si="38"/>
        <v>3.0267842042017086</v>
      </c>
      <c r="M66" s="162">
        <f>AF26</f>
        <v>3.5791233251342445</v>
      </c>
    </row>
    <row r="67" spans="1:13" ht="14.45" customHeight="1" x14ac:dyDescent="0.15">
      <c r="A67" s="125"/>
      <c r="B67" s="70">
        <v>10</v>
      </c>
      <c r="C67" s="158">
        <f t="shared" ref="C67:C80" si="42">AB27</f>
        <v>77.302148521476127</v>
      </c>
      <c r="D67" s="158">
        <f t="shared" si="35"/>
        <v>77.045767814302948</v>
      </c>
      <c r="E67" s="159">
        <f t="shared" si="35"/>
        <v>77.558529228649306</v>
      </c>
      <c r="F67" s="160">
        <f t="shared" ref="F67:F80" si="43">AC27</f>
        <v>74.356453126657371</v>
      </c>
      <c r="G67" s="158">
        <f t="shared" si="36"/>
        <v>74.123509260965477</v>
      </c>
      <c r="H67" s="158">
        <f t="shared" si="36"/>
        <v>74.589396992349265</v>
      </c>
      <c r="I67" s="161">
        <f t="shared" si="37"/>
        <v>96.189374485496501</v>
      </c>
      <c r="J67" s="160">
        <f t="shared" si="37"/>
        <v>2.9456953948187814</v>
      </c>
      <c r="K67" s="158">
        <f t="shared" si="38"/>
        <v>2.8646065854358542</v>
      </c>
      <c r="L67" s="158">
        <f t="shared" si="38"/>
        <v>3.0267842042017086</v>
      </c>
      <c r="M67" s="162">
        <f t="shared" ref="M67:M80" si="44">AF27</f>
        <v>3.8106255145035286</v>
      </c>
    </row>
    <row r="68" spans="1:13" ht="14.45" customHeight="1" x14ac:dyDescent="0.15">
      <c r="A68" s="125"/>
      <c r="B68" s="70">
        <v>15</v>
      </c>
      <c r="C68" s="158">
        <f t="shared" si="42"/>
        <v>72.340852789678863</v>
      </c>
      <c r="D68" s="158">
        <f t="shared" si="35"/>
        <v>72.088107750137056</v>
      </c>
      <c r="E68" s="159">
        <f t="shared" si="35"/>
        <v>72.59359782922067</v>
      </c>
      <c r="F68" s="160">
        <f t="shared" si="43"/>
        <v>69.393628532226259</v>
      </c>
      <c r="G68" s="158">
        <f t="shared" si="36"/>
        <v>69.164393813309346</v>
      </c>
      <c r="H68" s="158">
        <f t="shared" si="36"/>
        <v>69.622863251143173</v>
      </c>
      <c r="I68" s="161">
        <f t="shared" si="37"/>
        <v>95.925919941777209</v>
      </c>
      <c r="J68" s="160">
        <f t="shared" si="37"/>
        <v>2.9472242574526053</v>
      </c>
      <c r="K68" s="158">
        <f t="shared" si="38"/>
        <v>2.8661118197621893</v>
      </c>
      <c r="L68" s="158">
        <f t="shared" si="38"/>
        <v>3.0283366951430213</v>
      </c>
      <c r="M68" s="162">
        <f t="shared" si="44"/>
        <v>4.0740800582227816</v>
      </c>
    </row>
    <row r="69" spans="1:13" ht="14.45" customHeight="1" x14ac:dyDescent="0.15">
      <c r="A69" s="125"/>
      <c r="B69" s="70">
        <v>20</v>
      </c>
      <c r="C69" s="158">
        <f t="shared" si="42"/>
        <v>67.373082761728469</v>
      </c>
      <c r="D69" s="158">
        <f t="shared" si="35"/>
        <v>67.122865887865387</v>
      </c>
      <c r="E69" s="159">
        <f t="shared" si="35"/>
        <v>67.62329963559155</v>
      </c>
      <c r="F69" s="160">
        <f t="shared" si="43"/>
        <v>64.424492559631375</v>
      </c>
      <c r="G69" s="158">
        <f t="shared" si="36"/>
        <v>64.197827850124199</v>
      </c>
      <c r="H69" s="158">
        <f t="shared" si="36"/>
        <v>64.651157269138551</v>
      </c>
      <c r="I69" s="161">
        <f t="shared" si="37"/>
        <v>95.623489261245368</v>
      </c>
      <c r="J69" s="160">
        <f t="shared" si="37"/>
        <v>2.9485902020971002</v>
      </c>
      <c r="K69" s="158">
        <f t="shared" si="38"/>
        <v>2.8674549005697254</v>
      </c>
      <c r="L69" s="158">
        <f t="shared" si="38"/>
        <v>3.029725503624475</v>
      </c>
      <c r="M69" s="162">
        <f t="shared" si="44"/>
        <v>4.3765107387546438</v>
      </c>
    </row>
    <row r="70" spans="1:13" ht="14.45" customHeight="1" x14ac:dyDescent="0.15">
      <c r="A70" s="125"/>
      <c r="B70" s="70">
        <v>25</v>
      </c>
      <c r="C70" s="158">
        <f t="shared" si="42"/>
        <v>62.452979614829545</v>
      </c>
      <c r="D70" s="158">
        <f t="shared" si="35"/>
        <v>62.208656659789632</v>
      </c>
      <c r="E70" s="159">
        <f t="shared" si="35"/>
        <v>62.697302569869457</v>
      </c>
      <c r="F70" s="160">
        <f t="shared" si="43"/>
        <v>59.500756828905608</v>
      </c>
      <c r="G70" s="158">
        <f t="shared" si="36"/>
        <v>59.28005984273895</v>
      </c>
      <c r="H70" s="158">
        <f t="shared" si="36"/>
        <v>59.721453815072266</v>
      </c>
      <c r="I70" s="161">
        <f t="shared" si="37"/>
        <v>95.272887211897057</v>
      </c>
      <c r="J70" s="160">
        <f t="shared" si="37"/>
        <v>2.9522227859239289</v>
      </c>
      <c r="K70" s="158">
        <f t="shared" si="38"/>
        <v>2.8710265866079094</v>
      </c>
      <c r="L70" s="158">
        <f t="shared" si="38"/>
        <v>3.0334189852399485</v>
      </c>
      <c r="M70" s="162">
        <f t="shared" si="44"/>
        <v>4.7271127881029393</v>
      </c>
    </row>
    <row r="71" spans="1:13" ht="14.45" customHeight="1" x14ac:dyDescent="0.15">
      <c r="A71" s="125"/>
      <c r="B71" s="70">
        <v>30</v>
      </c>
      <c r="C71" s="158">
        <f t="shared" si="42"/>
        <v>57.52173011964112</v>
      </c>
      <c r="D71" s="158">
        <f t="shared" si="35"/>
        <v>57.281816255749902</v>
      </c>
      <c r="E71" s="159">
        <f t="shared" si="35"/>
        <v>57.761643983532338</v>
      </c>
      <c r="F71" s="160">
        <f t="shared" si="43"/>
        <v>54.566114289466405</v>
      </c>
      <c r="G71" s="158">
        <f t="shared" si="36"/>
        <v>54.349860722044916</v>
      </c>
      <c r="H71" s="158">
        <f t="shared" si="36"/>
        <v>54.782367856887895</v>
      </c>
      <c r="I71" s="161">
        <f t="shared" si="37"/>
        <v>94.861740382239475</v>
      </c>
      <c r="J71" s="160">
        <f t="shared" si="37"/>
        <v>2.9556158301747133</v>
      </c>
      <c r="K71" s="158">
        <f t="shared" si="38"/>
        <v>2.8743603612988067</v>
      </c>
      <c r="L71" s="158">
        <f t="shared" si="38"/>
        <v>3.0368712990506199</v>
      </c>
      <c r="M71" s="162">
        <f t="shared" si="44"/>
        <v>5.138259617760526</v>
      </c>
    </row>
    <row r="72" spans="1:13" ht="14.45" customHeight="1" x14ac:dyDescent="0.15">
      <c r="A72" s="125"/>
      <c r="B72" s="70">
        <v>35</v>
      </c>
      <c r="C72" s="158">
        <f t="shared" si="42"/>
        <v>52.622161783398958</v>
      </c>
      <c r="D72" s="158">
        <f t="shared" si="35"/>
        <v>52.387254468166297</v>
      </c>
      <c r="E72" s="159">
        <f t="shared" si="35"/>
        <v>52.857069098631619</v>
      </c>
      <c r="F72" s="160">
        <f t="shared" si="43"/>
        <v>49.661140340847695</v>
      </c>
      <c r="G72" s="158">
        <f t="shared" si="36"/>
        <v>49.449905959936743</v>
      </c>
      <c r="H72" s="158">
        <f t="shared" si="36"/>
        <v>49.872374721758646</v>
      </c>
      <c r="I72" s="161">
        <f t="shared" si="37"/>
        <v>94.373052451286028</v>
      </c>
      <c r="J72" s="160">
        <f t="shared" si="37"/>
        <v>2.9610214425512695</v>
      </c>
      <c r="K72" s="158">
        <f t="shared" si="38"/>
        <v>2.8796634260363958</v>
      </c>
      <c r="L72" s="158">
        <f t="shared" si="38"/>
        <v>3.0423794590661433</v>
      </c>
      <c r="M72" s="162">
        <f t="shared" si="44"/>
        <v>5.6269475487139742</v>
      </c>
    </row>
    <row r="73" spans="1:13" ht="14.45" customHeight="1" x14ac:dyDescent="0.15">
      <c r="A73" s="125"/>
      <c r="B73" s="70">
        <v>40</v>
      </c>
      <c r="C73" s="158">
        <f t="shared" si="42"/>
        <v>47.729200404089141</v>
      </c>
      <c r="D73" s="158">
        <f t="shared" si="35"/>
        <v>47.498773316234583</v>
      </c>
      <c r="E73" s="159">
        <f t="shared" si="35"/>
        <v>47.959627491943699</v>
      </c>
      <c r="F73" s="160">
        <f t="shared" si="43"/>
        <v>44.761835189145209</v>
      </c>
      <c r="G73" s="158">
        <f t="shared" si="36"/>
        <v>44.555057831127691</v>
      </c>
      <c r="H73" s="158">
        <f t="shared" si="36"/>
        <v>44.968612547162728</v>
      </c>
      <c r="I73" s="161">
        <f t="shared" si="37"/>
        <v>93.782914463637852</v>
      </c>
      <c r="J73" s="160">
        <f t="shared" si="37"/>
        <v>2.967365214943932</v>
      </c>
      <c r="K73" s="158">
        <f t="shared" si="38"/>
        <v>2.8858829163047961</v>
      </c>
      <c r="L73" s="158">
        <f t="shared" si="38"/>
        <v>3.0488475135830679</v>
      </c>
      <c r="M73" s="162">
        <f t="shared" si="44"/>
        <v>6.2170855363621529</v>
      </c>
    </row>
    <row r="74" spans="1:13" ht="14.45" customHeight="1" x14ac:dyDescent="0.15">
      <c r="A74" s="125"/>
      <c r="B74" s="70">
        <v>45</v>
      </c>
      <c r="C74" s="158">
        <f t="shared" si="42"/>
        <v>42.874857501721294</v>
      </c>
      <c r="D74" s="158">
        <f t="shared" si="35"/>
        <v>42.650590571160492</v>
      </c>
      <c r="E74" s="159">
        <f t="shared" si="35"/>
        <v>43.099124432282096</v>
      </c>
      <c r="F74" s="160">
        <f t="shared" si="43"/>
        <v>39.897898387081945</v>
      </c>
      <c r="G74" s="158">
        <f t="shared" si="36"/>
        <v>39.697175790083307</v>
      </c>
      <c r="H74" s="158">
        <f t="shared" si="36"/>
        <v>40.098620984080583</v>
      </c>
      <c r="I74" s="161">
        <f t="shared" si="37"/>
        <v>93.056632049401372</v>
      </c>
      <c r="J74" s="160">
        <f t="shared" si="37"/>
        <v>2.9769591146393481</v>
      </c>
      <c r="K74" s="158">
        <f t="shared" si="38"/>
        <v>2.8952968669985975</v>
      </c>
      <c r="L74" s="158">
        <f t="shared" si="38"/>
        <v>3.0586213622800988</v>
      </c>
      <c r="M74" s="162">
        <f t="shared" si="44"/>
        <v>6.9433679505986277</v>
      </c>
    </row>
    <row r="75" spans="1:13" ht="14.45" customHeight="1" x14ac:dyDescent="0.15">
      <c r="A75" s="125"/>
      <c r="B75" s="70">
        <v>50</v>
      </c>
      <c r="C75" s="158">
        <f t="shared" si="42"/>
        <v>38.094916275027892</v>
      </c>
      <c r="D75" s="158">
        <f t="shared" si="35"/>
        <v>37.879523111246648</v>
      </c>
      <c r="E75" s="159">
        <f t="shared" si="35"/>
        <v>38.310309438809135</v>
      </c>
      <c r="F75" s="160">
        <f t="shared" si="43"/>
        <v>35.106966569363578</v>
      </c>
      <c r="G75" s="158">
        <f t="shared" si="36"/>
        <v>34.914859396829968</v>
      </c>
      <c r="H75" s="158">
        <f t="shared" si="36"/>
        <v>35.299073741897189</v>
      </c>
      <c r="I75" s="161">
        <f t="shared" si="37"/>
        <v>92.15656576302024</v>
      </c>
      <c r="J75" s="160">
        <f t="shared" si="37"/>
        <v>2.9879497056643136</v>
      </c>
      <c r="K75" s="158">
        <f t="shared" si="38"/>
        <v>2.9060360927032893</v>
      </c>
      <c r="L75" s="158">
        <f t="shared" si="38"/>
        <v>3.0698633186253379</v>
      </c>
      <c r="M75" s="162">
        <f t="shared" si="44"/>
        <v>7.8434342369797623</v>
      </c>
    </row>
    <row r="76" spans="1:13" ht="14.45" customHeight="1" x14ac:dyDescent="0.15">
      <c r="A76" s="125"/>
      <c r="B76" s="70">
        <v>55</v>
      </c>
      <c r="C76" s="158">
        <f t="shared" si="42"/>
        <v>33.430557570671255</v>
      </c>
      <c r="D76" s="158">
        <f t="shared" si="35"/>
        <v>33.226411302491137</v>
      </c>
      <c r="E76" s="159">
        <f t="shared" si="35"/>
        <v>33.634703838851372</v>
      </c>
      <c r="F76" s="160">
        <f t="shared" si="43"/>
        <v>30.419475151020862</v>
      </c>
      <c r="G76" s="158">
        <f t="shared" si="36"/>
        <v>30.238085438077931</v>
      </c>
      <c r="H76" s="158">
        <f t="shared" si="36"/>
        <v>30.600864863963793</v>
      </c>
      <c r="I76" s="161">
        <f t="shared" si="37"/>
        <v>90.993023633288047</v>
      </c>
      <c r="J76" s="160">
        <f t="shared" si="37"/>
        <v>3.0110824196504002</v>
      </c>
      <c r="K76" s="158">
        <f t="shared" si="38"/>
        <v>2.9286779297618923</v>
      </c>
      <c r="L76" s="158">
        <f t="shared" si="38"/>
        <v>3.0934869095389081</v>
      </c>
      <c r="M76" s="162">
        <f t="shared" si="44"/>
        <v>9.0069763667119727</v>
      </c>
    </row>
    <row r="77" spans="1:13" ht="14.45" customHeight="1" x14ac:dyDescent="0.15">
      <c r="A77" s="125"/>
      <c r="B77" s="70">
        <v>60</v>
      </c>
      <c r="C77" s="158">
        <f t="shared" si="42"/>
        <v>28.843997859047018</v>
      </c>
      <c r="D77" s="158">
        <f t="shared" si="35"/>
        <v>28.650514848055078</v>
      </c>
      <c r="E77" s="159">
        <f t="shared" si="35"/>
        <v>29.037480870038959</v>
      </c>
      <c r="F77" s="160">
        <f t="shared" si="43"/>
        <v>25.80174549741286</v>
      </c>
      <c r="G77" s="158">
        <f t="shared" si="36"/>
        <v>25.630251910266615</v>
      </c>
      <c r="H77" s="158">
        <f t="shared" si="36"/>
        <v>25.973239084559104</v>
      </c>
      <c r="I77" s="161">
        <f t="shared" si="37"/>
        <v>89.452736834537149</v>
      </c>
      <c r="J77" s="160">
        <f t="shared" si="37"/>
        <v>3.0422523616341599</v>
      </c>
      <c r="K77" s="158">
        <f t="shared" si="38"/>
        <v>2.9591188624227378</v>
      </c>
      <c r="L77" s="158">
        <f t="shared" si="38"/>
        <v>3.125385860845582</v>
      </c>
      <c r="M77" s="162">
        <f t="shared" si="44"/>
        <v>10.547263165462853</v>
      </c>
    </row>
    <row r="78" spans="1:13" ht="14.45" customHeight="1" x14ac:dyDescent="0.15">
      <c r="A78" s="125"/>
      <c r="B78" s="70">
        <v>65</v>
      </c>
      <c r="C78" s="158">
        <f t="shared" si="42"/>
        <v>24.272035848445785</v>
      </c>
      <c r="D78" s="158">
        <f t="shared" si="35"/>
        <v>24.087498311595301</v>
      </c>
      <c r="E78" s="159">
        <f t="shared" si="35"/>
        <v>24.45657338529627</v>
      </c>
      <c r="F78" s="160">
        <f t="shared" si="43"/>
        <v>21.206039013736778</v>
      </c>
      <c r="G78" s="158">
        <f t="shared" si="36"/>
        <v>21.042517504698559</v>
      </c>
      <c r="H78" s="158">
        <f t="shared" si="36"/>
        <v>21.369560522774997</v>
      </c>
      <c r="I78" s="161">
        <f t="shared" si="37"/>
        <v>87.368192541190012</v>
      </c>
      <c r="J78" s="160">
        <f t="shared" si="37"/>
        <v>3.065996834709007</v>
      </c>
      <c r="K78" s="158">
        <f t="shared" si="38"/>
        <v>2.9820511623559804</v>
      </c>
      <c r="L78" s="158">
        <f t="shared" si="38"/>
        <v>3.1499425070620335</v>
      </c>
      <c r="M78" s="162">
        <f t="shared" si="44"/>
        <v>12.631807458809979</v>
      </c>
    </row>
    <row r="79" spans="1:13" ht="14.45" customHeight="1" x14ac:dyDescent="0.15">
      <c r="A79" s="125"/>
      <c r="B79" s="70">
        <v>70</v>
      </c>
      <c r="C79" s="158">
        <f t="shared" si="42"/>
        <v>20.034623136279514</v>
      </c>
      <c r="D79" s="158">
        <f t="shared" si="35"/>
        <v>19.869330723950995</v>
      </c>
      <c r="E79" s="159">
        <f t="shared" si="35"/>
        <v>20.199915548608033</v>
      </c>
      <c r="F79" s="160">
        <f t="shared" si="43"/>
        <v>16.91997360704659</v>
      </c>
      <c r="G79" s="158">
        <f t="shared" si="36"/>
        <v>16.7723817936503</v>
      </c>
      <c r="H79" s="158">
        <f t="shared" si="36"/>
        <v>17.067565420442879</v>
      </c>
      <c r="I79" s="161">
        <f t="shared" si="37"/>
        <v>84.453665496743042</v>
      </c>
      <c r="J79" s="160">
        <f t="shared" si="37"/>
        <v>3.1146495292329246</v>
      </c>
      <c r="K79" s="158">
        <f t="shared" si="38"/>
        <v>3.0293429588683569</v>
      </c>
      <c r="L79" s="158">
        <f t="shared" si="38"/>
        <v>3.1999560995974923</v>
      </c>
      <c r="M79" s="162">
        <f t="shared" si="44"/>
        <v>15.546334503256965</v>
      </c>
    </row>
    <row r="80" spans="1:13" ht="14.45" customHeight="1" x14ac:dyDescent="0.15">
      <c r="A80" s="125"/>
      <c r="B80" s="70">
        <v>75</v>
      </c>
      <c r="C80" s="158">
        <f t="shared" si="42"/>
        <v>15.962589221052669</v>
      </c>
      <c r="D80" s="158">
        <f t="shared" si="35"/>
        <v>15.82099828085923</v>
      </c>
      <c r="E80" s="159">
        <f t="shared" si="35"/>
        <v>16.104180161246109</v>
      </c>
      <c r="F80" s="160">
        <f t="shared" si="43"/>
        <v>12.813112361949287</v>
      </c>
      <c r="G80" s="158">
        <f t="shared" si="36"/>
        <v>12.682874045181372</v>
      </c>
      <c r="H80" s="158">
        <f t="shared" si="36"/>
        <v>12.943350678717202</v>
      </c>
      <c r="I80" s="161">
        <f t="shared" si="37"/>
        <v>80.269636614155218</v>
      </c>
      <c r="J80" s="160">
        <f t="shared" si="37"/>
        <v>3.1494768591033808</v>
      </c>
      <c r="K80" s="158">
        <f t="shared" si="38"/>
        <v>3.0627389594752277</v>
      </c>
      <c r="L80" s="158">
        <f t="shared" si="38"/>
        <v>3.236214758731534</v>
      </c>
      <c r="M80" s="162">
        <f t="shared" si="44"/>
        <v>19.730363385844775</v>
      </c>
    </row>
    <row r="81" spans="1:13" ht="14.45" customHeight="1" x14ac:dyDescent="0.15">
      <c r="A81" s="125"/>
      <c r="B81" s="70">
        <v>80</v>
      </c>
      <c r="C81" s="158">
        <f>AB41</f>
        <v>12.115848494937666</v>
      </c>
      <c r="D81" s="158">
        <f t="shared" si="35"/>
        <v>12.003766783645515</v>
      </c>
      <c r="E81" s="159">
        <f t="shared" si="35"/>
        <v>12.227930206229816</v>
      </c>
      <c r="F81" s="160">
        <f>AC41</f>
        <v>8.9819415434047514</v>
      </c>
      <c r="G81" s="158">
        <f t="shared" si="36"/>
        <v>8.8686006108857089</v>
      </c>
      <c r="H81" s="158">
        <f t="shared" si="36"/>
        <v>9.0952824759237938</v>
      </c>
      <c r="I81" s="161">
        <f t="shared" si="37"/>
        <v>74.133821887568601</v>
      </c>
      <c r="J81" s="160">
        <f t="shared" si="37"/>
        <v>3.133906951532913</v>
      </c>
      <c r="K81" s="158">
        <f t="shared" si="38"/>
        <v>3.0457065796013518</v>
      </c>
      <c r="L81" s="158">
        <f t="shared" si="38"/>
        <v>3.2221073234644741</v>
      </c>
      <c r="M81" s="162">
        <f>AF41</f>
        <v>25.866178112431378</v>
      </c>
    </row>
    <row r="82" spans="1:13" ht="14.45" customHeight="1" thickBot="1" x14ac:dyDescent="0.2">
      <c r="A82" s="129"/>
      <c r="B82" s="130">
        <v>85</v>
      </c>
      <c r="C82" s="174">
        <f>AB42</f>
        <v>8.8937726995709934</v>
      </c>
      <c r="D82" s="174">
        <f t="shared" si="35"/>
        <v>8.5702653263033497</v>
      </c>
      <c r="E82" s="175">
        <f t="shared" si="35"/>
        <v>9.217280072838637</v>
      </c>
      <c r="F82" s="176">
        <f>AC42</f>
        <v>5.8338244818552987</v>
      </c>
      <c r="G82" s="174">
        <f t="shared" si="36"/>
        <v>5.6038070505584994</v>
      </c>
      <c r="H82" s="174">
        <f t="shared" si="36"/>
        <v>6.063841913152098</v>
      </c>
      <c r="I82" s="177">
        <f t="shared" si="37"/>
        <v>65.594485927627801</v>
      </c>
      <c r="J82" s="176">
        <f t="shared" si="37"/>
        <v>3.0599482177156951</v>
      </c>
      <c r="K82" s="174">
        <f t="shared" si="38"/>
        <v>2.9175875138194711</v>
      </c>
      <c r="L82" s="174">
        <f t="shared" si="38"/>
        <v>3.2023089216119192</v>
      </c>
      <c r="M82" s="178">
        <f>AF42</f>
        <v>34.405514072372199</v>
      </c>
    </row>
    <row r="83" spans="1:13" ht="14.45" customHeight="1" thickTop="1" x14ac:dyDescent="0.15"/>
    <row r="84" spans="1:13" ht="14.45" customHeight="1" x14ac:dyDescent="0.15"/>
  </sheetData>
  <protectedRanges>
    <protectedRange sqref="C7:F42" name="範囲1_1"/>
  </protectedRanges>
  <mergeCells count="30">
    <mergeCell ref="A1:M1"/>
    <mergeCell ref="B4:F4"/>
    <mergeCell ref="G4:L4"/>
    <mergeCell ref="O4:P4"/>
    <mergeCell ref="Q4:S4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T4:W4"/>
    <mergeCell ref="AL5:AM5"/>
    <mergeCell ref="AN5:AO5"/>
    <mergeCell ref="AP5:AQ5"/>
    <mergeCell ref="AR5:AS5"/>
    <mergeCell ref="AT5:AU5"/>
    <mergeCell ref="A45:A46"/>
    <mergeCell ref="B45:B46"/>
    <mergeCell ref="C45:E45"/>
    <mergeCell ref="F45:I45"/>
    <mergeCell ref="J45:M45"/>
    <mergeCell ref="D46:E46"/>
    <mergeCell ref="G46:H46"/>
    <mergeCell ref="K46:L46"/>
  </mergeCells>
  <phoneticPr fontId="2"/>
  <pageMargins left="0.7" right="0.7" top="0.75" bottom="0.75" header="0.3" footer="0.3"/>
  <pageSetup paperSize="8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4"/>
  <sheetViews>
    <sheetView workbookViewId="0">
      <selection activeCell="J18" sqref="J18"/>
    </sheetView>
  </sheetViews>
  <sheetFormatPr defaultRowHeight="13.5" x14ac:dyDescent="0.15"/>
  <cols>
    <col min="1" max="1" width="4.625" style="1" customWidth="1"/>
    <col min="2" max="2" width="7.625" style="1" customWidth="1"/>
    <col min="3" max="7" width="9.625" style="1" customWidth="1"/>
    <col min="8" max="8" width="11.625" style="1" bestFit="1" customWidth="1"/>
    <col min="9" max="11" width="9.625" style="1" customWidth="1"/>
    <col min="12" max="12" width="11.625" style="1" bestFit="1" customWidth="1"/>
    <col min="13" max="14" width="9.625" style="1" customWidth="1"/>
    <col min="15" max="16" width="8.625" style="1" customWidth="1"/>
    <col min="17" max="22" width="9.625" style="1" customWidth="1"/>
    <col min="23" max="23" width="10.625" style="1" customWidth="1"/>
    <col min="24" max="24" width="9.625" style="1" customWidth="1"/>
    <col min="25" max="25" width="10.625" style="1" customWidth="1"/>
    <col min="26" max="26" width="9.625" style="1" customWidth="1"/>
    <col min="27" max="32" width="10.625" style="1" customWidth="1"/>
    <col min="33" max="33" width="6.625" style="1" customWidth="1"/>
    <col min="34" max="41" width="10.625" style="1" customWidth="1"/>
    <col min="42" max="47" width="9.625" style="1" customWidth="1"/>
    <col min="48" max="256" width="9" style="1"/>
    <col min="257" max="257" width="4.625" style="1" customWidth="1"/>
    <col min="258" max="258" width="7.625" style="1" customWidth="1"/>
    <col min="259" max="270" width="9.625" style="1" customWidth="1"/>
    <col min="271" max="272" width="8.625" style="1" customWidth="1"/>
    <col min="273" max="278" width="9.625" style="1" customWidth="1"/>
    <col min="279" max="279" width="10.625" style="1" customWidth="1"/>
    <col min="280" max="280" width="9.625" style="1" customWidth="1"/>
    <col min="281" max="281" width="10.625" style="1" customWidth="1"/>
    <col min="282" max="282" width="9.625" style="1" customWidth="1"/>
    <col min="283" max="288" width="10.625" style="1" customWidth="1"/>
    <col min="289" max="289" width="6.625" style="1" customWidth="1"/>
    <col min="290" max="297" width="10.625" style="1" customWidth="1"/>
    <col min="298" max="303" width="9.625" style="1" customWidth="1"/>
    <col min="304" max="512" width="9" style="1"/>
    <col min="513" max="513" width="4.625" style="1" customWidth="1"/>
    <col min="514" max="514" width="7.625" style="1" customWidth="1"/>
    <col min="515" max="526" width="9.625" style="1" customWidth="1"/>
    <col min="527" max="528" width="8.625" style="1" customWidth="1"/>
    <col min="529" max="534" width="9.625" style="1" customWidth="1"/>
    <col min="535" max="535" width="10.625" style="1" customWidth="1"/>
    <col min="536" max="536" width="9.625" style="1" customWidth="1"/>
    <col min="537" max="537" width="10.625" style="1" customWidth="1"/>
    <col min="538" max="538" width="9.625" style="1" customWidth="1"/>
    <col min="539" max="544" width="10.625" style="1" customWidth="1"/>
    <col min="545" max="545" width="6.625" style="1" customWidth="1"/>
    <col min="546" max="553" width="10.625" style="1" customWidth="1"/>
    <col min="554" max="559" width="9.625" style="1" customWidth="1"/>
    <col min="560" max="768" width="9" style="1"/>
    <col min="769" max="769" width="4.625" style="1" customWidth="1"/>
    <col min="770" max="770" width="7.625" style="1" customWidth="1"/>
    <col min="771" max="782" width="9.625" style="1" customWidth="1"/>
    <col min="783" max="784" width="8.625" style="1" customWidth="1"/>
    <col min="785" max="790" width="9.625" style="1" customWidth="1"/>
    <col min="791" max="791" width="10.625" style="1" customWidth="1"/>
    <col min="792" max="792" width="9.625" style="1" customWidth="1"/>
    <col min="793" max="793" width="10.625" style="1" customWidth="1"/>
    <col min="794" max="794" width="9.625" style="1" customWidth="1"/>
    <col min="795" max="800" width="10.625" style="1" customWidth="1"/>
    <col min="801" max="801" width="6.625" style="1" customWidth="1"/>
    <col min="802" max="809" width="10.625" style="1" customWidth="1"/>
    <col min="810" max="815" width="9.625" style="1" customWidth="1"/>
    <col min="816" max="1024" width="9" style="1"/>
    <col min="1025" max="1025" width="4.625" style="1" customWidth="1"/>
    <col min="1026" max="1026" width="7.625" style="1" customWidth="1"/>
    <col min="1027" max="1038" width="9.625" style="1" customWidth="1"/>
    <col min="1039" max="1040" width="8.625" style="1" customWidth="1"/>
    <col min="1041" max="1046" width="9.625" style="1" customWidth="1"/>
    <col min="1047" max="1047" width="10.625" style="1" customWidth="1"/>
    <col min="1048" max="1048" width="9.625" style="1" customWidth="1"/>
    <col min="1049" max="1049" width="10.625" style="1" customWidth="1"/>
    <col min="1050" max="1050" width="9.625" style="1" customWidth="1"/>
    <col min="1051" max="1056" width="10.625" style="1" customWidth="1"/>
    <col min="1057" max="1057" width="6.625" style="1" customWidth="1"/>
    <col min="1058" max="1065" width="10.625" style="1" customWidth="1"/>
    <col min="1066" max="1071" width="9.625" style="1" customWidth="1"/>
    <col min="1072" max="1280" width="9" style="1"/>
    <col min="1281" max="1281" width="4.625" style="1" customWidth="1"/>
    <col min="1282" max="1282" width="7.625" style="1" customWidth="1"/>
    <col min="1283" max="1294" width="9.625" style="1" customWidth="1"/>
    <col min="1295" max="1296" width="8.625" style="1" customWidth="1"/>
    <col min="1297" max="1302" width="9.625" style="1" customWidth="1"/>
    <col min="1303" max="1303" width="10.625" style="1" customWidth="1"/>
    <col min="1304" max="1304" width="9.625" style="1" customWidth="1"/>
    <col min="1305" max="1305" width="10.625" style="1" customWidth="1"/>
    <col min="1306" max="1306" width="9.625" style="1" customWidth="1"/>
    <col min="1307" max="1312" width="10.625" style="1" customWidth="1"/>
    <col min="1313" max="1313" width="6.625" style="1" customWidth="1"/>
    <col min="1314" max="1321" width="10.625" style="1" customWidth="1"/>
    <col min="1322" max="1327" width="9.625" style="1" customWidth="1"/>
    <col min="1328" max="1536" width="9" style="1"/>
    <col min="1537" max="1537" width="4.625" style="1" customWidth="1"/>
    <col min="1538" max="1538" width="7.625" style="1" customWidth="1"/>
    <col min="1539" max="1550" width="9.625" style="1" customWidth="1"/>
    <col min="1551" max="1552" width="8.625" style="1" customWidth="1"/>
    <col min="1553" max="1558" width="9.625" style="1" customWidth="1"/>
    <col min="1559" max="1559" width="10.625" style="1" customWidth="1"/>
    <col min="1560" max="1560" width="9.625" style="1" customWidth="1"/>
    <col min="1561" max="1561" width="10.625" style="1" customWidth="1"/>
    <col min="1562" max="1562" width="9.625" style="1" customWidth="1"/>
    <col min="1563" max="1568" width="10.625" style="1" customWidth="1"/>
    <col min="1569" max="1569" width="6.625" style="1" customWidth="1"/>
    <col min="1570" max="1577" width="10.625" style="1" customWidth="1"/>
    <col min="1578" max="1583" width="9.625" style="1" customWidth="1"/>
    <col min="1584" max="1792" width="9" style="1"/>
    <col min="1793" max="1793" width="4.625" style="1" customWidth="1"/>
    <col min="1794" max="1794" width="7.625" style="1" customWidth="1"/>
    <col min="1795" max="1806" width="9.625" style="1" customWidth="1"/>
    <col min="1807" max="1808" width="8.625" style="1" customWidth="1"/>
    <col min="1809" max="1814" width="9.625" style="1" customWidth="1"/>
    <col min="1815" max="1815" width="10.625" style="1" customWidth="1"/>
    <col min="1816" max="1816" width="9.625" style="1" customWidth="1"/>
    <col min="1817" max="1817" width="10.625" style="1" customWidth="1"/>
    <col min="1818" max="1818" width="9.625" style="1" customWidth="1"/>
    <col min="1819" max="1824" width="10.625" style="1" customWidth="1"/>
    <col min="1825" max="1825" width="6.625" style="1" customWidth="1"/>
    <col min="1826" max="1833" width="10.625" style="1" customWidth="1"/>
    <col min="1834" max="1839" width="9.625" style="1" customWidth="1"/>
    <col min="1840" max="2048" width="9" style="1"/>
    <col min="2049" max="2049" width="4.625" style="1" customWidth="1"/>
    <col min="2050" max="2050" width="7.625" style="1" customWidth="1"/>
    <col min="2051" max="2062" width="9.625" style="1" customWidth="1"/>
    <col min="2063" max="2064" width="8.625" style="1" customWidth="1"/>
    <col min="2065" max="2070" width="9.625" style="1" customWidth="1"/>
    <col min="2071" max="2071" width="10.625" style="1" customWidth="1"/>
    <col min="2072" max="2072" width="9.625" style="1" customWidth="1"/>
    <col min="2073" max="2073" width="10.625" style="1" customWidth="1"/>
    <col min="2074" max="2074" width="9.625" style="1" customWidth="1"/>
    <col min="2075" max="2080" width="10.625" style="1" customWidth="1"/>
    <col min="2081" max="2081" width="6.625" style="1" customWidth="1"/>
    <col min="2082" max="2089" width="10.625" style="1" customWidth="1"/>
    <col min="2090" max="2095" width="9.625" style="1" customWidth="1"/>
    <col min="2096" max="2304" width="9" style="1"/>
    <col min="2305" max="2305" width="4.625" style="1" customWidth="1"/>
    <col min="2306" max="2306" width="7.625" style="1" customWidth="1"/>
    <col min="2307" max="2318" width="9.625" style="1" customWidth="1"/>
    <col min="2319" max="2320" width="8.625" style="1" customWidth="1"/>
    <col min="2321" max="2326" width="9.625" style="1" customWidth="1"/>
    <col min="2327" max="2327" width="10.625" style="1" customWidth="1"/>
    <col min="2328" max="2328" width="9.625" style="1" customWidth="1"/>
    <col min="2329" max="2329" width="10.625" style="1" customWidth="1"/>
    <col min="2330" max="2330" width="9.625" style="1" customWidth="1"/>
    <col min="2331" max="2336" width="10.625" style="1" customWidth="1"/>
    <col min="2337" max="2337" width="6.625" style="1" customWidth="1"/>
    <col min="2338" max="2345" width="10.625" style="1" customWidth="1"/>
    <col min="2346" max="2351" width="9.625" style="1" customWidth="1"/>
    <col min="2352" max="2560" width="9" style="1"/>
    <col min="2561" max="2561" width="4.625" style="1" customWidth="1"/>
    <col min="2562" max="2562" width="7.625" style="1" customWidth="1"/>
    <col min="2563" max="2574" width="9.625" style="1" customWidth="1"/>
    <col min="2575" max="2576" width="8.625" style="1" customWidth="1"/>
    <col min="2577" max="2582" width="9.625" style="1" customWidth="1"/>
    <col min="2583" max="2583" width="10.625" style="1" customWidth="1"/>
    <col min="2584" max="2584" width="9.625" style="1" customWidth="1"/>
    <col min="2585" max="2585" width="10.625" style="1" customWidth="1"/>
    <col min="2586" max="2586" width="9.625" style="1" customWidth="1"/>
    <col min="2587" max="2592" width="10.625" style="1" customWidth="1"/>
    <col min="2593" max="2593" width="6.625" style="1" customWidth="1"/>
    <col min="2594" max="2601" width="10.625" style="1" customWidth="1"/>
    <col min="2602" max="2607" width="9.625" style="1" customWidth="1"/>
    <col min="2608" max="2816" width="9" style="1"/>
    <col min="2817" max="2817" width="4.625" style="1" customWidth="1"/>
    <col min="2818" max="2818" width="7.625" style="1" customWidth="1"/>
    <col min="2819" max="2830" width="9.625" style="1" customWidth="1"/>
    <col min="2831" max="2832" width="8.625" style="1" customWidth="1"/>
    <col min="2833" max="2838" width="9.625" style="1" customWidth="1"/>
    <col min="2839" max="2839" width="10.625" style="1" customWidth="1"/>
    <col min="2840" max="2840" width="9.625" style="1" customWidth="1"/>
    <col min="2841" max="2841" width="10.625" style="1" customWidth="1"/>
    <col min="2842" max="2842" width="9.625" style="1" customWidth="1"/>
    <col min="2843" max="2848" width="10.625" style="1" customWidth="1"/>
    <col min="2849" max="2849" width="6.625" style="1" customWidth="1"/>
    <col min="2850" max="2857" width="10.625" style="1" customWidth="1"/>
    <col min="2858" max="2863" width="9.625" style="1" customWidth="1"/>
    <col min="2864" max="3072" width="9" style="1"/>
    <col min="3073" max="3073" width="4.625" style="1" customWidth="1"/>
    <col min="3074" max="3074" width="7.625" style="1" customWidth="1"/>
    <col min="3075" max="3086" width="9.625" style="1" customWidth="1"/>
    <col min="3087" max="3088" width="8.625" style="1" customWidth="1"/>
    <col min="3089" max="3094" width="9.625" style="1" customWidth="1"/>
    <col min="3095" max="3095" width="10.625" style="1" customWidth="1"/>
    <col min="3096" max="3096" width="9.625" style="1" customWidth="1"/>
    <col min="3097" max="3097" width="10.625" style="1" customWidth="1"/>
    <col min="3098" max="3098" width="9.625" style="1" customWidth="1"/>
    <col min="3099" max="3104" width="10.625" style="1" customWidth="1"/>
    <col min="3105" max="3105" width="6.625" style="1" customWidth="1"/>
    <col min="3106" max="3113" width="10.625" style="1" customWidth="1"/>
    <col min="3114" max="3119" width="9.625" style="1" customWidth="1"/>
    <col min="3120" max="3328" width="9" style="1"/>
    <col min="3329" max="3329" width="4.625" style="1" customWidth="1"/>
    <col min="3330" max="3330" width="7.625" style="1" customWidth="1"/>
    <col min="3331" max="3342" width="9.625" style="1" customWidth="1"/>
    <col min="3343" max="3344" width="8.625" style="1" customWidth="1"/>
    <col min="3345" max="3350" width="9.625" style="1" customWidth="1"/>
    <col min="3351" max="3351" width="10.625" style="1" customWidth="1"/>
    <col min="3352" max="3352" width="9.625" style="1" customWidth="1"/>
    <col min="3353" max="3353" width="10.625" style="1" customWidth="1"/>
    <col min="3354" max="3354" width="9.625" style="1" customWidth="1"/>
    <col min="3355" max="3360" width="10.625" style="1" customWidth="1"/>
    <col min="3361" max="3361" width="6.625" style="1" customWidth="1"/>
    <col min="3362" max="3369" width="10.625" style="1" customWidth="1"/>
    <col min="3370" max="3375" width="9.625" style="1" customWidth="1"/>
    <col min="3376" max="3584" width="9" style="1"/>
    <col min="3585" max="3585" width="4.625" style="1" customWidth="1"/>
    <col min="3586" max="3586" width="7.625" style="1" customWidth="1"/>
    <col min="3587" max="3598" width="9.625" style="1" customWidth="1"/>
    <col min="3599" max="3600" width="8.625" style="1" customWidth="1"/>
    <col min="3601" max="3606" width="9.625" style="1" customWidth="1"/>
    <col min="3607" max="3607" width="10.625" style="1" customWidth="1"/>
    <col min="3608" max="3608" width="9.625" style="1" customWidth="1"/>
    <col min="3609" max="3609" width="10.625" style="1" customWidth="1"/>
    <col min="3610" max="3610" width="9.625" style="1" customWidth="1"/>
    <col min="3611" max="3616" width="10.625" style="1" customWidth="1"/>
    <col min="3617" max="3617" width="6.625" style="1" customWidth="1"/>
    <col min="3618" max="3625" width="10.625" style="1" customWidth="1"/>
    <col min="3626" max="3631" width="9.625" style="1" customWidth="1"/>
    <col min="3632" max="3840" width="9" style="1"/>
    <col min="3841" max="3841" width="4.625" style="1" customWidth="1"/>
    <col min="3842" max="3842" width="7.625" style="1" customWidth="1"/>
    <col min="3843" max="3854" width="9.625" style="1" customWidth="1"/>
    <col min="3855" max="3856" width="8.625" style="1" customWidth="1"/>
    <col min="3857" max="3862" width="9.625" style="1" customWidth="1"/>
    <col min="3863" max="3863" width="10.625" style="1" customWidth="1"/>
    <col min="3864" max="3864" width="9.625" style="1" customWidth="1"/>
    <col min="3865" max="3865" width="10.625" style="1" customWidth="1"/>
    <col min="3866" max="3866" width="9.625" style="1" customWidth="1"/>
    <col min="3867" max="3872" width="10.625" style="1" customWidth="1"/>
    <col min="3873" max="3873" width="6.625" style="1" customWidth="1"/>
    <col min="3874" max="3881" width="10.625" style="1" customWidth="1"/>
    <col min="3882" max="3887" width="9.625" style="1" customWidth="1"/>
    <col min="3888" max="4096" width="9" style="1"/>
    <col min="4097" max="4097" width="4.625" style="1" customWidth="1"/>
    <col min="4098" max="4098" width="7.625" style="1" customWidth="1"/>
    <col min="4099" max="4110" width="9.625" style="1" customWidth="1"/>
    <col min="4111" max="4112" width="8.625" style="1" customWidth="1"/>
    <col min="4113" max="4118" width="9.625" style="1" customWidth="1"/>
    <col min="4119" max="4119" width="10.625" style="1" customWidth="1"/>
    <col min="4120" max="4120" width="9.625" style="1" customWidth="1"/>
    <col min="4121" max="4121" width="10.625" style="1" customWidth="1"/>
    <col min="4122" max="4122" width="9.625" style="1" customWidth="1"/>
    <col min="4123" max="4128" width="10.625" style="1" customWidth="1"/>
    <col min="4129" max="4129" width="6.625" style="1" customWidth="1"/>
    <col min="4130" max="4137" width="10.625" style="1" customWidth="1"/>
    <col min="4138" max="4143" width="9.625" style="1" customWidth="1"/>
    <col min="4144" max="4352" width="9" style="1"/>
    <col min="4353" max="4353" width="4.625" style="1" customWidth="1"/>
    <col min="4354" max="4354" width="7.625" style="1" customWidth="1"/>
    <col min="4355" max="4366" width="9.625" style="1" customWidth="1"/>
    <col min="4367" max="4368" width="8.625" style="1" customWidth="1"/>
    <col min="4369" max="4374" width="9.625" style="1" customWidth="1"/>
    <col min="4375" max="4375" width="10.625" style="1" customWidth="1"/>
    <col min="4376" max="4376" width="9.625" style="1" customWidth="1"/>
    <col min="4377" max="4377" width="10.625" style="1" customWidth="1"/>
    <col min="4378" max="4378" width="9.625" style="1" customWidth="1"/>
    <col min="4379" max="4384" width="10.625" style="1" customWidth="1"/>
    <col min="4385" max="4385" width="6.625" style="1" customWidth="1"/>
    <col min="4386" max="4393" width="10.625" style="1" customWidth="1"/>
    <col min="4394" max="4399" width="9.625" style="1" customWidth="1"/>
    <col min="4400" max="4608" width="9" style="1"/>
    <col min="4609" max="4609" width="4.625" style="1" customWidth="1"/>
    <col min="4610" max="4610" width="7.625" style="1" customWidth="1"/>
    <col min="4611" max="4622" width="9.625" style="1" customWidth="1"/>
    <col min="4623" max="4624" width="8.625" style="1" customWidth="1"/>
    <col min="4625" max="4630" width="9.625" style="1" customWidth="1"/>
    <col min="4631" max="4631" width="10.625" style="1" customWidth="1"/>
    <col min="4632" max="4632" width="9.625" style="1" customWidth="1"/>
    <col min="4633" max="4633" width="10.625" style="1" customWidth="1"/>
    <col min="4634" max="4634" width="9.625" style="1" customWidth="1"/>
    <col min="4635" max="4640" width="10.625" style="1" customWidth="1"/>
    <col min="4641" max="4641" width="6.625" style="1" customWidth="1"/>
    <col min="4642" max="4649" width="10.625" style="1" customWidth="1"/>
    <col min="4650" max="4655" width="9.625" style="1" customWidth="1"/>
    <col min="4656" max="4864" width="9" style="1"/>
    <col min="4865" max="4865" width="4.625" style="1" customWidth="1"/>
    <col min="4866" max="4866" width="7.625" style="1" customWidth="1"/>
    <col min="4867" max="4878" width="9.625" style="1" customWidth="1"/>
    <col min="4879" max="4880" width="8.625" style="1" customWidth="1"/>
    <col min="4881" max="4886" width="9.625" style="1" customWidth="1"/>
    <col min="4887" max="4887" width="10.625" style="1" customWidth="1"/>
    <col min="4888" max="4888" width="9.625" style="1" customWidth="1"/>
    <col min="4889" max="4889" width="10.625" style="1" customWidth="1"/>
    <col min="4890" max="4890" width="9.625" style="1" customWidth="1"/>
    <col min="4891" max="4896" width="10.625" style="1" customWidth="1"/>
    <col min="4897" max="4897" width="6.625" style="1" customWidth="1"/>
    <col min="4898" max="4905" width="10.625" style="1" customWidth="1"/>
    <col min="4906" max="4911" width="9.625" style="1" customWidth="1"/>
    <col min="4912" max="5120" width="9" style="1"/>
    <col min="5121" max="5121" width="4.625" style="1" customWidth="1"/>
    <col min="5122" max="5122" width="7.625" style="1" customWidth="1"/>
    <col min="5123" max="5134" width="9.625" style="1" customWidth="1"/>
    <col min="5135" max="5136" width="8.625" style="1" customWidth="1"/>
    <col min="5137" max="5142" width="9.625" style="1" customWidth="1"/>
    <col min="5143" max="5143" width="10.625" style="1" customWidth="1"/>
    <col min="5144" max="5144" width="9.625" style="1" customWidth="1"/>
    <col min="5145" max="5145" width="10.625" style="1" customWidth="1"/>
    <col min="5146" max="5146" width="9.625" style="1" customWidth="1"/>
    <col min="5147" max="5152" width="10.625" style="1" customWidth="1"/>
    <col min="5153" max="5153" width="6.625" style="1" customWidth="1"/>
    <col min="5154" max="5161" width="10.625" style="1" customWidth="1"/>
    <col min="5162" max="5167" width="9.625" style="1" customWidth="1"/>
    <col min="5168" max="5376" width="9" style="1"/>
    <col min="5377" max="5377" width="4.625" style="1" customWidth="1"/>
    <col min="5378" max="5378" width="7.625" style="1" customWidth="1"/>
    <col min="5379" max="5390" width="9.625" style="1" customWidth="1"/>
    <col min="5391" max="5392" width="8.625" style="1" customWidth="1"/>
    <col min="5393" max="5398" width="9.625" style="1" customWidth="1"/>
    <col min="5399" max="5399" width="10.625" style="1" customWidth="1"/>
    <col min="5400" max="5400" width="9.625" style="1" customWidth="1"/>
    <col min="5401" max="5401" width="10.625" style="1" customWidth="1"/>
    <col min="5402" max="5402" width="9.625" style="1" customWidth="1"/>
    <col min="5403" max="5408" width="10.625" style="1" customWidth="1"/>
    <col min="5409" max="5409" width="6.625" style="1" customWidth="1"/>
    <col min="5410" max="5417" width="10.625" style="1" customWidth="1"/>
    <col min="5418" max="5423" width="9.625" style="1" customWidth="1"/>
    <col min="5424" max="5632" width="9" style="1"/>
    <col min="5633" max="5633" width="4.625" style="1" customWidth="1"/>
    <col min="5634" max="5634" width="7.625" style="1" customWidth="1"/>
    <col min="5635" max="5646" width="9.625" style="1" customWidth="1"/>
    <col min="5647" max="5648" width="8.625" style="1" customWidth="1"/>
    <col min="5649" max="5654" width="9.625" style="1" customWidth="1"/>
    <col min="5655" max="5655" width="10.625" style="1" customWidth="1"/>
    <col min="5656" max="5656" width="9.625" style="1" customWidth="1"/>
    <col min="5657" max="5657" width="10.625" style="1" customWidth="1"/>
    <col min="5658" max="5658" width="9.625" style="1" customWidth="1"/>
    <col min="5659" max="5664" width="10.625" style="1" customWidth="1"/>
    <col min="5665" max="5665" width="6.625" style="1" customWidth="1"/>
    <col min="5666" max="5673" width="10.625" style="1" customWidth="1"/>
    <col min="5674" max="5679" width="9.625" style="1" customWidth="1"/>
    <col min="5680" max="5888" width="9" style="1"/>
    <col min="5889" max="5889" width="4.625" style="1" customWidth="1"/>
    <col min="5890" max="5890" width="7.625" style="1" customWidth="1"/>
    <col min="5891" max="5902" width="9.625" style="1" customWidth="1"/>
    <col min="5903" max="5904" width="8.625" style="1" customWidth="1"/>
    <col min="5905" max="5910" width="9.625" style="1" customWidth="1"/>
    <col min="5911" max="5911" width="10.625" style="1" customWidth="1"/>
    <col min="5912" max="5912" width="9.625" style="1" customWidth="1"/>
    <col min="5913" max="5913" width="10.625" style="1" customWidth="1"/>
    <col min="5914" max="5914" width="9.625" style="1" customWidth="1"/>
    <col min="5915" max="5920" width="10.625" style="1" customWidth="1"/>
    <col min="5921" max="5921" width="6.625" style="1" customWidth="1"/>
    <col min="5922" max="5929" width="10.625" style="1" customWidth="1"/>
    <col min="5930" max="5935" width="9.625" style="1" customWidth="1"/>
    <col min="5936" max="6144" width="9" style="1"/>
    <col min="6145" max="6145" width="4.625" style="1" customWidth="1"/>
    <col min="6146" max="6146" width="7.625" style="1" customWidth="1"/>
    <col min="6147" max="6158" width="9.625" style="1" customWidth="1"/>
    <col min="6159" max="6160" width="8.625" style="1" customWidth="1"/>
    <col min="6161" max="6166" width="9.625" style="1" customWidth="1"/>
    <col min="6167" max="6167" width="10.625" style="1" customWidth="1"/>
    <col min="6168" max="6168" width="9.625" style="1" customWidth="1"/>
    <col min="6169" max="6169" width="10.625" style="1" customWidth="1"/>
    <col min="6170" max="6170" width="9.625" style="1" customWidth="1"/>
    <col min="6171" max="6176" width="10.625" style="1" customWidth="1"/>
    <col min="6177" max="6177" width="6.625" style="1" customWidth="1"/>
    <col min="6178" max="6185" width="10.625" style="1" customWidth="1"/>
    <col min="6186" max="6191" width="9.625" style="1" customWidth="1"/>
    <col min="6192" max="6400" width="9" style="1"/>
    <col min="6401" max="6401" width="4.625" style="1" customWidth="1"/>
    <col min="6402" max="6402" width="7.625" style="1" customWidth="1"/>
    <col min="6403" max="6414" width="9.625" style="1" customWidth="1"/>
    <col min="6415" max="6416" width="8.625" style="1" customWidth="1"/>
    <col min="6417" max="6422" width="9.625" style="1" customWidth="1"/>
    <col min="6423" max="6423" width="10.625" style="1" customWidth="1"/>
    <col min="6424" max="6424" width="9.625" style="1" customWidth="1"/>
    <col min="6425" max="6425" width="10.625" style="1" customWidth="1"/>
    <col min="6426" max="6426" width="9.625" style="1" customWidth="1"/>
    <col min="6427" max="6432" width="10.625" style="1" customWidth="1"/>
    <col min="6433" max="6433" width="6.625" style="1" customWidth="1"/>
    <col min="6434" max="6441" width="10.625" style="1" customWidth="1"/>
    <col min="6442" max="6447" width="9.625" style="1" customWidth="1"/>
    <col min="6448" max="6656" width="9" style="1"/>
    <col min="6657" max="6657" width="4.625" style="1" customWidth="1"/>
    <col min="6658" max="6658" width="7.625" style="1" customWidth="1"/>
    <col min="6659" max="6670" width="9.625" style="1" customWidth="1"/>
    <col min="6671" max="6672" width="8.625" style="1" customWidth="1"/>
    <col min="6673" max="6678" width="9.625" style="1" customWidth="1"/>
    <col min="6679" max="6679" width="10.625" style="1" customWidth="1"/>
    <col min="6680" max="6680" width="9.625" style="1" customWidth="1"/>
    <col min="6681" max="6681" width="10.625" style="1" customWidth="1"/>
    <col min="6682" max="6682" width="9.625" style="1" customWidth="1"/>
    <col min="6683" max="6688" width="10.625" style="1" customWidth="1"/>
    <col min="6689" max="6689" width="6.625" style="1" customWidth="1"/>
    <col min="6690" max="6697" width="10.625" style="1" customWidth="1"/>
    <col min="6698" max="6703" width="9.625" style="1" customWidth="1"/>
    <col min="6704" max="6912" width="9" style="1"/>
    <col min="6913" max="6913" width="4.625" style="1" customWidth="1"/>
    <col min="6914" max="6914" width="7.625" style="1" customWidth="1"/>
    <col min="6915" max="6926" width="9.625" style="1" customWidth="1"/>
    <col min="6927" max="6928" width="8.625" style="1" customWidth="1"/>
    <col min="6929" max="6934" width="9.625" style="1" customWidth="1"/>
    <col min="6935" max="6935" width="10.625" style="1" customWidth="1"/>
    <col min="6936" max="6936" width="9.625" style="1" customWidth="1"/>
    <col min="6937" max="6937" width="10.625" style="1" customWidth="1"/>
    <col min="6938" max="6938" width="9.625" style="1" customWidth="1"/>
    <col min="6939" max="6944" width="10.625" style="1" customWidth="1"/>
    <col min="6945" max="6945" width="6.625" style="1" customWidth="1"/>
    <col min="6946" max="6953" width="10.625" style="1" customWidth="1"/>
    <col min="6954" max="6959" width="9.625" style="1" customWidth="1"/>
    <col min="6960" max="7168" width="9" style="1"/>
    <col min="7169" max="7169" width="4.625" style="1" customWidth="1"/>
    <col min="7170" max="7170" width="7.625" style="1" customWidth="1"/>
    <col min="7171" max="7182" width="9.625" style="1" customWidth="1"/>
    <col min="7183" max="7184" width="8.625" style="1" customWidth="1"/>
    <col min="7185" max="7190" width="9.625" style="1" customWidth="1"/>
    <col min="7191" max="7191" width="10.625" style="1" customWidth="1"/>
    <col min="7192" max="7192" width="9.625" style="1" customWidth="1"/>
    <col min="7193" max="7193" width="10.625" style="1" customWidth="1"/>
    <col min="7194" max="7194" width="9.625" style="1" customWidth="1"/>
    <col min="7195" max="7200" width="10.625" style="1" customWidth="1"/>
    <col min="7201" max="7201" width="6.625" style="1" customWidth="1"/>
    <col min="7202" max="7209" width="10.625" style="1" customWidth="1"/>
    <col min="7210" max="7215" width="9.625" style="1" customWidth="1"/>
    <col min="7216" max="7424" width="9" style="1"/>
    <col min="7425" max="7425" width="4.625" style="1" customWidth="1"/>
    <col min="7426" max="7426" width="7.625" style="1" customWidth="1"/>
    <col min="7427" max="7438" width="9.625" style="1" customWidth="1"/>
    <col min="7439" max="7440" width="8.625" style="1" customWidth="1"/>
    <col min="7441" max="7446" width="9.625" style="1" customWidth="1"/>
    <col min="7447" max="7447" width="10.625" style="1" customWidth="1"/>
    <col min="7448" max="7448" width="9.625" style="1" customWidth="1"/>
    <col min="7449" max="7449" width="10.625" style="1" customWidth="1"/>
    <col min="7450" max="7450" width="9.625" style="1" customWidth="1"/>
    <col min="7451" max="7456" width="10.625" style="1" customWidth="1"/>
    <col min="7457" max="7457" width="6.625" style="1" customWidth="1"/>
    <col min="7458" max="7465" width="10.625" style="1" customWidth="1"/>
    <col min="7466" max="7471" width="9.625" style="1" customWidth="1"/>
    <col min="7472" max="7680" width="9" style="1"/>
    <col min="7681" max="7681" width="4.625" style="1" customWidth="1"/>
    <col min="7682" max="7682" width="7.625" style="1" customWidth="1"/>
    <col min="7683" max="7694" width="9.625" style="1" customWidth="1"/>
    <col min="7695" max="7696" width="8.625" style="1" customWidth="1"/>
    <col min="7697" max="7702" width="9.625" style="1" customWidth="1"/>
    <col min="7703" max="7703" width="10.625" style="1" customWidth="1"/>
    <col min="7704" max="7704" width="9.625" style="1" customWidth="1"/>
    <col min="7705" max="7705" width="10.625" style="1" customWidth="1"/>
    <col min="7706" max="7706" width="9.625" style="1" customWidth="1"/>
    <col min="7707" max="7712" width="10.625" style="1" customWidth="1"/>
    <col min="7713" max="7713" width="6.625" style="1" customWidth="1"/>
    <col min="7714" max="7721" width="10.625" style="1" customWidth="1"/>
    <col min="7722" max="7727" width="9.625" style="1" customWidth="1"/>
    <col min="7728" max="7936" width="9" style="1"/>
    <col min="7937" max="7937" width="4.625" style="1" customWidth="1"/>
    <col min="7938" max="7938" width="7.625" style="1" customWidth="1"/>
    <col min="7939" max="7950" width="9.625" style="1" customWidth="1"/>
    <col min="7951" max="7952" width="8.625" style="1" customWidth="1"/>
    <col min="7953" max="7958" width="9.625" style="1" customWidth="1"/>
    <col min="7959" max="7959" width="10.625" style="1" customWidth="1"/>
    <col min="7960" max="7960" width="9.625" style="1" customWidth="1"/>
    <col min="7961" max="7961" width="10.625" style="1" customWidth="1"/>
    <col min="7962" max="7962" width="9.625" style="1" customWidth="1"/>
    <col min="7963" max="7968" width="10.625" style="1" customWidth="1"/>
    <col min="7969" max="7969" width="6.625" style="1" customWidth="1"/>
    <col min="7970" max="7977" width="10.625" style="1" customWidth="1"/>
    <col min="7978" max="7983" width="9.625" style="1" customWidth="1"/>
    <col min="7984" max="8192" width="9" style="1"/>
    <col min="8193" max="8193" width="4.625" style="1" customWidth="1"/>
    <col min="8194" max="8194" width="7.625" style="1" customWidth="1"/>
    <col min="8195" max="8206" width="9.625" style="1" customWidth="1"/>
    <col min="8207" max="8208" width="8.625" style="1" customWidth="1"/>
    <col min="8209" max="8214" width="9.625" style="1" customWidth="1"/>
    <col min="8215" max="8215" width="10.625" style="1" customWidth="1"/>
    <col min="8216" max="8216" width="9.625" style="1" customWidth="1"/>
    <col min="8217" max="8217" width="10.625" style="1" customWidth="1"/>
    <col min="8218" max="8218" width="9.625" style="1" customWidth="1"/>
    <col min="8219" max="8224" width="10.625" style="1" customWidth="1"/>
    <col min="8225" max="8225" width="6.625" style="1" customWidth="1"/>
    <col min="8226" max="8233" width="10.625" style="1" customWidth="1"/>
    <col min="8234" max="8239" width="9.625" style="1" customWidth="1"/>
    <col min="8240" max="8448" width="9" style="1"/>
    <col min="8449" max="8449" width="4.625" style="1" customWidth="1"/>
    <col min="8450" max="8450" width="7.625" style="1" customWidth="1"/>
    <col min="8451" max="8462" width="9.625" style="1" customWidth="1"/>
    <col min="8463" max="8464" width="8.625" style="1" customWidth="1"/>
    <col min="8465" max="8470" width="9.625" style="1" customWidth="1"/>
    <col min="8471" max="8471" width="10.625" style="1" customWidth="1"/>
    <col min="8472" max="8472" width="9.625" style="1" customWidth="1"/>
    <col min="8473" max="8473" width="10.625" style="1" customWidth="1"/>
    <col min="8474" max="8474" width="9.625" style="1" customWidth="1"/>
    <col min="8475" max="8480" width="10.625" style="1" customWidth="1"/>
    <col min="8481" max="8481" width="6.625" style="1" customWidth="1"/>
    <col min="8482" max="8489" width="10.625" style="1" customWidth="1"/>
    <col min="8490" max="8495" width="9.625" style="1" customWidth="1"/>
    <col min="8496" max="8704" width="9" style="1"/>
    <col min="8705" max="8705" width="4.625" style="1" customWidth="1"/>
    <col min="8706" max="8706" width="7.625" style="1" customWidth="1"/>
    <col min="8707" max="8718" width="9.625" style="1" customWidth="1"/>
    <col min="8719" max="8720" width="8.625" style="1" customWidth="1"/>
    <col min="8721" max="8726" width="9.625" style="1" customWidth="1"/>
    <col min="8727" max="8727" width="10.625" style="1" customWidth="1"/>
    <col min="8728" max="8728" width="9.625" style="1" customWidth="1"/>
    <col min="8729" max="8729" width="10.625" style="1" customWidth="1"/>
    <col min="8730" max="8730" width="9.625" style="1" customWidth="1"/>
    <col min="8731" max="8736" width="10.625" style="1" customWidth="1"/>
    <col min="8737" max="8737" width="6.625" style="1" customWidth="1"/>
    <col min="8738" max="8745" width="10.625" style="1" customWidth="1"/>
    <col min="8746" max="8751" width="9.625" style="1" customWidth="1"/>
    <col min="8752" max="8960" width="9" style="1"/>
    <col min="8961" max="8961" width="4.625" style="1" customWidth="1"/>
    <col min="8962" max="8962" width="7.625" style="1" customWidth="1"/>
    <col min="8963" max="8974" width="9.625" style="1" customWidth="1"/>
    <col min="8975" max="8976" width="8.625" style="1" customWidth="1"/>
    <col min="8977" max="8982" width="9.625" style="1" customWidth="1"/>
    <col min="8983" max="8983" width="10.625" style="1" customWidth="1"/>
    <col min="8984" max="8984" width="9.625" style="1" customWidth="1"/>
    <col min="8985" max="8985" width="10.625" style="1" customWidth="1"/>
    <col min="8986" max="8986" width="9.625" style="1" customWidth="1"/>
    <col min="8987" max="8992" width="10.625" style="1" customWidth="1"/>
    <col min="8993" max="8993" width="6.625" style="1" customWidth="1"/>
    <col min="8994" max="9001" width="10.625" style="1" customWidth="1"/>
    <col min="9002" max="9007" width="9.625" style="1" customWidth="1"/>
    <col min="9008" max="9216" width="9" style="1"/>
    <col min="9217" max="9217" width="4.625" style="1" customWidth="1"/>
    <col min="9218" max="9218" width="7.625" style="1" customWidth="1"/>
    <col min="9219" max="9230" width="9.625" style="1" customWidth="1"/>
    <col min="9231" max="9232" width="8.625" style="1" customWidth="1"/>
    <col min="9233" max="9238" width="9.625" style="1" customWidth="1"/>
    <col min="9239" max="9239" width="10.625" style="1" customWidth="1"/>
    <col min="9240" max="9240" width="9.625" style="1" customWidth="1"/>
    <col min="9241" max="9241" width="10.625" style="1" customWidth="1"/>
    <col min="9242" max="9242" width="9.625" style="1" customWidth="1"/>
    <col min="9243" max="9248" width="10.625" style="1" customWidth="1"/>
    <col min="9249" max="9249" width="6.625" style="1" customWidth="1"/>
    <col min="9250" max="9257" width="10.625" style="1" customWidth="1"/>
    <col min="9258" max="9263" width="9.625" style="1" customWidth="1"/>
    <col min="9264" max="9472" width="9" style="1"/>
    <col min="9473" max="9473" width="4.625" style="1" customWidth="1"/>
    <col min="9474" max="9474" width="7.625" style="1" customWidth="1"/>
    <col min="9475" max="9486" width="9.625" style="1" customWidth="1"/>
    <col min="9487" max="9488" width="8.625" style="1" customWidth="1"/>
    <col min="9489" max="9494" width="9.625" style="1" customWidth="1"/>
    <col min="9495" max="9495" width="10.625" style="1" customWidth="1"/>
    <col min="9496" max="9496" width="9.625" style="1" customWidth="1"/>
    <col min="9497" max="9497" width="10.625" style="1" customWidth="1"/>
    <col min="9498" max="9498" width="9.625" style="1" customWidth="1"/>
    <col min="9499" max="9504" width="10.625" style="1" customWidth="1"/>
    <col min="9505" max="9505" width="6.625" style="1" customWidth="1"/>
    <col min="9506" max="9513" width="10.625" style="1" customWidth="1"/>
    <col min="9514" max="9519" width="9.625" style="1" customWidth="1"/>
    <col min="9520" max="9728" width="9" style="1"/>
    <col min="9729" max="9729" width="4.625" style="1" customWidth="1"/>
    <col min="9730" max="9730" width="7.625" style="1" customWidth="1"/>
    <col min="9731" max="9742" width="9.625" style="1" customWidth="1"/>
    <col min="9743" max="9744" width="8.625" style="1" customWidth="1"/>
    <col min="9745" max="9750" width="9.625" style="1" customWidth="1"/>
    <col min="9751" max="9751" width="10.625" style="1" customWidth="1"/>
    <col min="9752" max="9752" width="9.625" style="1" customWidth="1"/>
    <col min="9753" max="9753" width="10.625" style="1" customWidth="1"/>
    <col min="9754" max="9754" width="9.625" style="1" customWidth="1"/>
    <col min="9755" max="9760" width="10.625" style="1" customWidth="1"/>
    <col min="9761" max="9761" width="6.625" style="1" customWidth="1"/>
    <col min="9762" max="9769" width="10.625" style="1" customWidth="1"/>
    <col min="9770" max="9775" width="9.625" style="1" customWidth="1"/>
    <col min="9776" max="9984" width="9" style="1"/>
    <col min="9985" max="9985" width="4.625" style="1" customWidth="1"/>
    <col min="9986" max="9986" width="7.625" style="1" customWidth="1"/>
    <col min="9987" max="9998" width="9.625" style="1" customWidth="1"/>
    <col min="9999" max="10000" width="8.625" style="1" customWidth="1"/>
    <col min="10001" max="10006" width="9.625" style="1" customWidth="1"/>
    <col min="10007" max="10007" width="10.625" style="1" customWidth="1"/>
    <col min="10008" max="10008" width="9.625" style="1" customWidth="1"/>
    <col min="10009" max="10009" width="10.625" style="1" customWidth="1"/>
    <col min="10010" max="10010" width="9.625" style="1" customWidth="1"/>
    <col min="10011" max="10016" width="10.625" style="1" customWidth="1"/>
    <col min="10017" max="10017" width="6.625" style="1" customWidth="1"/>
    <col min="10018" max="10025" width="10.625" style="1" customWidth="1"/>
    <col min="10026" max="10031" width="9.625" style="1" customWidth="1"/>
    <col min="10032" max="10240" width="9" style="1"/>
    <col min="10241" max="10241" width="4.625" style="1" customWidth="1"/>
    <col min="10242" max="10242" width="7.625" style="1" customWidth="1"/>
    <col min="10243" max="10254" width="9.625" style="1" customWidth="1"/>
    <col min="10255" max="10256" width="8.625" style="1" customWidth="1"/>
    <col min="10257" max="10262" width="9.625" style="1" customWidth="1"/>
    <col min="10263" max="10263" width="10.625" style="1" customWidth="1"/>
    <col min="10264" max="10264" width="9.625" style="1" customWidth="1"/>
    <col min="10265" max="10265" width="10.625" style="1" customWidth="1"/>
    <col min="10266" max="10266" width="9.625" style="1" customWidth="1"/>
    <col min="10267" max="10272" width="10.625" style="1" customWidth="1"/>
    <col min="10273" max="10273" width="6.625" style="1" customWidth="1"/>
    <col min="10274" max="10281" width="10.625" style="1" customWidth="1"/>
    <col min="10282" max="10287" width="9.625" style="1" customWidth="1"/>
    <col min="10288" max="10496" width="9" style="1"/>
    <col min="10497" max="10497" width="4.625" style="1" customWidth="1"/>
    <col min="10498" max="10498" width="7.625" style="1" customWidth="1"/>
    <col min="10499" max="10510" width="9.625" style="1" customWidth="1"/>
    <col min="10511" max="10512" width="8.625" style="1" customWidth="1"/>
    <col min="10513" max="10518" width="9.625" style="1" customWidth="1"/>
    <col min="10519" max="10519" width="10.625" style="1" customWidth="1"/>
    <col min="10520" max="10520" width="9.625" style="1" customWidth="1"/>
    <col min="10521" max="10521" width="10.625" style="1" customWidth="1"/>
    <col min="10522" max="10522" width="9.625" style="1" customWidth="1"/>
    <col min="10523" max="10528" width="10.625" style="1" customWidth="1"/>
    <col min="10529" max="10529" width="6.625" style="1" customWidth="1"/>
    <col min="10530" max="10537" width="10.625" style="1" customWidth="1"/>
    <col min="10538" max="10543" width="9.625" style="1" customWidth="1"/>
    <col min="10544" max="10752" width="9" style="1"/>
    <col min="10753" max="10753" width="4.625" style="1" customWidth="1"/>
    <col min="10754" max="10754" width="7.625" style="1" customWidth="1"/>
    <col min="10755" max="10766" width="9.625" style="1" customWidth="1"/>
    <col min="10767" max="10768" width="8.625" style="1" customWidth="1"/>
    <col min="10769" max="10774" width="9.625" style="1" customWidth="1"/>
    <col min="10775" max="10775" width="10.625" style="1" customWidth="1"/>
    <col min="10776" max="10776" width="9.625" style="1" customWidth="1"/>
    <col min="10777" max="10777" width="10.625" style="1" customWidth="1"/>
    <col min="10778" max="10778" width="9.625" style="1" customWidth="1"/>
    <col min="10779" max="10784" width="10.625" style="1" customWidth="1"/>
    <col min="10785" max="10785" width="6.625" style="1" customWidth="1"/>
    <col min="10786" max="10793" width="10.625" style="1" customWidth="1"/>
    <col min="10794" max="10799" width="9.625" style="1" customWidth="1"/>
    <col min="10800" max="11008" width="9" style="1"/>
    <col min="11009" max="11009" width="4.625" style="1" customWidth="1"/>
    <col min="11010" max="11010" width="7.625" style="1" customWidth="1"/>
    <col min="11011" max="11022" width="9.625" style="1" customWidth="1"/>
    <col min="11023" max="11024" width="8.625" style="1" customWidth="1"/>
    <col min="11025" max="11030" width="9.625" style="1" customWidth="1"/>
    <col min="11031" max="11031" width="10.625" style="1" customWidth="1"/>
    <col min="11032" max="11032" width="9.625" style="1" customWidth="1"/>
    <col min="11033" max="11033" width="10.625" style="1" customWidth="1"/>
    <col min="11034" max="11034" width="9.625" style="1" customWidth="1"/>
    <col min="11035" max="11040" width="10.625" style="1" customWidth="1"/>
    <col min="11041" max="11041" width="6.625" style="1" customWidth="1"/>
    <col min="11042" max="11049" width="10.625" style="1" customWidth="1"/>
    <col min="11050" max="11055" width="9.625" style="1" customWidth="1"/>
    <col min="11056" max="11264" width="9" style="1"/>
    <col min="11265" max="11265" width="4.625" style="1" customWidth="1"/>
    <col min="11266" max="11266" width="7.625" style="1" customWidth="1"/>
    <col min="11267" max="11278" width="9.625" style="1" customWidth="1"/>
    <col min="11279" max="11280" width="8.625" style="1" customWidth="1"/>
    <col min="11281" max="11286" width="9.625" style="1" customWidth="1"/>
    <col min="11287" max="11287" width="10.625" style="1" customWidth="1"/>
    <col min="11288" max="11288" width="9.625" style="1" customWidth="1"/>
    <col min="11289" max="11289" width="10.625" style="1" customWidth="1"/>
    <col min="11290" max="11290" width="9.625" style="1" customWidth="1"/>
    <col min="11291" max="11296" width="10.625" style="1" customWidth="1"/>
    <col min="11297" max="11297" width="6.625" style="1" customWidth="1"/>
    <col min="11298" max="11305" width="10.625" style="1" customWidth="1"/>
    <col min="11306" max="11311" width="9.625" style="1" customWidth="1"/>
    <col min="11312" max="11520" width="9" style="1"/>
    <col min="11521" max="11521" width="4.625" style="1" customWidth="1"/>
    <col min="11522" max="11522" width="7.625" style="1" customWidth="1"/>
    <col min="11523" max="11534" width="9.625" style="1" customWidth="1"/>
    <col min="11535" max="11536" width="8.625" style="1" customWidth="1"/>
    <col min="11537" max="11542" width="9.625" style="1" customWidth="1"/>
    <col min="11543" max="11543" width="10.625" style="1" customWidth="1"/>
    <col min="11544" max="11544" width="9.625" style="1" customWidth="1"/>
    <col min="11545" max="11545" width="10.625" style="1" customWidth="1"/>
    <col min="11546" max="11546" width="9.625" style="1" customWidth="1"/>
    <col min="11547" max="11552" width="10.625" style="1" customWidth="1"/>
    <col min="11553" max="11553" width="6.625" style="1" customWidth="1"/>
    <col min="11554" max="11561" width="10.625" style="1" customWidth="1"/>
    <col min="11562" max="11567" width="9.625" style="1" customWidth="1"/>
    <col min="11568" max="11776" width="9" style="1"/>
    <col min="11777" max="11777" width="4.625" style="1" customWidth="1"/>
    <col min="11778" max="11778" width="7.625" style="1" customWidth="1"/>
    <col min="11779" max="11790" width="9.625" style="1" customWidth="1"/>
    <col min="11791" max="11792" width="8.625" style="1" customWidth="1"/>
    <col min="11793" max="11798" width="9.625" style="1" customWidth="1"/>
    <col min="11799" max="11799" width="10.625" style="1" customWidth="1"/>
    <col min="11800" max="11800" width="9.625" style="1" customWidth="1"/>
    <col min="11801" max="11801" width="10.625" style="1" customWidth="1"/>
    <col min="11802" max="11802" width="9.625" style="1" customWidth="1"/>
    <col min="11803" max="11808" width="10.625" style="1" customWidth="1"/>
    <col min="11809" max="11809" width="6.625" style="1" customWidth="1"/>
    <col min="11810" max="11817" width="10.625" style="1" customWidth="1"/>
    <col min="11818" max="11823" width="9.625" style="1" customWidth="1"/>
    <col min="11824" max="12032" width="9" style="1"/>
    <col min="12033" max="12033" width="4.625" style="1" customWidth="1"/>
    <col min="12034" max="12034" width="7.625" style="1" customWidth="1"/>
    <col min="12035" max="12046" width="9.625" style="1" customWidth="1"/>
    <col min="12047" max="12048" width="8.625" style="1" customWidth="1"/>
    <col min="12049" max="12054" width="9.625" style="1" customWidth="1"/>
    <col min="12055" max="12055" width="10.625" style="1" customWidth="1"/>
    <col min="12056" max="12056" width="9.625" style="1" customWidth="1"/>
    <col min="12057" max="12057" width="10.625" style="1" customWidth="1"/>
    <col min="12058" max="12058" width="9.625" style="1" customWidth="1"/>
    <col min="12059" max="12064" width="10.625" style="1" customWidth="1"/>
    <col min="12065" max="12065" width="6.625" style="1" customWidth="1"/>
    <col min="12066" max="12073" width="10.625" style="1" customWidth="1"/>
    <col min="12074" max="12079" width="9.625" style="1" customWidth="1"/>
    <col min="12080" max="12288" width="9" style="1"/>
    <col min="12289" max="12289" width="4.625" style="1" customWidth="1"/>
    <col min="12290" max="12290" width="7.625" style="1" customWidth="1"/>
    <col min="12291" max="12302" width="9.625" style="1" customWidth="1"/>
    <col min="12303" max="12304" width="8.625" style="1" customWidth="1"/>
    <col min="12305" max="12310" width="9.625" style="1" customWidth="1"/>
    <col min="12311" max="12311" width="10.625" style="1" customWidth="1"/>
    <col min="12312" max="12312" width="9.625" style="1" customWidth="1"/>
    <col min="12313" max="12313" width="10.625" style="1" customWidth="1"/>
    <col min="12314" max="12314" width="9.625" style="1" customWidth="1"/>
    <col min="12315" max="12320" width="10.625" style="1" customWidth="1"/>
    <col min="12321" max="12321" width="6.625" style="1" customWidth="1"/>
    <col min="12322" max="12329" width="10.625" style="1" customWidth="1"/>
    <col min="12330" max="12335" width="9.625" style="1" customWidth="1"/>
    <col min="12336" max="12544" width="9" style="1"/>
    <col min="12545" max="12545" width="4.625" style="1" customWidth="1"/>
    <col min="12546" max="12546" width="7.625" style="1" customWidth="1"/>
    <col min="12547" max="12558" width="9.625" style="1" customWidth="1"/>
    <col min="12559" max="12560" width="8.625" style="1" customWidth="1"/>
    <col min="12561" max="12566" width="9.625" style="1" customWidth="1"/>
    <col min="12567" max="12567" width="10.625" style="1" customWidth="1"/>
    <col min="12568" max="12568" width="9.625" style="1" customWidth="1"/>
    <col min="12569" max="12569" width="10.625" style="1" customWidth="1"/>
    <col min="12570" max="12570" width="9.625" style="1" customWidth="1"/>
    <col min="12571" max="12576" width="10.625" style="1" customWidth="1"/>
    <col min="12577" max="12577" width="6.625" style="1" customWidth="1"/>
    <col min="12578" max="12585" width="10.625" style="1" customWidth="1"/>
    <col min="12586" max="12591" width="9.625" style="1" customWidth="1"/>
    <col min="12592" max="12800" width="9" style="1"/>
    <col min="12801" max="12801" width="4.625" style="1" customWidth="1"/>
    <col min="12802" max="12802" width="7.625" style="1" customWidth="1"/>
    <col min="12803" max="12814" width="9.625" style="1" customWidth="1"/>
    <col min="12815" max="12816" width="8.625" style="1" customWidth="1"/>
    <col min="12817" max="12822" width="9.625" style="1" customWidth="1"/>
    <col min="12823" max="12823" width="10.625" style="1" customWidth="1"/>
    <col min="12824" max="12824" width="9.625" style="1" customWidth="1"/>
    <col min="12825" max="12825" width="10.625" style="1" customWidth="1"/>
    <col min="12826" max="12826" width="9.625" style="1" customWidth="1"/>
    <col min="12827" max="12832" width="10.625" style="1" customWidth="1"/>
    <col min="12833" max="12833" width="6.625" style="1" customWidth="1"/>
    <col min="12834" max="12841" width="10.625" style="1" customWidth="1"/>
    <col min="12842" max="12847" width="9.625" style="1" customWidth="1"/>
    <col min="12848" max="13056" width="9" style="1"/>
    <col min="13057" max="13057" width="4.625" style="1" customWidth="1"/>
    <col min="13058" max="13058" width="7.625" style="1" customWidth="1"/>
    <col min="13059" max="13070" width="9.625" style="1" customWidth="1"/>
    <col min="13071" max="13072" width="8.625" style="1" customWidth="1"/>
    <col min="13073" max="13078" width="9.625" style="1" customWidth="1"/>
    <col min="13079" max="13079" width="10.625" style="1" customWidth="1"/>
    <col min="13080" max="13080" width="9.625" style="1" customWidth="1"/>
    <col min="13081" max="13081" width="10.625" style="1" customWidth="1"/>
    <col min="13082" max="13082" width="9.625" style="1" customWidth="1"/>
    <col min="13083" max="13088" width="10.625" style="1" customWidth="1"/>
    <col min="13089" max="13089" width="6.625" style="1" customWidth="1"/>
    <col min="13090" max="13097" width="10.625" style="1" customWidth="1"/>
    <col min="13098" max="13103" width="9.625" style="1" customWidth="1"/>
    <col min="13104" max="13312" width="9" style="1"/>
    <col min="13313" max="13313" width="4.625" style="1" customWidth="1"/>
    <col min="13314" max="13314" width="7.625" style="1" customWidth="1"/>
    <col min="13315" max="13326" width="9.625" style="1" customWidth="1"/>
    <col min="13327" max="13328" width="8.625" style="1" customWidth="1"/>
    <col min="13329" max="13334" width="9.625" style="1" customWidth="1"/>
    <col min="13335" max="13335" width="10.625" style="1" customWidth="1"/>
    <col min="13336" max="13336" width="9.625" style="1" customWidth="1"/>
    <col min="13337" max="13337" width="10.625" style="1" customWidth="1"/>
    <col min="13338" max="13338" width="9.625" style="1" customWidth="1"/>
    <col min="13339" max="13344" width="10.625" style="1" customWidth="1"/>
    <col min="13345" max="13345" width="6.625" style="1" customWidth="1"/>
    <col min="13346" max="13353" width="10.625" style="1" customWidth="1"/>
    <col min="13354" max="13359" width="9.625" style="1" customWidth="1"/>
    <col min="13360" max="13568" width="9" style="1"/>
    <col min="13569" max="13569" width="4.625" style="1" customWidth="1"/>
    <col min="13570" max="13570" width="7.625" style="1" customWidth="1"/>
    <col min="13571" max="13582" width="9.625" style="1" customWidth="1"/>
    <col min="13583" max="13584" width="8.625" style="1" customWidth="1"/>
    <col min="13585" max="13590" width="9.625" style="1" customWidth="1"/>
    <col min="13591" max="13591" width="10.625" style="1" customWidth="1"/>
    <col min="13592" max="13592" width="9.625" style="1" customWidth="1"/>
    <col min="13593" max="13593" width="10.625" style="1" customWidth="1"/>
    <col min="13594" max="13594" width="9.625" style="1" customWidth="1"/>
    <col min="13595" max="13600" width="10.625" style="1" customWidth="1"/>
    <col min="13601" max="13601" width="6.625" style="1" customWidth="1"/>
    <col min="13602" max="13609" width="10.625" style="1" customWidth="1"/>
    <col min="13610" max="13615" width="9.625" style="1" customWidth="1"/>
    <col min="13616" max="13824" width="9" style="1"/>
    <col min="13825" max="13825" width="4.625" style="1" customWidth="1"/>
    <col min="13826" max="13826" width="7.625" style="1" customWidth="1"/>
    <col min="13827" max="13838" width="9.625" style="1" customWidth="1"/>
    <col min="13839" max="13840" width="8.625" style="1" customWidth="1"/>
    <col min="13841" max="13846" width="9.625" style="1" customWidth="1"/>
    <col min="13847" max="13847" width="10.625" style="1" customWidth="1"/>
    <col min="13848" max="13848" width="9.625" style="1" customWidth="1"/>
    <col min="13849" max="13849" width="10.625" style="1" customWidth="1"/>
    <col min="13850" max="13850" width="9.625" style="1" customWidth="1"/>
    <col min="13851" max="13856" width="10.625" style="1" customWidth="1"/>
    <col min="13857" max="13857" width="6.625" style="1" customWidth="1"/>
    <col min="13858" max="13865" width="10.625" style="1" customWidth="1"/>
    <col min="13866" max="13871" width="9.625" style="1" customWidth="1"/>
    <col min="13872" max="14080" width="9" style="1"/>
    <col min="14081" max="14081" width="4.625" style="1" customWidth="1"/>
    <col min="14082" max="14082" width="7.625" style="1" customWidth="1"/>
    <col min="14083" max="14094" width="9.625" style="1" customWidth="1"/>
    <col min="14095" max="14096" width="8.625" style="1" customWidth="1"/>
    <col min="14097" max="14102" width="9.625" style="1" customWidth="1"/>
    <col min="14103" max="14103" width="10.625" style="1" customWidth="1"/>
    <col min="14104" max="14104" width="9.625" style="1" customWidth="1"/>
    <col min="14105" max="14105" width="10.625" style="1" customWidth="1"/>
    <col min="14106" max="14106" width="9.625" style="1" customWidth="1"/>
    <col min="14107" max="14112" width="10.625" style="1" customWidth="1"/>
    <col min="14113" max="14113" width="6.625" style="1" customWidth="1"/>
    <col min="14114" max="14121" width="10.625" style="1" customWidth="1"/>
    <col min="14122" max="14127" width="9.625" style="1" customWidth="1"/>
    <col min="14128" max="14336" width="9" style="1"/>
    <col min="14337" max="14337" width="4.625" style="1" customWidth="1"/>
    <col min="14338" max="14338" width="7.625" style="1" customWidth="1"/>
    <col min="14339" max="14350" width="9.625" style="1" customWidth="1"/>
    <col min="14351" max="14352" width="8.625" style="1" customWidth="1"/>
    <col min="14353" max="14358" width="9.625" style="1" customWidth="1"/>
    <col min="14359" max="14359" width="10.625" style="1" customWidth="1"/>
    <col min="14360" max="14360" width="9.625" style="1" customWidth="1"/>
    <col min="14361" max="14361" width="10.625" style="1" customWidth="1"/>
    <col min="14362" max="14362" width="9.625" style="1" customWidth="1"/>
    <col min="14363" max="14368" width="10.625" style="1" customWidth="1"/>
    <col min="14369" max="14369" width="6.625" style="1" customWidth="1"/>
    <col min="14370" max="14377" width="10.625" style="1" customWidth="1"/>
    <col min="14378" max="14383" width="9.625" style="1" customWidth="1"/>
    <col min="14384" max="14592" width="9" style="1"/>
    <col min="14593" max="14593" width="4.625" style="1" customWidth="1"/>
    <col min="14594" max="14594" width="7.625" style="1" customWidth="1"/>
    <col min="14595" max="14606" width="9.625" style="1" customWidth="1"/>
    <col min="14607" max="14608" width="8.625" style="1" customWidth="1"/>
    <col min="14609" max="14614" width="9.625" style="1" customWidth="1"/>
    <col min="14615" max="14615" width="10.625" style="1" customWidth="1"/>
    <col min="14616" max="14616" width="9.625" style="1" customWidth="1"/>
    <col min="14617" max="14617" width="10.625" style="1" customWidth="1"/>
    <col min="14618" max="14618" width="9.625" style="1" customWidth="1"/>
    <col min="14619" max="14624" width="10.625" style="1" customWidth="1"/>
    <col min="14625" max="14625" width="6.625" style="1" customWidth="1"/>
    <col min="14626" max="14633" width="10.625" style="1" customWidth="1"/>
    <col min="14634" max="14639" width="9.625" style="1" customWidth="1"/>
    <col min="14640" max="14848" width="9" style="1"/>
    <col min="14849" max="14849" width="4.625" style="1" customWidth="1"/>
    <col min="14850" max="14850" width="7.625" style="1" customWidth="1"/>
    <col min="14851" max="14862" width="9.625" style="1" customWidth="1"/>
    <col min="14863" max="14864" width="8.625" style="1" customWidth="1"/>
    <col min="14865" max="14870" width="9.625" style="1" customWidth="1"/>
    <col min="14871" max="14871" width="10.625" style="1" customWidth="1"/>
    <col min="14872" max="14872" width="9.625" style="1" customWidth="1"/>
    <col min="14873" max="14873" width="10.625" style="1" customWidth="1"/>
    <col min="14874" max="14874" width="9.625" style="1" customWidth="1"/>
    <col min="14875" max="14880" width="10.625" style="1" customWidth="1"/>
    <col min="14881" max="14881" width="6.625" style="1" customWidth="1"/>
    <col min="14882" max="14889" width="10.625" style="1" customWidth="1"/>
    <col min="14890" max="14895" width="9.625" style="1" customWidth="1"/>
    <col min="14896" max="15104" width="9" style="1"/>
    <col min="15105" max="15105" width="4.625" style="1" customWidth="1"/>
    <col min="15106" max="15106" width="7.625" style="1" customWidth="1"/>
    <col min="15107" max="15118" width="9.625" style="1" customWidth="1"/>
    <col min="15119" max="15120" width="8.625" style="1" customWidth="1"/>
    <col min="15121" max="15126" width="9.625" style="1" customWidth="1"/>
    <col min="15127" max="15127" width="10.625" style="1" customWidth="1"/>
    <col min="15128" max="15128" width="9.625" style="1" customWidth="1"/>
    <col min="15129" max="15129" width="10.625" style="1" customWidth="1"/>
    <col min="15130" max="15130" width="9.625" style="1" customWidth="1"/>
    <col min="15131" max="15136" width="10.625" style="1" customWidth="1"/>
    <col min="15137" max="15137" width="6.625" style="1" customWidth="1"/>
    <col min="15138" max="15145" width="10.625" style="1" customWidth="1"/>
    <col min="15146" max="15151" width="9.625" style="1" customWidth="1"/>
    <col min="15152" max="15360" width="9" style="1"/>
    <col min="15361" max="15361" width="4.625" style="1" customWidth="1"/>
    <col min="15362" max="15362" width="7.625" style="1" customWidth="1"/>
    <col min="15363" max="15374" width="9.625" style="1" customWidth="1"/>
    <col min="15375" max="15376" width="8.625" style="1" customWidth="1"/>
    <col min="15377" max="15382" width="9.625" style="1" customWidth="1"/>
    <col min="15383" max="15383" width="10.625" style="1" customWidth="1"/>
    <col min="15384" max="15384" width="9.625" style="1" customWidth="1"/>
    <col min="15385" max="15385" width="10.625" style="1" customWidth="1"/>
    <col min="15386" max="15386" width="9.625" style="1" customWidth="1"/>
    <col min="15387" max="15392" width="10.625" style="1" customWidth="1"/>
    <col min="15393" max="15393" width="6.625" style="1" customWidth="1"/>
    <col min="15394" max="15401" width="10.625" style="1" customWidth="1"/>
    <col min="15402" max="15407" width="9.625" style="1" customWidth="1"/>
    <col min="15408" max="15616" width="9" style="1"/>
    <col min="15617" max="15617" width="4.625" style="1" customWidth="1"/>
    <col min="15618" max="15618" width="7.625" style="1" customWidth="1"/>
    <col min="15619" max="15630" width="9.625" style="1" customWidth="1"/>
    <col min="15631" max="15632" width="8.625" style="1" customWidth="1"/>
    <col min="15633" max="15638" width="9.625" style="1" customWidth="1"/>
    <col min="15639" max="15639" width="10.625" style="1" customWidth="1"/>
    <col min="15640" max="15640" width="9.625" style="1" customWidth="1"/>
    <col min="15641" max="15641" width="10.625" style="1" customWidth="1"/>
    <col min="15642" max="15642" width="9.625" style="1" customWidth="1"/>
    <col min="15643" max="15648" width="10.625" style="1" customWidth="1"/>
    <col min="15649" max="15649" width="6.625" style="1" customWidth="1"/>
    <col min="15650" max="15657" width="10.625" style="1" customWidth="1"/>
    <col min="15658" max="15663" width="9.625" style="1" customWidth="1"/>
    <col min="15664" max="15872" width="9" style="1"/>
    <col min="15873" max="15873" width="4.625" style="1" customWidth="1"/>
    <col min="15874" max="15874" width="7.625" style="1" customWidth="1"/>
    <col min="15875" max="15886" width="9.625" style="1" customWidth="1"/>
    <col min="15887" max="15888" width="8.625" style="1" customWidth="1"/>
    <col min="15889" max="15894" width="9.625" style="1" customWidth="1"/>
    <col min="15895" max="15895" width="10.625" style="1" customWidth="1"/>
    <col min="15896" max="15896" width="9.625" style="1" customWidth="1"/>
    <col min="15897" max="15897" width="10.625" style="1" customWidth="1"/>
    <col min="15898" max="15898" width="9.625" style="1" customWidth="1"/>
    <col min="15899" max="15904" width="10.625" style="1" customWidth="1"/>
    <col min="15905" max="15905" width="6.625" style="1" customWidth="1"/>
    <col min="15906" max="15913" width="10.625" style="1" customWidth="1"/>
    <col min="15914" max="15919" width="9.625" style="1" customWidth="1"/>
    <col min="15920" max="16128" width="9" style="1"/>
    <col min="16129" max="16129" width="4.625" style="1" customWidth="1"/>
    <col min="16130" max="16130" width="7.625" style="1" customWidth="1"/>
    <col min="16131" max="16142" width="9.625" style="1" customWidth="1"/>
    <col min="16143" max="16144" width="8.625" style="1" customWidth="1"/>
    <col min="16145" max="16150" width="9.625" style="1" customWidth="1"/>
    <col min="16151" max="16151" width="10.625" style="1" customWidth="1"/>
    <col min="16152" max="16152" width="9.625" style="1" customWidth="1"/>
    <col min="16153" max="16153" width="10.625" style="1" customWidth="1"/>
    <col min="16154" max="16154" width="9.625" style="1" customWidth="1"/>
    <col min="16155" max="16160" width="10.625" style="1" customWidth="1"/>
    <col min="16161" max="16161" width="6.625" style="1" customWidth="1"/>
    <col min="16162" max="16169" width="10.625" style="1" customWidth="1"/>
    <col min="16170" max="16175" width="9.625" style="1" customWidth="1"/>
    <col min="16176" max="16384" width="9" style="1"/>
  </cols>
  <sheetData>
    <row r="1" spans="1:47" ht="30" customHeight="1" x14ac:dyDescent="0.15">
      <c r="A1" s="263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5"/>
    </row>
    <row r="2" spans="1:47" ht="15" customHeight="1" x14ac:dyDescent="0.15">
      <c r="A2" s="181" t="s">
        <v>237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" t="s">
        <v>335</v>
      </c>
    </row>
    <row r="3" spans="1:47" ht="15" customHeight="1" thickBot="1" x14ac:dyDescent="0.2">
      <c r="A3" s="181" t="s">
        <v>2</v>
      </c>
      <c r="B3" s="181"/>
      <c r="C3" s="181"/>
      <c r="D3" s="181"/>
      <c r="E3" s="181"/>
      <c r="F3" s="181"/>
      <c r="G3" s="181" t="s">
        <v>3</v>
      </c>
      <c r="H3" s="181"/>
      <c r="I3" s="181"/>
      <c r="J3" s="181"/>
      <c r="K3" s="181"/>
      <c r="L3" s="181"/>
      <c r="M3" s="181"/>
      <c r="O3" s="1" t="s">
        <v>4</v>
      </c>
      <c r="T3" s="1" t="s">
        <v>5</v>
      </c>
      <c r="X3" s="1" t="s">
        <v>6</v>
      </c>
      <c r="AB3" s="1" t="s">
        <v>7</v>
      </c>
      <c r="AH3" s="1" t="s">
        <v>8</v>
      </c>
    </row>
    <row r="4" spans="1:47" ht="14.45" customHeight="1" thickTop="1" x14ac:dyDescent="0.15">
      <c r="A4" s="197"/>
      <c r="B4" s="261" t="s">
        <v>9</v>
      </c>
      <c r="C4" s="266"/>
      <c r="D4" s="266"/>
      <c r="E4" s="266"/>
      <c r="F4" s="267"/>
      <c r="G4" s="260" t="s">
        <v>10</v>
      </c>
      <c r="H4" s="261"/>
      <c r="I4" s="261"/>
      <c r="J4" s="261"/>
      <c r="K4" s="261"/>
      <c r="L4" s="262"/>
      <c r="M4" s="198"/>
      <c r="N4" s="3"/>
      <c r="O4" s="231" t="s">
        <v>11</v>
      </c>
      <c r="P4" s="232"/>
      <c r="Q4" s="248" t="s">
        <v>12</v>
      </c>
      <c r="R4" s="232"/>
      <c r="S4" s="233"/>
      <c r="T4" s="231" t="s">
        <v>13</v>
      </c>
      <c r="U4" s="249"/>
      <c r="V4" s="249"/>
      <c r="W4" s="250"/>
      <c r="X4" s="231" t="s">
        <v>14</v>
      </c>
      <c r="Y4" s="232"/>
      <c r="Z4" s="232"/>
      <c r="AA4" s="233"/>
      <c r="AB4" s="234" t="s">
        <v>15</v>
      </c>
      <c r="AC4" s="235"/>
      <c r="AD4" s="235"/>
      <c r="AE4" s="235"/>
      <c r="AF4" s="236"/>
      <c r="AH4" s="234" t="s">
        <v>16</v>
      </c>
      <c r="AI4" s="237"/>
      <c r="AJ4" s="237"/>
      <c r="AK4" s="237"/>
      <c r="AL4" s="237"/>
      <c r="AM4" s="237"/>
      <c r="AN4" s="235"/>
      <c r="AO4" s="236"/>
      <c r="AP4" s="234" t="s">
        <v>17</v>
      </c>
      <c r="AQ4" s="237"/>
      <c r="AR4" s="235"/>
      <c r="AS4" s="235"/>
      <c r="AT4" s="235"/>
      <c r="AU4" s="236"/>
    </row>
    <row r="5" spans="1:47" ht="39.950000000000003" customHeight="1" x14ac:dyDescent="0.15">
      <c r="A5" s="199" t="s">
        <v>18</v>
      </c>
      <c r="B5" s="200" t="s">
        <v>19</v>
      </c>
      <c r="C5" s="186" t="s">
        <v>20</v>
      </c>
      <c r="D5" s="186" t="s">
        <v>21</v>
      </c>
      <c r="E5" s="187" t="s">
        <v>22</v>
      </c>
      <c r="F5" s="188" t="s">
        <v>23</v>
      </c>
      <c r="G5" s="189" t="s">
        <v>19</v>
      </c>
      <c r="H5" s="190" t="s">
        <v>20</v>
      </c>
      <c r="I5" s="190" t="s">
        <v>21</v>
      </c>
      <c r="J5" s="190" t="s">
        <v>24</v>
      </c>
      <c r="K5" s="190" t="s">
        <v>25</v>
      </c>
      <c r="L5" s="191" t="s">
        <v>26</v>
      </c>
      <c r="M5" s="201"/>
      <c r="N5" s="12"/>
      <c r="O5" s="4" t="s">
        <v>27</v>
      </c>
      <c r="P5" s="13" t="s">
        <v>28</v>
      </c>
      <c r="Q5" s="14" t="s">
        <v>29</v>
      </c>
      <c r="R5" s="13" t="s">
        <v>30</v>
      </c>
      <c r="S5" s="15" t="s">
        <v>31</v>
      </c>
      <c r="T5" s="4" t="s">
        <v>32</v>
      </c>
      <c r="U5" s="13" t="s">
        <v>25</v>
      </c>
      <c r="V5" s="224" t="s">
        <v>26</v>
      </c>
      <c r="W5" s="225"/>
      <c r="X5" s="226" t="s">
        <v>33</v>
      </c>
      <c r="Y5" s="224"/>
      <c r="Z5" s="224" t="s">
        <v>34</v>
      </c>
      <c r="AA5" s="225"/>
      <c r="AB5" s="16" t="s">
        <v>35</v>
      </c>
      <c r="AC5" s="238" t="s">
        <v>36</v>
      </c>
      <c r="AD5" s="239"/>
      <c r="AE5" s="238" t="s">
        <v>37</v>
      </c>
      <c r="AF5" s="240"/>
      <c r="AH5" s="17" t="s">
        <v>32</v>
      </c>
      <c r="AI5" s="18" t="s">
        <v>31</v>
      </c>
      <c r="AJ5" s="223" t="s">
        <v>35</v>
      </c>
      <c r="AK5" s="241"/>
      <c r="AL5" s="223" t="s">
        <v>36</v>
      </c>
      <c r="AM5" s="223"/>
      <c r="AN5" s="224" t="s">
        <v>37</v>
      </c>
      <c r="AO5" s="225"/>
      <c r="AP5" s="226" t="s">
        <v>35</v>
      </c>
      <c r="AQ5" s="227"/>
      <c r="AR5" s="224" t="s">
        <v>36</v>
      </c>
      <c r="AS5" s="227"/>
      <c r="AT5" s="224" t="s">
        <v>37</v>
      </c>
      <c r="AU5" s="228"/>
    </row>
    <row r="6" spans="1:47" ht="14.45" customHeight="1" x14ac:dyDescent="0.15">
      <c r="A6" s="202"/>
      <c r="B6" s="182" t="s">
        <v>38</v>
      </c>
      <c r="C6" s="192" t="s">
        <v>39</v>
      </c>
      <c r="D6" s="192" t="s">
        <v>39</v>
      </c>
      <c r="E6" s="192" t="s">
        <v>39</v>
      </c>
      <c r="F6" s="193" t="s">
        <v>39</v>
      </c>
      <c r="G6" s="183" t="s">
        <v>38</v>
      </c>
      <c r="H6" s="194" t="s">
        <v>39</v>
      </c>
      <c r="I6" s="194" t="s">
        <v>39</v>
      </c>
      <c r="J6" s="195" t="s">
        <v>112</v>
      </c>
      <c r="K6" s="195" t="s">
        <v>113</v>
      </c>
      <c r="L6" s="196" t="s">
        <v>114</v>
      </c>
      <c r="M6" s="201"/>
      <c r="N6" s="12"/>
      <c r="O6" s="26" t="s">
        <v>115</v>
      </c>
      <c r="P6" s="27" t="s">
        <v>116</v>
      </c>
      <c r="Q6" s="28"/>
      <c r="R6" s="27" t="s">
        <v>117</v>
      </c>
      <c r="S6" s="29" t="s">
        <v>118</v>
      </c>
      <c r="T6" s="30" t="s">
        <v>119</v>
      </c>
      <c r="U6" s="24" t="s">
        <v>120</v>
      </c>
      <c r="V6" s="24" t="s">
        <v>121</v>
      </c>
      <c r="W6" s="31" t="s">
        <v>122</v>
      </c>
      <c r="X6" s="30" t="s">
        <v>123</v>
      </c>
      <c r="Y6" s="32" t="s">
        <v>122</v>
      </c>
      <c r="Z6" s="33" t="s">
        <v>124</v>
      </c>
      <c r="AA6" s="31" t="s">
        <v>122</v>
      </c>
      <c r="AB6" s="34" t="s">
        <v>125</v>
      </c>
      <c r="AC6" s="35" t="s">
        <v>126</v>
      </c>
      <c r="AD6" s="35" t="s">
        <v>127</v>
      </c>
      <c r="AE6" s="36" t="s">
        <v>128</v>
      </c>
      <c r="AF6" s="37" t="s">
        <v>129</v>
      </c>
      <c r="AH6" s="38" t="s">
        <v>130</v>
      </c>
      <c r="AI6" s="39" t="s">
        <v>131</v>
      </c>
      <c r="AJ6" s="40"/>
      <c r="AK6" s="41" t="s">
        <v>132</v>
      </c>
      <c r="AL6" s="40"/>
      <c r="AM6" s="41" t="s">
        <v>133</v>
      </c>
      <c r="AN6" s="40"/>
      <c r="AO6" s="42" t="s">
        <v>134</v>
      </c>
      <c r="AP6" s="43" t="s">
        <v>63</v>
      </c>
      <c r="AQ6" s="44" t="s">
        <v>64</v>
      </c>
      <c r="AR6" s="44" t="s">
        <v>63</v>
      </c>
      <c r="AS6" s="44" t="s">
        <v>64</v>
      </c>
      <c r="AT6" s="44" t="s">
        <v>63</v>
      </c>
      <c r="AU6" s="45" t="s">
        <v>64</v>
      </c>
    </row>
    <row r="7" spans="1:47" ht="14.45" customHeight="1" x14ac:dyDescent="0.15">
      <c r="A7" s="203" t="s">
        <v>65</v>
      </c>
      <c r="B7" s="204" t="s">
        <v>66</v>
      </c>
      <c r="C7" s="48">
        <v>1855</v>
      </c>
      <c r="D7" s="49">
        <v>1</v>
      </c>
      <c r="E7" s="49">
        <v>610</v>
      </c>
      <c r="F7" s="115">
        <v>0</v>
      </c>
      <c r="G7" s="51" t="s">
        <v>67</v>
      </c>
      <c r="H7" s="49">
        <v>2689162</v>
      </c>
      <c r="I7" s="49">
        <v>1873</v>
      </c>
      <c r="J7" s="52">
        <v>0</v>
      </c>
      <c r="K7" s="49">
        <v>100000</v>
      </c>
      <c r="L7" s="53">
        <v>7963518</v>
      </c>
      <c r="M7" s="179"/>
      <c r="N7" s="54"/>
      <c r="O7" s="55">
        <f>IF(K7&lt;0.5,0.5,((L7-L8)-5*K8)/5/(K7-K8))</f>
        <v>0.1728613569321534</v>
      </c>
      <c r="P7" s="56">
        <f>IF(H7&lt;0.5,1,(I7/H7)/((K7-K8)/(L7-L8)))</f>
        <v>1.0244048963074786</v>
      </c>
      <c r="Q7" s="57">
        <f>IF(C7&lt;0.5,0,D7/C7)</f>
        <v>5.3908355795148253E-4</v>
      </c>
      <c r="R7" s="58">
        <f>IF(P7=0,Q7,Q7/P7)</f>
        <v>5.2624070803901628E-4</v>
      </c>
      <c r="S7" s="59">
        <f>IF(E7&lt;0.5,0,F7/E7)</f>
        <v>0</v>
      </c>
      <c r="T7" s="60">
        <f>5*R7/(1+5*(1-O7)*R7)</f>
        <v>2.6254895032743635E-3</v>
      </c>
      <c r="U7" s="61">
        <v>100000</v>
      </c>
      <c r="V7" s="61">
        <f>5*U7*((1-T7)+O7*T7)</f>
        <v>498914.17808743636</v>
      </c>
      <c r="W7" s="62">
        <f>SUM(V7:V$24)</f>
        <v>8023874.9644901436</v>
      </c>
      <c r="X7" s="63">
        <f t="shared" ref="X7:X42" si="0">V7*(1-S7)</f>
        <v>498914.17808743636</v>
      </c>
      <c r="Y7" s="61">
        <f>SUM(X7:X$24)</f>
        <v>7886258.4055616772</v>
      </c>
      <c r="Z7" s="61">
        <f t="shared" ref="Z7:Z42" si="1">V7*S7</f>
        <v>0</v>
      </c>
      <c r="AA7" s="62">
        <f>SUM(Z7:Z$24)</f>
        <v>137616.55892846786</v>
      </c>
      <c r="AB7" s="55">
        <f t="shared" ref="AB7:AB42" si="2">W7/U7</f>
        <v>80.238749644901432</v>
      </c>
      <c r="AC7" s="56">
        <f t="shared" ref="AC7:AC42" si="3">Y7/U7</f>
        <v>78.862584055616779</v>
      </c>
      <c r="AD7" s="64">
        <f>AC7/AB7*100</f>
        <v>98.284911473103818</v>
      </c>
      <c r="AE7" s="56">
        <f t="shared" ref="AE7:AE42" si="4">AA7/U7</f>
        <v>1.3761655892846785</v>
      </c>
      <c r="AF7" s="65">
        <f>AE7/AB7*100</f>
        <v>1.7150885268962108</v>
      </c>
      <c r="AH7" s="66">
        <f>IF(D7=0,0,T7*T7*(1-T7)/D7)</f>
        <v>6.8750971203412918E-6</v>
      </c>
      <c r="AI7" s="67">
        <f>IF(E7&lt;0.5,0,S7*(1-S7)/E7)</f>
        <v>0</v>
      </c>
      <c r="AJ7" s="67">
        <f>U7*U7*((1-O7)*5+AB8)^2*AH7</f>
        <v>435435354.06897724</v>
      </c>
      <c r="AK7" s="67">
        <f>SUM(AJ7:AJ$24)/U7/U7</f>
        <v>0.48533359331952591</v>
      </c>
      <c r="AL7" s="67">
        <f>U7*U7*((1-O7)*5*(1-S7)+AC8)^2*AH7+V7*V7*AI7</f>
        <v>420467399.60000515</v>
      </c>
      <c r="AM7" s="67">
        <f>SUM(AL7:AL$24)/U7/U7</f>
        <v>0.43981161313606526</v>
      </c>
      <c r="AN7" s="67">
        <f>U7*U7*((1-O7)*5*S7+AE8)^2*AH7+V7*V7*AI7</f>
        <v>130889.16468500487</v>
      </c>
      <c r="AO7" s="68">
        <f>SUM(AN7:AN$24)/U7/U7</f>
        <v>1.454702854756139E-2</v>
      </c>
      <c r="AP7" s="55">
        <f t="shared" ref="AP7:AP42" si="5">AB7-1.96*SQRT(AK7)</f>
        <v>78.873298242581939</v>
      </c>
      <c r="AQ7" s="56">
        <f t="shared" ref="AQ7:AQ42" si="6">AB7+1.96*SQRT(AK7)</f>
        <v>81.604201047220926</v>
      </c>
      <c r="AR7" s="56">
        <f t="shared" ref="AR7:AR42" si="7">AC7-1.96*SQRT(AM7)</f>
        <v>77.562745491400619</v>
      </c>
      <c r="AS7" s="56">
        <f t="shared" ref="AS7:AS42" si="8">AC7+1.96*SQRT(AM7)</f>
        <v>80.162422619832938</v>
      </c>
      <c r="AT7" s="56">
        <f t="shared" ref="AT7:AT42" si="9">AE7-1.96*SQRT(AO7)</f>
        <v>1.1397679055644021</v>
      </c>
      <c r="AU7" s="69">
        <f t="shared" ref="AU7:AU42" si="10">AE7+1.96*SQRT(AO7)</f>
        <v>1.6125632730049548</v>
      </c>
    </row>
    <row r="8" spans="1:47" ht="14.45" customHeight="1" x14ac:dyDescent="0.15">
      <c r="A8" s="203"/>
      <c r="B8" s="205" t="s">
        <v>176</v>
      </c>
      <c r="C8" s="71">
        <v>1959</v>
      </c>
      <c r="D8" s="72">
        <v>0</v>
      </c>
      <c r="E8" s="72">
        <v>648</v>
      </c>
      <c r="F8" s="126">
        <v>0</v>
      </c>
      <c r="G8" s="74" t="s">
        <v>69</v>
      </c>
      <c r="H8" s="72">
        <v>2841813</v>
      </c>
      <c r="I8" s="72">
        <v>261</v>
      </c>
      <c r="J8" s="75">
        <v>5</v>
      </c>
      <c r="K8" s="72">
        <v>99661</v>
      </c>
      <c r="L8" s="76">
        <v>7464920</v>
      </c>
      <c r="M8" s="179"/>
      <c r="N8" s="54"/>
      <c r="O8" s="77">
        <f t="shared" ref="O8:O22" si="11">IF(K8&lt;0.5,0.5,((L8-L9)-5*K9)/5/(K8-K9))</f>
        <v>0.4553191489361702</v>
      </c>
      <c r="P8" s="78">
        <f t="shared" ref="P8:P23" si="12">IF(H8&lt;0.5,1,(I8/H8)/((K8-K9)/(L8-L9)))</f>
        <v>0.97348850068450843</v>
      </c>
      <c r="Q8" s="79">
        <f t="shared" ref="Q8:Q42" si="13">IF(C8&lt;0.5,0,D8/C8)</f>
        <v>0</v>
      </c>
      <c r="R8" s="80">
        <f t="shared" ref="R8:R42" si="14">IF(P8=0,Q8,Q8/P8)</f>
        <v>0</v>
      </c>
      <c r="S8" s="81">
        <f t="shared" ref="S8:S42" si="15">IF(E8&lt;0.5,0,F8/E8)</f>
        <v>0</v>
      </c>
      <c r="T8" s="82">
        <f>5*R8/(1+5*(1-O8)*R8)</f>
        <v>0</v>
      </c>
      <c r="U8" s="83">
        <f>U7*(1-T7)</f>
        <v>99737.451049672571</v>
      </c>
      <c r="V8" s="83">
        <f>5*U8*((1-T8)+O8*T8)</f>
        <v>498687.25524836284</v>
      </c>
      <c r="W8" s="84">
        <f>SUM(V8:V$24)</f>
        <v>7524960.7864027079</v>
      </c>
      <c r="X8" s="85">
        <f t="shared" si="0"/>
        <v>498687.25524836284</v>
      </c>
      <c r="Y8" s="83">
        <f>SUM(X8:X$24)</f>
        <v>7387344.2274742415</v>
      </c>
      <c r="Z8" s="83">
        <f t="shared" si="1"/>
        <v>0</v>
      </c>
      <c r="AA8" s="84">
        <f>SUM(Z8:Z$24)</f>
        <v>137616.55892846786</v>
      </c>
      <c r="AB8" s="77">
        <f t="shared" si="2"/>
        <v>75.447694995283442</v>
      </c>
      <c r="AC8" s="78">
        <f t="shared" si="3"/>
        <v>74.067906786539979</v>
      </c>
      <c r="AD8" s="86">
        <f t="shared" ref="AD8:AD42" si="16">AC8/AB8*100</f>
        <v>98.171198989141132</v>
      </c>
      <c r="AE8" s="78">
        <f t="shared" si="4"/>
        <v>1.3797882087434763</v>
      </c>
      <c r="AF8" s="87">
        <f t="shared" ref="AF8:AF42" si="17">AE8/AB8*100</f>
        <v>1.828801010858891</v>
      </c>
      <c r="AH8" s="88">
        <f>IF(D8=0,0,T8*T8*(1-T8)/D8)</f>
        <v>0</v>
      </c>
      <c r="AI8" s="89">
        <f t="shared" ref="AI8:AI42" si="18">IF(E8&lt;0.5,0,S8*(1-S8)/E8)</f>
        <v>0</v>
      </c>
      <c r="AJ8" s="89">
        <f>U8*U8*((1-O8)*5+AB9)^2*AH8</f>
        <v>0</v>
      </c>
      <c r="AK8" s="89">
        <f>SUM(AJ8:AJ$24)/U8/U8</f>
        <v>0.44411905635463733</v>
      </c>
      <c r="AL8" s="89">
        <f>U8*U8*((1-O8)*5*(1-S8)+AC9)^2*AH8+V8*V8*AI8</f>
        <v>0</v>
      </c>
      <c r="AM8" s="89">
        <f>SUM(AL8:AL$24)/U8/U8</f>
        <v>0.3998617826771298</v>
      </c>
      <c r="AN8" s="89">
        <f>U8*U8*((1-O8)*5*S8+AE9)^2*AH8+V8*V8*AI8</f>
        <v>0</v>
      </c>
      <c r="AO8" s="90">
        <f>SUM(AN8:AN$24)/U8/U8</f>
        <v>1.4610558654429454E-2</v>
      </c>
      <c r="AP8" s="77">
        <f t="shared" si="5"/>
        <v>74.141506736688243</v>
      </c>
      <c r="AQ8" s="78">
        <f t="shared" si="6"/>
        <v>76.753883253878641</v>
      </c>
      <c r="AR8" s="78">
        <f t="shared" si="7"/>
        <v>72.828508132219071</v>
      </c>
      <c r="AS8" s="78">
        <f t="shared" si="8"/>
        <v>75.307305440860887</v>
      </c>
      <c r="AT8" s="78">
        <f t="shared" si="9"/>
        <v>1.1428748867734861</v>
      </c>
      <c r="AU8" s="91">
        <f t="shared" si="10"/>
        <v>1.6167015307134665</v>
      </c>
    </row>
    <row r="9" spans="1:47" ht="14.45" customHeight="1" x14ac:dyDescent="0.15">
      <c r="A9" s="203"/>
      <c r="B9" s="205" t="s">
        <v>238</v>
      </c>
      <c r="C9" s="71">
        <v>2231</v>
      </c>
      <c r="D9" s="72">
        <v>0</v>
      </c>
      <c r="E9" s="72">
        <v>742</v>
      </c>
      <c r="F9" s="126">
        <v>0</v>
      </c>
      <c r="G9" s="74" t="s">
        <v>71</v>
      </c>
      <c r="H9" s="72">
        <v>3013782</v>
      </c>
      <c r="I9" s="72">
        <v>350</v>
      </c>
      <c r="J9" s="75">
        <v>10</v>
      </c>
      <c r="K9" s="72">
        <v>99614</v>
      </c>
      <c r="L9" s="76">
        <v>6966743</v>
      </c>
      <c r="M9" s="179"/>
      <c r="N9" s="54"/>
      <c r="O9" s="77">
        <f t="shared" si="11"/>
        <v>0.56491228070175448</v>
      </c>
      <c r="P9" s="78">
        <f t="shared" si="12"/>
        <v>1.0145269823413694</v>
      </c>
      <c r="Q9" s="79">
        <f t="shared" si="13"/>
        <v>0</v>
      </c>
      <c r="R9" s="80">
        <f t="shared" si="14"/>
        <v>0</v>
      </c>
      <c r="S9" s="81">
        <f t="shared" si="15"/>
        <v>0</v>
      </c>
      <c r="T9" s="82">
        <f t="shared" ref="T9:T22" si="19">5*R9/(1+5*(1-O9)*R9)</f>
        <v>0</v>
      </c>
      <c r="U9" s="83">
        <f t="shared" ref="U9:U23" si="20">U8*(1-T8)</f>
        <v>99737.451049672571</v>
      </c>
      <c r="V9" s="83">
        <f t="shared" ref="V9:V22" si="21">5*U9*((1-T9)+O9*T9)</f>
        <v>498687.25524836284</v>
      </c>
      <c r="W9" s="84">
        <f>SUM(V9:V$24)</f>
        <v>7026273.5311543448</v>
      </c>
      <c r="X9" s="85">
        <f t="shared" si="0"/>
        <v>498687.25524836284</v>
      </c>
      <c r="Y9" s="83">
        <f>SUM(X9:X$24)</f>
        <v>6888656.9722258775</v>
      </c>
      <c r="Z9" s="83">
        <f t="shared" si="1"/>
        <v>0</v>
      </c>
      <c r="AA9" s="84">
        <f>SUM(Z9:Z$24)</f>
        <v>137616.55892846786</v>
      </c>
      <c r="AB9" s="77">
        <f t="shared" si="2"/>
        <v>70.447694995283427</v>
      </c>
      <c r="AC9" s="78">
        <f t="shared" si="3"/>
        <v>69.067906786539965</v>
      </c>
      <c r="AD9" s="86">
        <f t="shared" si="16"/>
        <v>98.041400490341317</v>
      </c>
      <c r="AE9" s="78">
        <f t="shared" si="4"/>
        <v>1.3797882087434763</v>
      </c>
      <c r="AF9" s="87">
        <f t="shared" si="17"/>
        <v>1.9585995096586979</v>
      </c>
      <c r="AH9" s="88">
        <f>IF(D9=0,0,T9*T9*(1-T9)/D9)</f>
        <v>0</v>
      </c>
      <c r="AI9" s="89">
        <f t="shared" si="18"/>
        <v>0</v>
      </c>
      <c r="AJ9" s="89">
        <f t="shared" ref="AJ9:AJ23" si="22">U9*U9*((1-O9)*5+AB10)^2*AH9</f>
        <v>0</v>
      </c>
      <c r="AK9" s="89">
        <f>SUM(AJ9:AJ$24)/U9/U9</f>
        <v>0.44411905635463733</v>
      </c>
      <c r="AL9" s="89">
        <f t="shared" ref="AL9:AL23" si="23">U9*U9*((1-O9)*5*(1-S9)+AC10)^2*AH9+V9*V9*AI9</f>
        <v>0</v>
      </c>
      <c r="AM9" s="89">
        <f>SUM(AL9:AL$24)/U9/U9</f>
        <v>0.3998617826771298</v>
      </c>
      <c r="AN9" s="89">
        <f t="shared" ref="AN9:AN23" si="24">U9*U9*((1-O9)*5*S9+AE10)^2*AH9+V9*V9*AI9</f>
        <v>0</v>
      </c>
      <c r="AO9" s="90">
        <f>SUM(AN9:AN$24)/U9/U9</f>
        <v>1.4610558654429454E-2</v>
      </c>
      <c r="AP9" s="77">
        <f t="shared" si="5"/>
        <v>69.141506736688228</v>
      </c>
      <c r="AQ9" s="78">
        <f t="shared" si="6"/>
        <v>71.753883253878627</v>
      </c>
      <c r="AR9" s="78">
        <f t="shared" si="7"/>
        <v>67.828508132219056</v>
      </c>
      <c r="AS9" s="78">
        <f t="shared" si="8"/>
        <v>70.307305440860873</v>
      </c>
      <c r="AT9" s="78">
        <f t="shared" si="9"/>
        <v>1.1428748867734861</v>
      </c>
      <c r="AU9" s="91">
        <f t="shared" si="10"/>
        <v>1.6167015307134665</v>
      </c>
    </row>
    <row r="10" spans="1:47" ht="14.45" customHeight="1" x14ac:dyDescent="0.15">
      <c r="A10" s="203"/>
      <c r="B10" s="205" t="s">
        <v>239</v>
      </c>
      <c r="C10" s="71">
        <v>2144</v>
      </c>
      <c r="D10" s="72">
        <v>2</v>
      </c>
      <c r="E10" s="72">
        <v>682</v>
      </c>
      <c r="F10" s="126">
        <v>0</v>
      </c>
      <c r="G10" s="74" t="s">
        <v>73</v>
      </c>
      <c r="H10" s="72">
        <v>3096387</v>
      </c>
      <c r="I10" s="72">
        <v>941</v>
      </c>
      <c r="J10" s="75">
        <v>15</v>
      </c>
      <c r="K10" s="72">
        <v>99557</v>
      </c>
      <c r="L10" s="76">
        <v>6468797</v>
      </c>
      <c r="M10" s="179"/>
      <c r="N10" s="54"/>
      <c r="O10" s="77">
        <f t="shared" si="11"/>
        <v>0.5870129870129871</v>
      </c>
      <c r="P10" s="78">
        <f t="shared" si="12"/>
        <v>0.98169808499767264</v>
      </c>
      <c r="Q10" s="79">
        <f t="shared" si="13"/>
        <v>9.3283582089552237E-4</v>
      </c>
      <c r="R10" s="80">
        <f t="shared" si="14"/>
        <v>9.5022679085467903E-4</v>
      </c>
      <c r="S10" s="81">
        <f t="shared" si="15"/>
        <v>0</v>
      </c>
      <c r="T10" s="82">
        <f t="shared" si="19"/>
        <v>4.7418297416545315E-3</v>
      </c>
      <c r="U10" s="83">
        <f t="shared" si="20"/>
        <v>99737.451049672571</v>
      </c>
      <c r="V10" s="83">
        <f t="shared" si="21"/>
        <v>497710.66896437173</v>
      </c>
      <c r="W10" s="84">
        <f>SUM(V10:V$24)</f>
        <v>6527586.2759059817</v>
      </c>
      <c r="X10" s="85">
        <f t="shared" si="0"/>
        <v>497710.66896437173</v>
      </c>
      <c r="Y10" s="83">
        <f>SUM(X10:X$24)</f>
        <v>6389969.7169775153</v>
      </c>
      <c r="Z10" s="83">
        <f t="shared" si="1"/>
        <v>0</v>
      </c>
      <c r="AA10" s="84">
        <f>SUM(Z10:Z$24)</f>
        <v>137616.55892846786</v>
      </c>
      <c r="AB10" s="77">
        <f t="shared" si="2"/>
        <v>65.447694995283427</v>
      </c>
      <c r="AC10" s="78">
        <f t="shared" si="3"/>
        <v>64.067906786539965</v>
      </c>
      <c r="AD10" s="86">
        <f t="shared" si="16"/>
        <v>97.891769589680891</v>
      </c>
      <c r="AE10" s="78">
        <f t="shared" si="4"/>
        <v>1.3797882087434763</v>
      </c>
      <c r="AF10" s="87">
        <f t="shared" si="17"/>
        <v>2.1082304103191296</v>
      </c>
      <c r="AH10" s="88">
        <f t="shared" ref="AH10:AH22" si="25">IF(D10=0,0,T10*T10*(1-T10)/D10)</f>
        <v>1.1189164748757326E-5</v>
      </c>
      <c r="AI10" s="89">
        <f t="shared" si="18"/>
        <v>0</v>
      </c>
      <c r="AJ10" s="89">
        <f t="shared" si="22"/>
        <v>439114964.51470828</v>
      </c>
      <c r="AK10" s="89">
        <f>SUM(AJ10:AJ$24)/U10/U10</f>
        <v>0.44411905635463733</v>
      </c>
      <c r="AL10" s="89">
        <f t="shared" si="23"/>
        <v>419944468.88948047</v>
      </c>
      <c r="AM10" s="89">
        <f>SUM(AL10:AL$24)/U10/U10</f>
        <v>0.3998617826771298</v>
      </c>
      <c r="AN10" s="89">
        <f t="shared" si="24"/>
        <v>213927.9620231408</v>
      </c>
      <c r="AO10" s="90">
        <f>SUM(AN10:AN$24)/U10/U10</f>
        <v>1.4610558654429454E-2</v>
      </c>
      <c r="AP10" s="77">
        <f t="shared" si="5"/>
        <v>64.141506736688228</v>
      </c>
      <c r="AQ10" s="78">
        <f t="shared" si="6"/>
        <v>66.753883253878627</v>
      </c>
      <c r="AR10" s="78">
        <f t="shared" si="7"/>
        <v>62.828508132219063</v>
      </c>
      <c r="AS10" s="78">
        <f t="shared" si="8"/>
        <v>65.307305440860873</v>
      </c>
      <c r="AT10" s="78">
        <f t="shared" si="9"/>
        <v>1.1428748867734861</v>
      </c>
      <c r="AU10" s="91">
        <f t="shared" si="10"/>
        <v>1.6167015307134665</v>
      </c>
    </row>
    <row r="11" spans="1:47" ht="14.45" customHeight="1" x14ac:dyDescent="0.15">
      <c r="A11" s="203"/>
      <c r="B11" s="205" t="s">
        <v>139</v>
      </c>
      <c r="C11" s="71">
        <v>1326</v>
      </c>
      <c r="D11" s="72">
        <v>2</v>
      </c>
      <c r="E11" s="72">
        <v>435</v>
      </c>
      <c r="F11" s="126">
        <v>0</v>
      </c>
      <c r="G11" s="74" t="s">
        <v>75</v>
      </c>
      <c r="H11" s="72">
        <v>3228469</v>
      </c>
      <c r="I11" s="72">
        <v>1962</v>
      </c>
      <c r="J11" s="75">
        <v>20</v>
      </c>
      <c r="K11" s="72">
        <v>99403</v>
      </c>
      <c r="L11" s="76">
        <v>5971330</v>
      </c>
      <c r="M11" s="179"/>
      <c r="N11" s="54"/>
      <c r="O11" s="77">
        <f t="shared" si="11"/>
        <v>0.52070175438596489</v>
      </c>
      <c r="P11" s="78">
        <f t="shared" si="12"/>
        <v>1.0583511809924049</v>
      </c>
      <c r="Q11" s="79">
        <f t="shared" si="13"/>
        <v>1.5082956259426848E-3</v>
      </c>
      <c r="R11" s="80">
        <f t="shared" si="14"/>
        <v>1.4251371879496291E-3</v>
      </c>
      <c r="S11" s="81">
        <f t="shared" si="15"/>
        <v>0</v>
      </c>
      <c r="T11" s="82">
        <f t="shared" si="19"/>
        <v>7.1014322140014654E-3</v>
      </c>
      <c r="U11" s="83">
        <f t="shared" si="20"/>
        <v>99264.513037928424</v>
      </c>
      <c r="V11" s="83">
        <f t="shared" si="21"/>
        <v>494633.23008846253</v>
      </c>
      <c r="W11" s="84">
        <f>SUM(V11:V$24)</f>
        <v>6029875.6069416106</v>
      </c>
      <c r="X11" s="85">
        <f t="shared" si="0"/>
        <v>494633.23008846253</v>
      </c>
      <c r="Y11" s="83">
        <f>SUM(X11:X$24)</f>
        <v>5892259.0480131442</v>
      </c>
      <c r="Z11" s="83">
        <f t="shared" si="1"/>
        <v>0</v>
      </c>
      <c r="AA11" s="84">
        <f>SUM(Z11:Z$24)</f>
        <v>137616.55892846786</v>
      </c>
      <c r="AB11" s="77">
        <f t="shared" si="2"/>
        <v>60.745531533888936</v>
      </c>
      <c r="AC11" s="78">
        <f t="shared" si="3"/>
        <v>59.359169432098504</v>
      </c>
      <c r="AD11" s="86">
        <f t="shared" si="16"/>
        <v>97.717754595633082</v>
      </c>
      <c r="AE11" s="78">
        <f t="shared" si="4"/>
        <v>1.3863621017904488</v>
      </c>
      <c r="AF11" s="87">
        <f t="shared" si="17"/>
        <v>2.2822454043669369</v>
      </c>
      <c r="AH11" s="88">
        <f t="shared" si="25"/>
        <v>2.5036105926320011E-5</v>
      </c>
      <c r="AI11" s="89">
        <f t="shared" si="18"/>
        <v>0</v>
      </c>
      <c r="AJ11" s="89">
        <f t="shared" si="22"/>
        <v>845912257.99401736</v>
      </c>
      <c r="AK11" s="89">
        <f>SUM(AJ11:AJ$24)/U11/U11</f>
        <v>0.40379645907179801</v>
      </c>
      <c r="AL11" s="89">
        <f t="shared" si="23"/>
        <v>806052652.59429061</v>
      </c>
      <c r="AM11" s="89">
        <f>SUM(AL11:AL$24)/U11/U11</f>
        <v>0.36106202317016894</v>
      </c>
      <c r="AN11" s="89">
        <f t="shared" si="24"/>
        <v>480948.30698616034</v>
      </c>
      <c r="AO11" s="90">
        <f>SUM(AN11:AN$24)/U11/U11</f>
        <v>1.4728401054135544E-2</v>
      </c>
      <c r="AP11" s="77">
        <f t="shared" si="5"/>
        <v>59.500049909307421</v>
      </c>
      <c r="AQ11" s="78">
        <f t="shared" si="6"/>
        <v>61.991013158470452</v>
      </c>
      <c r="AR11" s="78">
        <f t="shared" si="7"/>
        <v>58.181436071693646</v>
      </c>
      <c r="AS11" s="78">
        <f t="shared" si="8"/>
        <v>60.536902792503362</v>
      </c>
      <c r="AT11" s="78">
        <f t="shared" si="9"/>
        <v>1.1484952787789848</v>
      </c>
      <c r="AU11" s="91">
        <f t="shared" si="10"/>
        <v>1.6242289248019128</v>
      </c>
    </row>
    <row r="12" spans="1:47" ht="14.45" customHeight="1" x14ac:dyDescent="0.15">
      <c r="A12" s="203"/>
      <c r="B12" s="205" t="s">
        <v>179</v>
      </c>
      <c r="C12" s="71">
        <v>1815</v>
      </c>
      <c r="D12" s="72">
        <v>0</v>
      </c>
      <c r="E12" s="72">
        <v>614</v>
      </c>
      <c r="F12" s="126">
        <v>0</v>
      </c>
      <c r="G12" s="74" t="s">
        <v>77</v>
      </c>
      <c r="H12" s="72">
        <v>3642952</v>
      </c>
      <c r="I12" s="72">
        <v>2412</v>
      </c>
      <c r="J12" s="75">
        <v>25</v>
      </c>
      <c r="K12" s="72">
        <v>99118</v>
      </c>
      <c r="L12" s="76">
        <v>5474998</v>
      </c>
      <c r="M12" s="179"/>
      <c r="N12" s="54"/>
      <c r="O12" s="77">
        <f t="shared" si="11"/>
        <v>0.51083591331269351</v>
      </c>
      <c r="P12" s="78">
        <f t="shared" si="12"/>
        <v>1.0142640282602235</v>
      </c>
      <c r="Q12" s="79">
        <f t="shared" si="13"/>
        <v>0</v>
      </c>
      <c r="R12" s="80">
        <f t="shared" si="14"/>
        <v>0</v>
      </c>
      <c r="S12" s="81">
        <f t="shared" si="15"/>
        <v>0</v>
      </c>
      <c r="T12" s="82">
        <f t="shared" si="19"/>
        <v>0</v>
      </c>
      <c r="U12" s="83">
        <f t="shared" si="20"/>
        <v>98559.592827333705</v>
      </c>
      <c r="V12" s="83">
        <f t="shared" si="21"/>
        <v>492797.96413666854</v>
      </c>
      <c r="W12" s="84">
        <f>SUM(V12:V$24)</f>
        <v>5535242.3768531475</v>
      </c>
      <c r="X12" s="85">
        <f t="shared" si="0"/>
        <v>492797.96413666854</v>
      </c>
      <c r="Y12" s="83">
        <f>SUM(X12:X$24)</f>
        <v>5397625.8179246821</v>
      </c>
      <c r="Z12" s="83">
        <f t="shared" si="1"/>
        <v>0</v>
      </c>
      <c r="AA12" s="84">
        <f>SUM(Z12:Z$24)</f>
        <v>137616.55892846786</v>
      </c>
      <c r="AB12" s="77">
        <f t="shared" si="2"/>
        <v>56.161376260455178</v>
      </c>
      <c r="AC12" s="78">
        <f t="shared" si="3"/>
        <v>54.765098587417754</v>
      </c>
      <c r="AD12" s="86">
        <f t="shared" si="16"/>
        <v>97.51381150888821</v>
      </c>
      <c r="AE12" s="78">
        <f t="shared" si="4"/>
        <v>1.396277673037448</v>
      </c>
      <c r="AF12" s="87">
        <f t="shared" si="17"/>
        <v>2.4861884911118302</v>
      </c>
      <c r="AH12" s="88">
        <f t="shared" si="25"/>
        <v>0</v>
      </c>
      <c r="AI12" s="89">
        <f t="shared" si="18"/>
        <v>0</v>
      </c>
      <c r="AJ12" s="89">
        <f t="shared" si="22"/>
        <v>0</v>
      </c>
      <c r="AK12" s="89">
        <f>SUM(AJ12:AJ$24)/U12/U12</f>
        <v>0.32251137585905648</v>
      </c>
      <c r="AL12" s="89">
        <f t="shared" si="23"/>
        <v>0</v>
      </c>
      <c r="AM12" s="89">
        <f>SUM(AL12:AL$24)/U12/U12</f>
        <v>0.28326677962920216</v>
      </c>
      <c r="AN12" s="89">
        <f t="shared" si="24"/>
        <v>0</v>
      </c>
      <c r="AO12" s="90">
        <f>SUM(AN12:AN$24)/U12/U12</f>
        <v>1.4890325225133918E-2</v>
      </c>
      <c r="AP12" s="77">
        <f t="shared" si="5"/>
        <v>55.048290593716025</v>
      </c>
      <c r="AQ12" s="78">
        <f t="shared" si="6"/>
        <v>57.274461927194331</v>
      </c>
      <c r="AR12" s="78">
        <f t="shared" si="7"/>
        <v>53.721931457652083</v>
      </c>
      <c r="AS12" s="78">
        <f t="shared" si="8"/>
        <v>55.808265717183424</v>
      </c>
      <c r="AT12" s="78">
        <f t="shared" si="9"/>
        <v>1.15710686924887</v>
      </c>
      <c r="AU12" s="91">
        <f t="shared" si="10"/>
        <v>1.635448476826026</v>
      </c>
    </row>
    <row r="13" spans="1:47" ht="14.45" customHeight="1" x14ac:dyDescent="0.15">
      <c r="A13" s="203"/>
      <c r="B13" s="205" t="s">
        <v>170</v>
      </c>
      <c r="C13" s="71">
        <v>2104</v>
      </c>
      <c r="D13" s="72">
        <v>1</v>
      </c>
      <c r="E13" s="72">
        <v>699</v>
      </c>
      <c r="F13" s="126">
        <v>0</v>
      </c>
      <c r="G13" s="74" t="s">
        <v>79</v>
      </c>
      <c r="H13" s="72">
        <v>4180032</v>
      </c>
      <c r="I13" s="72">
        <v>3177</v>
      </c>
      <c r="J13" s="75">
        <v>30</v>
      </c>
      <c r="K13" s="72">
        <v>98795</v>
      </c>
      <c r="L13" s="76">
        <v>4980198</v>
      </c>
      <c r="M13" s="179"/>
      <c r="N13" s="54"/>
      <c r="O13" s="77">
        <f t="shared" si="11"/>
        <v>0.51657754010695189</v>
      </c>
      <c r="P13" s="78">
        <f t="shared" si="12"/>
        <v>1.0020178689264798</v>
      </c>
      <c r="Q13" s="79">
        <f t="shared" si="13"/>
        <v>4.7528517110266159E-4</v>
      </c>
      <c r="R13" s="80">
        <f t="shared" si="14"/>
        <v>4.7432803929121773E-4</v>
      </c>
      <c r="S13" s="81">
        <f t="shared" si="15"/>
        <v>0</v>
      </c>
      <c r="T13" s="82">
        <f t="shared" si="19"/>
        <v>2.3689242150415225E-3</v>
      </c>
      <c r="U13" s="83">
        <f t="shared" si="20"/>
        <v>98559.592827333705</v>
      </c>
      <c r="V13" s="83">
        <f t="shared" si="21"/>
        <v>492233.61625888705</v>
      </c>
      <c r="W13" s="84">
        <f>SUM(V13:V$24)</f>
        <v>5042444.41271648</v>
      </c>
      <c r="X13" s="85">
        <f t="shared" si="0"/>
        <v>492233.61625888705</v>
      </c>
      <c r="Y13" s="83">
        <f>SUM(X13:X$24)</f>
        <v>4904827.8537880136</v>
      </c>
      <c r="Z13" s="83">
        <f t="shared" si="1"/>
        <v>0</v>
      </c>
      <c r="AA13" s="84">
        <f>SUM(Z13:Z$24)</f>
        <v>137616.55892846786</v>
      </c>
      <c r="AB13" s="77">
        <f t="shared" si="2"/>
        <v>51.161376260455185</v>
      </c>
      <c r="AC13" s="78">
        <f t="shared" si="3"/>
        <v>49.765098587417754</v>
      </c>
      <c r="AD13" s="86">
        <f t="shared" si="16"/>
        <v>97.270836370919383</v>
      </c>
      <c r="AE13" s="78">
        <f t="shared" si="4"/>
        <v>1.396277673037448</v>
      </c>
      <c r="AF13" s="87">
        <f t="shared" si="17"/>
        <v>2.7291636290806562</v>
      </c>
      <c r="AH13" s="88">
        <f t="shared" si="25"/>
        <v>5.5985080031124413E-6</v>
      </c>
      <c r="AI13" s="89">
        <f t="shared" si="18"/>
        <v>0</v>
      </c>
      <c r="AJ13" s="89">
        <f t="shared" si="22"/>
        <v>128949055.0011149</v>
      </c>
      <c r="AK13" s="89">
        <f>SUM(AJ13:AJ$24)/U13/U13</f>
        <v>0.32251137585905648</v>
      </c>
      <c r="AL13" s="89">
        <f t="shared" si="23"/>
        <v>121642893.46179016</v>
      </c>
      <c r="AM13" s="89">
        <f>SUM(AL13:AL$24)/U13/U13</f>
        <v>0.28326677962920216</v>
      </c>
      <c r="AN13" s="89">
        <f t="shared" si="24"/>
        <v>106530.44820992745</v>
      </c>
      <c r="AO13" s="90">
        <f>SUM(AN13:AN$24)/U13/U13</f>
        <v>1.4890325225133918E-2</v>
      </c>
      <c r="AP13" s="77">
        <f t="shared" si="5"/>
        <v>50.048290593716033</v>
      </c>
      <c r="AQ13" s="78">
        <f t="shared" si="6"/>
        <v>52.274461927194338</v>
      </c>
      <c r="AR13" s="78">
        <f t="shared" si="7"/>
        <v>48.721931457652083</v>
      </c>
      <c r="AS13" s="78">
        <f t="shared" si="8"/>
        <v>50.808265717183424</v>
      </c>
      <c r="AT13" s="78">
        <f t="shared" si="9"/>
        <v>1.15710686924887</v>
      </c>
      <c r="AU13" s="91">
        <f t="shared" si="10"/>
        <v>1.635448476826026</v>
      </c>
    </row>
    <row r="14" spans="1:47" ht="14.45" customHeight="1" x14ac:dyDescent="0.15">
      <c r="A14" s="203"/>
      <c r="B14" s="205" t="s">
        <v>171</v>
      </c>
      <c r="C14" s="71">
        <v>2171</v>
      </c>
      <c r="D14" s="72">
        <v>3</v>
      </c>
      <c r="E14" s="72">
        <v>736</v>
      </c>
      <c r="F14" s="126">
        <v>0</v>
      </c>
      <c r="G14" s="74" t="s">
        <v>81</v>
      </c>
      <c r="H14" s="72">
        <v>4926663</v>
      </c>
      <c r="I14" s="72">
        <v>4867</v>
      </c>
      <c r="J14" s="75">
        <v>35</v>
      </c>
      <c r="K14" s="72">
        <v>98421</v>
      </c>
      <c r="L14" s="76">
        <v>4487127</v>
      </c>
      <c r="M14" s="179"/>
      <c r="N14" s="54"/>
      <c r="O14" s="77">
        <f t="shared" si="11"/>
        <v>0.53387096774193554</v>
      </c>
      <c r="P14" s="78">
        <f t="shared" si="12"/>
        <v>0.97782963082719465</v>
      </c>
      <c r="Q14" s="79">
        <f t="shared" si="13"/>
        <v>1.3818516812528789E-3</v>
      </c>
      <c r="R14" s="80">
        <f t="shared" si="14"/>
        <v>1.4131824580565246E-3</v>
      </c>
      <c r="S14" s="81">
        <f t="shared" si="15"/>
        <v>0</v>
      </c>
      <c r="T14" s="82">
        <f t="shared" si="19"/>
        <v>7.0427162110175195E-3</v>
      </c>
      <c r="U14" s="83">
        <f t="shared" si="20"/>
        <v>98326.112621260399</v>
      </c>
      <c r="V14" s="83">
        <f t="shared" si="21"/>
        <v>490016.6311690709</v>
      </c>
      <c r="W14" s="84">
        <f>SUM(V14:V$24)</f>
        <v>4550210.7964575933</v>
      </c>
      <c r="X14" s="85">
        <f t="shared" si="0"/>
        <v>490016.6311690709</v>
      </c>
      <c r="Y14" s="83">
        <f>SUM(X14:X$24)</f>
        <v>4412594.237529126</v>
      </c>
      <c r="Z14" s="83">
        <f t="shared" si="1"/>
        <v>0</v>
      </c>
      <c r="AA14" s="84">
        <f>SUM(Z14:Z$24)</f>
        <v>137616.55892846786</v>
      </c>
      <c r="AB14" s="77">
        <f t="shared" si="2"/>
        <v>46.276728278523763</v>
      </c>
      <c r="AC14" s="78">
        <f t="shared" si="3"/>
        <v>44.877135075255893</v>
      </c>
      <c r="AD14" s="86">
        <f t="shared" si="16"/>
        <v>96.975600360413992</v>
      </c>
      <c r="AE14" s="78">
        <f t="shared" si="4"/>
        <v>1.3995932032678768</v>
      </c>
      <c r="AF14" s="87">
        <f t="shared" si="17"/>
        <v>3.0243996395860249</v>
      </c>
      <c r="AH14" s="88">
        <f t="shared" si="25"/>
        <v>1.6416844649932614E-5</v>
      </c>
      <c r="AI14" s="89">
        <f t="shared" si="18"/>
        <v>0</v>
      </c>
      <c r="AJ14" s="89">
        <f t="shared" si="22"/>
        <v>306116087.29176015</v>
      </c>
      <c r="AK14" s="89">
        <f>SUM(AJ14:AJ$24)/U14/U14</f>
        <v>0.31070714865027704</v>
      </c>
      <c r="AL14" s="89">
        <f t="shared" si="23"/>
        <v>286781624.71289688</v>
      </c>
      <c r="AM14" s="89">
        <f>SUM(AL14:AL$24)/U14/U14</f>
        <v>0.27203165835013438</v>
      </c>
      <c r="AN14" s="89">
        <f t="shared" si="24"/>
        <v>315333.37942000892</v>
      </c>
      <c r="AO14" s="90">
        <f>SUM(AN14:AN$24)/U14/U14</f>
        <v>1.4950105964434251E-2</v>
      </c>
      <c r="AP14" s="77">
        <f t="shared" si="5"/>
        <v>45.184202497475596</v>
      </c>
      <c r="AQ14" s="78">
        <f t="shared" si="6"/>
        <v>47.369254059571929</v>
      </c>
      <c r="AR14" s="78">
        <f t="shared" si="7"/>
        <v>43.854864651777902</v>
      </c>
      <c r="AS14" s="78">
        <f t="shared" si="8"/>
        <v>45.899405498733884</v>
      </c>
      <c r="AT14" s="78">
        <f t="shared" si="9"/>
        <v>1.159942776452128</v>
      </c>
      <c r="AU14" s="91">
        <f t="shared" si="10"/>
        <v>1.6392436300836257</v>
      </c>
    </row>
    <row r="15" spans="1:47" ht="14.45" customHeight="1" x14ac:dyDescent="0.15">
      <c r="A15" s="203"/>
      <c r="B15" s="205" t="s">
        <v>143</v>
      </c>
      <c r="C15" s="71">
        <v>2031</v>
      </c>
      <c r="D15" s="72">
        <v>3</v>
      </c>
      <c r="E15" s="72">
        <v>654</v>
      </c>
      <c r="F15" s="126">
        <v>0</v>
      </c>
      <c r="G15" s="74" t="s">
        <v>83</v>
      </c>
      <c r="H15" s="72">
        <v>4381848</v>
      </c>
      <c r="I15" s="72">
        <v>6629</v>
      </c>
      <c r="J15" s="75">
        <v>40</v>
      </c>
      <c r="K15" s="72">
        <v>97925</v>
      </c>
      <c r="L15" s="76">
        <v>3996178</v>
      </c>
      <c r="M15" s="179"/>
      <c r="N15" s="54"/>
      <c r="O15" s="77">
        <f t="shared" si="11"/>
        <v>0.53368841544607193</v>
      </c>
      <c r="P15" s="78">
        <f t="shared" si="12"/>
        <v>0.98278483788079118</v>
      </c>
      <c r="Q15" s="79">
        <f t="shared" si="13"/>
        <v>1.4771048744460858E-3</v>
      </c>
      <c r="R15" s="80">
        <f t="shared" si="14"/>
        <v>1.5029788998690821E-3</v>
      </c>
      <c r="S15" s="81">
        <f t="shared" si="15"/>
        <v>0</v>
      </c>
      <c r="T15" s="82">
        <f t="shared" si="19"/>
        <v>7.4886521477109417E-3</v>
      </c>
      <c r="U15" s="83">
        <f t="shared" si="20"/>
        <v>97633.629713936316</v>
      </c>
      <c r="V15" s="83">
        <f t="shared" si="21"/>
        <v>486463.44330567156</v>
      </c>
      <c r="W15" s="84">
        <f>SUM(V15:V$24)</f>
        <v>4060194.1652885224</v>
      </c>
      <c r="X15" s="85">
        <f t="shared" si="0"/>
        <v>486463.44330567156</v>
      </c>
      <c r="Y15" s="83">
        <f>SUM(X15:X$24)</f>
        <v>3922577.6063600546</v>
      </c>
      <c r="Z15" s="83">
        <f t="shared" si="1"/>
        <v>0</v>
      </c>
      <c r="AA15" s="84">
        <f>SUM(Z15:Z$24)</f>
        <v>137616.55892846786</v>
      </c>
      <c r="AB15" s="77">
        <f t="shared" si="2"/>
        <v>41.586020894488641</v>
      </c>
      <c r="AC15" s="78">
        <f t="shared" si="3"/>
        <v>40.176500841493784</v>
      </c>
      <c r="AD15" s="86">
        <f t="shared" si="16"/>
        <v>96.610591677979798</v>
      </c>
      <c r="AE15" s="78">
        <f t="shared" si="4"/>
        <v>1.4095200529948579</v>
      </c>
      <c r="AF15" s="87">
        <f t="shared" si="17"/>
        <v>3.3894083220202016</v>
      </c>
      <c r="AH15" s="88">
        <f t="shared" si="25"/>
        <v>1.8553316014513792E-5</v>
      </c>
      <c r="AI15" s="89">
        <f t="shared" si="18"/>
        <v>0</v>
      </c>
      <c r="AJ15" s="89">
        <f t="shared" si="22"/>
        <v>271919953.86372918</v>
      </c>
      <c r="AK15" s="89">
        <f>SUM(AJ15:AJ$24)/U15/U15</f>
        <v>0.28301679076692687</v>
      </c>
      <c r="AL15" s="89">
        <f t="shared" si="23"/>
        <v>252579806.45017457</v>
      </c>
      <c r="AM15" s="89">
        <f>SUM(AL15:AL$24)/U15/U15</f>
        <v>0.24581903492012547</v>
      </c>
      <c r="AN15" s="89">
        <f t="shared" si="24"/>
        <v>356690.84969299415</v>
      </c>
      <c r="AO15" s="90">
        <f>SUM(AN15:AN$24)/U15/U15</f>
        <v>1.5129849891078158E-2</v>
      </c>
      <c r="AP15" s="77">
        <f t="shared" si="5"/>
        <v>40.5433141747394</v>
      </c>
      <c r="AQ15" s="78">
        <f t="shared" si="6"/>
        <v>42.628727614237881</v>
      </c>
      <c r="AR15" s="78">
        <f t="shared" si="7"/>
        <v>39.204730084293736</v>
      </c>
      <c r="AS15" s="78">
        <f t="shared" si="8"/>
        <v>41.148271598693832</v>
      </c>
      <c r="AT15" s="78">
        <f t="shared" si="9"/>
        <v>1.1684332816000635</v>
      </c>
      <c r="AU15" s="91">
        <f t="shared" si="10"/>
        <v>1.6506068243896523</v>
      </c>
    </row>
    <row r="16" spans="1:47" ht="14.45" customHeight="1" x14ac:dyDescent="0.15">
      <c r="A16" s="203"/>
      <c r="B16" s="205" t="s">
        <v>172</v>
      </c>
      <c r="C16" s="71">
        <v>2102</v>
      </c>
      <c r="D16" s="72">
        <v>2</v>
      </c>
      <c r="E16" s="72">
        <v>714</v>
      </c>
      <c r="F16" s="128">
        <v>1</v>
      </c>
      <c r="G16" s="74" t="s">
        <v>85</v>
      </c>
      <c r="H16" s="72">
        <v>4015388</v>
      </c>
      <c r="I16" s="72">
        <v>9566</v>
      </c>
      <c r="J16" s="75">
        <v>45</v>
      </c>
      <c r="K16" s="72">
        <v>97174</v>
      </c>
      <c r="L16" s="76">
        <v>3508304</v>
      </c>
      <c r="M16" s="179"/>
      <c r="N16" s="54"/>
      <c r="O16" s="77">
        <f t="shared" si="11"/>
        <v>0.53811965811965812</v>
      </c>
      <c r="P16" s="78">
        <f t="shared" si="12"/>
        <v>0.98381889997385186</v>
      </c>
      <c r="Q16" s="79">
        <f t="shared" si="13"/>
        <v>9.5147478591817321E-4</v>
      </c>
      <c r="R16" s="80">
        <f t="shared" si="14"/>
        <v>9.6712391471993648E-4</v>
      </c>
      <c r="S16" s="81">
        <f t="shared" si="15"/>
        <v>1.4005602240896359E-3</v>
      </c>
      <c r="T16" s="82">
        <f t="shared" si="19"/>
        <v>4.8248433938505499E-3</v>
      </c>
      <c r="U16" s="83">
        <f t="shared" si="20"/>
        <v>96902.485423090227</v>
      </c>
      <c r="V16" s="83">
        <f t="shared" si="21"/>
        <v>483432.69101838721</v>
      </c>
      <c r="W16" s="84">
        <f>SUM(V16:V$24)</f>
        <v>3573730.7219828512</v>
      </c>
      <c r="X16" s="85">
        <f t="shared" si="0"/>
        <v>482755.61442032224</v>
      </c>
      <c r="Y16" s="83">
        <f>SUM(X16:X$24)</f>
        <v>3436114.1630543829</v>
      </c>
      <c r="Z16" s="83">
        <f t="shared" si="1"/>
        <v>677.07659806496804</v>
      </c>
      <c r="AA16" s="84">
        <f>SUM(Z16:Z$24)</f>
        <v>137616.55892846786</v>
      </c>
      <c r="AB16" s="77">
        <f t="shared" si="2"/>
        <v>36.879660066296829</v>
      </c>
      <c r="AC16" s="78">
        <f t="shared" si="3"/>
        <v>35.459504965758235</v>
      </c>
      <c r="AD16" s="86">
        <f t="shared" si="16"/>
        <v>96.149218572010568</v>
      </c>
      <c r="AE16" s="78">
        <f t="shared" si="4"/>
        <v>1.4201551005385891</v>
      </c>
      <c r="AF16" s="87">
        <f t="shared" si="17"/>
        <v>3.8507814279894208</v>
      </c>
      <c r="AH16" s="88">
        <f t="shared" si="25"/>
        <v>1.1583397848435202E-5</v>
      </c>
      <c r="AI16" s="89">
        <f t="shared" si="18"/>
        <v>1.9588216458660139E-6</v>
      </c>
      <c r="AJ16" s="89">
        <f t="shared" si="22"/>
        <v>128375196.06173268</v>
      </c>
      <c r="AK16" s="89">
        <f>SUM(AJ16:AJ$24)/U16/U16</f>
        <v>0.25834553514797154</v>
      </c>
      <c r="AL16" s="89">
        <f t="shared" si="23"/>
        <v>118416642.56248069</v>
      </c>
      <c r="AM16" s="89">
        <f>SUM(AL16:AL$24)/U16/U16</f>
        <v>0.22264396947730652</v>
      </c>
      <c r="AN16" s="89">
        <f t="shared" si="24"/>
        <v>678119.05067078152</v>
      </c>
      <c r="AO16" s="90">
        <f>SUM(AN16:AN$24)/U16/U16</f>
        <v>1.532103947963127E-2</v>
      </c>
      <c r="AP16" s="77">
        <f t="shared" si="5"/>
        <v>35.883437095358872</v>
      </c>
      <c r="AQ16" s="78">
        <f t="shared" si="6"/>
        <v>37.875883037234786</v>
      </c>
      <c r="AR16" s="78">
        <f t="shared" si="7"/>
        <v>34.534675752798336</v>
      </c>
      <c r="AS16" s="78">
        <f t="shared" si="8"/>
        <v>36.384334178718134</v>
      </c>
      <c r="AT16" s="78">
        <f t="shared" si="9"/>
        <v>1.1775498547895502</v>
      </c>
      <c r="AU16" s="91">
        <f t="shared" si="10"/>
        <v>1.6627603462876279</v>
      </c>
    </row>
    <row r="17" spans="1:47" ht="14.45" customHeight="1" x14ac:dyDescent="0.15">
      <c r="A17" s="203"/>
      <c r="B17" s="205" t="s">
        <v>173</v>
      </c>
      <c r="C17" s="71">
        <v>2457</v>
      </c>
      <c r="D17" s="72">
        <v>12</v>
      </c>
      <c r="E17" s="72">
        <v>819</v>
      </c>
      <c r="F17" s="128">
        <v>1</v>
      </c>
      <c r="G17" s="74" t="s">
        <v>87</v>
      </c>
      <c r="H17" s="72">
        <v>3807362</v>
      </c>
      <c r="I17" s="72">
        <v>14638</v>
      </c>
      <c r="J17" s="75">
        <v>50</v>
      </c>
      <c r="K17" s="72">
        <v>96004</v>
      </c>
      <c r="L17" s="76">
        <v>3025136</v>
      </c>
      <c r="M17" s="179"/>
      <c r="N17" s="54"/>
      <c r="O17" s="77">
        <f t="shared" si="11"/>
        <v>0.53771739130434781</v>
      </c>
      <c r="P17" s="78">
        <f t="shared" si="12"/>
        <v>0.99410913388781819</v>
      </c>
      <c r="Q17" s="79">
        <f t="shared" si="13"/>
        <v>4.884004884004884E-3</v>
      </c>
      <c r="R17" s="80">
        <f t="shared" si="14"/>
        <v>4.9129463934248765E-3</v>
      </c>
      <c r="S17" s="81">
        <f t="shared" si="15"/>
        <v>1.221001221001221E-3</v>
      </c>
      <c r="T17" s="82">
        <f t="shared" si="19"/>
        <v>2.428891077910663E-2</v>
      </c>
      <c r="U17" s="83">
        <f t="shared" si="20"/>
        <v>96434.94610644893</v>
      </c>
      <c r="V17" s="83">
        <f t="shared" si="21"/>
        <v>476760.70821824041</v>
      </c>
      <c r="W17" s="84">
        <f>SUM(V17:V$24)</f>
        <v>3090298.0309644635</v>
      </c>
      <c r="X17" s="85">
        <f t="shared" si="0"/>
        <v>476178.58281138056</v>
      </c>
      <c r="Y17" s="83">
        <f>SUM(X17:X$24)</f>
        <v>2953358.5486340607</v>
      </c>
      <c r="Z17" s="83">
        <f t="shared" si="1"/>
        <v>582.12540685987835</v>
      </c>
      <c r="AA17" s="84">
        <f>SUM(Z17:Z$24)</f>
        <v>136939.48233040288</v>
      </c>
      <c r="AB17" s="77">
        <f t="shared" si="2"/>
        <v>32.045416684873381</v>
      </c>
      <c r="AC17" s="78">
        <f t="shared" si="3"/>
        <v>30.625397409088816</v>
      </c>
      <c r="AD17" s="86">
        <f t="shared" si="16"/>
        <v>95.568728939465259</v>
      </c>
      <c r="AE17" s="78">
        <f t="shared" si="4"/>
        <v>1.420019275784562</v>
      </c>
      <c r="AF17" s="87">
        <f t="shared" si="17"/>
        <v>4.4312710605347299</v>
      </c>
      <c r="AH17" s="88">
        <f t="shared" si="25"/>
        <v>4.7968492924527414E-5</v>
      </c>
      <c r="AI17" s="89">
        <f t="shared" si="18"/>
        <v>1.4890236593645111E-6</v>
      </c>
      <c r="AJ17" s="89">
        <f t="shared" si="22"/>
        <v>403832050.58723366</v>
      </c>
      <c r="AK17" s="89">
        <f>SUM(AJ17:AJ$24)/U17/U17</f>
        <v>0.24705241602565137</v>
      </c>
      <c r="AL17" s="89">
        <f t="shared" si="23"/>
        <v>366133804.19067252</v>
      </c>
      <c r="AM17" s="89">
        <f>SUM(AL17:AL$24)/U17/U17</f>
        <v>0.21207467887130574</v>
      </c>
      <c r="AN17" s="89">
        <f t="shared" si="24"/>
        <v>1278960.2290845038</v>
      </c>
      <c r="AO17" s="90">
        <f>SUM(AN17:AN$24)/U17/U17</f>
        <v>1.5397041229280366E-2</v>
      </c>
      <c r="AP17" s="77">
        <f t="shared" si="5"/>
        <v>31.071211079570197</v>
      </c>
      <c r="AQ17" s="78">
        <f t="shared" si="6"/>
        <v>33.019622290176564</v>
      </c>
      <c r="AR17" s="78">
        <f t="shared" si="7"/>
        <v>29.722786703218336</v>
      </c>
      <c r="AS17" s="78">
        <f t="shared" si="8"/>
        <v>31.528008114959295</v>
      </c>
      <c r="AT17" s="78">
        <f t="shared" si="9"/>
        <v>1.176813039050379</v>
      </c>
      <c r="AU17" s="91">
        <f t="shared" si="10"/>
        <v>1.663225512518745</v>
      </c>
    </row>
    <row r="18" spans="1:47" ht="14.45" customHeight="1" x14ac:dyDescent="0.15">
      <c r="A18" s="203"/>
      <c r="B18" s="205" t="s">
        <v>88</v>
      </c>
      <c r="C18" s="71">
        <v>2758</v>
      </c>
      <c r="D18" s="72">
        <v>20</v>
      </c>
      <c r="E18" s="72">
        <v>932</v>
      </c>
      <c r="F18" s="128">
        <v>2</v>
      </c>
      <c r="G18" s="74" t="s">
        <v>89</v>
      </c>
      <c r="H18" s="72">
        <v>4296539</v>
      </c>
      <c r="I18" s="72">
        <v>27134</v>
      </c>
      <c r="J18" s="75">
        <v>55</v>
      </c>
      <c r="K18" s="72">
        <v>94164</v>
      </c>
      <c r="L18" s="76">
        <v>2549369</v>
      </c>
      <c r="M18" s="179"/>
      <c r="N18" s="54"/>
      <c r="O18" s="77">
        <f t="shared" si="11"/>
        <v>0.53580846634281754</v>
      </c>
      <c r="P18" s="78">
        <f t="shared" si="12"/>
        <v>1.017048497327077</v>
      </c>
      <c r="Q18" s="79">
        <f t="shared" si="13"/>
        <v>7.251631617113851E-3</v>
      </c>
      <c r="R18" s="80">
        <f t="shared" si="14"/>
        <v>7.1300745600352301E-3</v>
      </c>
      <c r="S18" s="81">
        <f t="shared" si="15"/>
        <v>2.1459227467811159E-3</v>
      </c>
      <c r="T18" s="82">
        <f t="shared" si="19"/>
        <v>3.5070013137783677E-2</v>
      </c>
      <c r="U18" s="83">
        <f t="shared" si="20"/>
        <v>94092.64630448143</v>
      </c>
      <c r="V18" s="83">
        <f t="shared" si="21"/>
        <v>462804.46498594421</v>
      </c>
      <c r="W18" s="84">
        <f>SUM(V18:V$24)</f>
        <v>2613537.3227462233</v>
      </c>
      <c r="X18" s="85">
        <f t="shared" si="0"/>
        <v>461811.322357219</v>
      </c>
      <c r="Y18" s="83">
        <f>SUM(X18:X$24)</f>
        <v>2477179.9658226799</v>
      </c>
      <c r="Z18" s="83">
        <f t="shared" si="1"/>
        <v>993.14262872520214</v>
      </c>
      <c r="AA18" s="84">
        <f>SUM(Z18:Z$24)</f>
        <v>136357.35692354297</v>
      </c>
      <c r="AB18" s="77">
        <f t="shared" si="2"/>
        <v>27.776212333202771</v>
      </c>
      <c r="AC18" s="78">
        <f t="shared" si="3"/>
        <v>26.327030465341448</v>
      </c>
      <c r="AD18" s="86">
        <f t="shared" si="16"/>
        <v>94.782651246768381</v>
      </c>
      <c r="AE18" s="78">
        <f t="shared" si="4"/>
        <v>1.4491818678613204</v>
      </c>
      <c r="AF18" s="87">
        <f t="shared" si="17"/>
        <v>5.2173487532316134</v>
      </c>
      <c r="AH18" s="88">
        <f t="shared" si="25"/>
        <v>5.9338650408331394E-5</v>
      </c>
      <c r="AI18" s="89">
        <f t="shared" si="18"/>
        <v>2.2975512471523208E-6</v>
      </c>
      <c r="AJ18" s="89">
        <f t="shared" si="22"/>
        <v>355391412.38158131</v>
      </c>
      <c r="AK18" s="89">
        <f>SUM(AJ18:AJ$24)/U18/U18</f>
        <v>0.21389245190114423</v>
      </c>
      <c r="AL18" s="89">
        <f t="shared" si="23"/>
        <v>316179296.37749243</v>
      </c>
      <c r="AM18" s="89">
        <f>SUM(AL18:AL$24)/U18/U18</f>
        <v>0.18140963993255865</v>
      </c>
      <c r="AN18" s="89">
        <f t="shared" si="24"/>
        <v>1667683.5273071132</v>
      </c>
      <c r="AO18" s="90">
        <f>SUM(AN18:AN$24)/U18/U18</f>
        <v>1.6028697214503795E-2</v>
      </c>
      <c r="AP18" s="77">
        <f t="shared" si="5"/>
        <v>26.869741570726983</v>
      </c>
      <c r="AQ18" s="78">
        <f t="shared" si="6"/>
        <v>28.682683095678559</v>
      </c>
      <c r="AR18" s="78">
        <f t="shared" si="7"/>
        <v>25.492223138609752</v>
      </c>
      <c r="AS18" s="78">
        <f t="shared" si="8"/>
        <v>27.161837792073143</v>
      </c>
      <c r="AT18" s="78">
        <f t="shared" si="9"/>
        <v>1.2010370649352109</v>
      </c>
      <c r="AU18" s="91">
        <f t="shared" si="10"/>
        <v>1.6973266707874299</v>
      </c>
    </row>
    <row r="19" spans="1:47" ht="14.45" customHeight="1" x14ac:dyDescent="0.15">
      <c r="A19" s="203"/>
      <c r="B19" s="205" t="s">
        <v>90</v>
      </c>
      <c r="C19" s="71">
        <v>2816</v>
      </c>
      <c r="D19" s="72">
        <v>17</v>
      </c>
      <c r="E19" s="72">
        <v>931</v>
      </c>
      <c r="F19" s="128">
        <v>5</v>
      </c>
      <c r="G19" s="74" t="s">
        <v>91</v>
      </c>
      <c r="H19" s="72">
        <v>4936772</v>
      </c>
      <c r="I19" s="72">
        <v>46155</v>
      </c>
      <c r="J19" s="75">
        <v>60</v>
      </c>
      <c r="K19" s="72">
        <v>91282</v>
      </c>
      <c r="L19" s="76">
        <v>2085238</v>
      </c>
      <c r="M19" s="179"/>
      <c r="N19" s="54"/>
      <c r="O19" s="77">
        <f t="shared" si="11"/>
        <v>0.52924419940271084</v>
      </c>
      <c r="P19" s="78">
        <f t="shared" si="12"/>
        <v>0.95825599073661039</v>
      </c>
      <c r="Q19" s="79">
        <f t="shared" si="13"/>
        <v>6.036931818181818E-3</v>
      </c>
      <c r="R19" s="80">
        <f t="shared" si="14"/>
        <v>6.2999155513144608E-3</v>
      </c>
      <c r="S19" s="81">
        <f t="shared" si="15"/>
        <v>5.3705692803437165E-3</v>
      </c>
      <c r="T19" s="82">
        <f t="shared" si="19"/>
        <v>3.1039307996362397E-2</v>
      </c>
      <c r="U19" s="83">
        <f t="shared" si="20"/>
        <v>90792.815962414432</v>
      </c>
      <c r="V19" s="83">
        <f t="shared" si="21"/>
        <v>447330.78650973836</v>
      </c>
      <c r="W19" s="84">
        <f>SUM(V19:V$24)</f>
        <v>2150732.857760279</v>
      </c>
      <c r="X19" s="85">
        <f t="shared" si="0"/>
        <v>444928.36552955717</v>
      </c>
      <c r="Y19" s="83">
        <f>SUM(X19:X$24)</f>
        <v>2015368.6434654614</v>
      </c>
      <c r="Z19" s="83">
        <f t="shared" si="1"/>
        <v>2402.4209801811944</v>
      </c>
      <c r="AA19" s="84">
        <f>SUM(Z19:Z$24)</f>
        <v>135364.21429481779</v>
      </c>
      <c r="AB19" s="77">
        <f t="shared" si="2"/>
        <v>23.688359425382504</v>
      </c>
      <c r="AC19" s="78">
        <f t="shared" si="3"/>
        <v>22.197446153666665</v>
      </c>
      <c r="AD19" s="86">
        <f t="shared" si="16"/>
        <v>93.706135385136463</v>
      </c>
      <c r="AE19" s="78">
        <f t="shared" si="4"/>
        <v>1.4909132717158438</v>
      </c>
      <c r="AF19" s="87">
        <f t="shared" si="17"/>
        <v>6.2938646148635495</v>
      </c>
      <c r="AH19" s="88">
        <f t="shared" si="25"/>
        <v>5.4913774834280627E-5</v>
      </c>
      <c r="AI19" s="89">
        <f t="shared" si="18"/>
        <v>5.7376221975818954E-6</v>
      </c>
      <c r="AJ19" s="89">
        <f t="shared" si="22"/>
        <v>213477298.7553387</v>
      </c>
      <c r="AK19" s="89">
        <f>SUM(AJ19:AJ$24)/U19/U19</f>
        <v>0.18661009422961036</v>
      </c>
      <c r="AL19" s="89">
        <f t="shared" si="23"/>
        <v>185713850.18243247</v>
      </c>
      <c r="AM19" s="89">
        <f>SUM(AL19:AL$24)/U19/U19</f>
        <v>0.15648005026784989</v>
      </c>
      <c r="AN19" s="89">
        <f t="shared" si="24"/>
        <v>2199500.3786793938</v>
      </c>
      <c r="AO19" s="90">
        <f>SUM(AN19:AN$24)/U19/U19</f>
        <v>1.7012676936644662E-2</v>
      </c>
      <c r="AP19" s="77">
        <f t="shared" si="5"/>
        <v>22.841670971467799</v>
      </c>
      <c r="AQ19" s="78">
        <f t="shared" si="6"/>
        <v>24.53504787929721</v>
      </c>
      <c r="AR19" s="78">
        <f t="shared" si="7"/>
        <v>21.42211799017138</v>
      </c>
      <c r="AS19" s="78">
        <f t="shared" si="8"/>
        <v>22.972774317161949</v>
      </c>
      <c r="AT19" s="78">
        <f t="shared" si="9"/>
        <v>1.2352652720760771</v>
      </c>
      <c r="AU19" s="91">
        <f t="shared" si="10"/>
        <v>1.7465612713556105</v>
      </c>
    </row>
    <row r="20" spans="1:47" ht="14.45" customHeight="1" x14ac:dyDescent="0.15">
      <c r="A20" s="203"/>
      <c r="B20" s="205" t="s">
        <v>92</v>
      </c>
      <c r="C20" s="71">
        <v>1945</v>
      </c>
      <c r="D20" s="72">
        <v>24</v>
      </c>
      <c r="E20" s="72">
        <v>653</v>
      </c>
      <c r="F20" s="126">
        <v>10</v>
      </c>
      <c r="G20" s="74" t="s">
        <v>93</v>
      </c>
      <c r="H20" s="72">
        <v>3933785</v>
      </c>
      <c r="I20" s="72">
        <v>57468</v>
      </c>
      <c r="J20" s="75">
        <v>65</v>
      </c>
      <c r="K20" s="72">
        <v>86929</v>
      </c>
      <c r="L20" s="76">
        <v>1639074</v>
      </c>
      <c r="M20" s="179"/>
      <c r="N20" s="54"/>
      <c r="O20" s="77">
        <f t="shared" si="11"/>
        <v>0.5272548053228191</v>
      </c>
      <c r="P20" s="78">
        <f t="shared" si="12"/>
        <v>1.0086189358122006</v>
      </c>
      <c r="Q20" s="79">
        <f t="shared" si="13"/>
        <v>1.2339331619537276E-2</v>
      </c>
      <c r="R20" s="80">
        <f t="shared" si="14"/>
        <v>1.2233888519652771E-2</v>
      </c>
      <c r="S20" s="81">
        <f t="shared" si="15"/>
        <v>1.5313935681470138E-2</v>
      </c>
      <c r="T20" s="82">
        <f t="shared" si="19"/>
        <v>5.9450285400247577E-2</v>
      </c>
      <c r="U20" s="83">
        <f t="shared" si="20"/>
        <v>87974.669783899997</v>
      </c>
      <c r="V20" s="83">
        <f t="shared" si="21"/>
        <v>427510.78025957331</v>
      </c>
      <c r="W20" s="84">
        <f>SUM(V20:V$24)</f>
        <v>1703402.0712505407</v>
      </c>
      <c r="X20" s="85">
        <f t="shared" si="0"/>
        <v>420963.9076675431</v>
      </c>
      <c r="Y20" s="83">
        <f>SUM(X20:X$24)</f>
        <v>1570440.2779359042</v>
      </c>
      <c r="Z20" s="83">
        <f t="shared" si="1"/>
        <v>6546.8725920302195</v>
      </c>
      <c r="AA20" s="84">
        <f>SUM(Z20:Z$24)</f>
        <v>132961.7933146366</v>
      </c>
      <c r="AB20" s="77">
        <f t="shared" si="2"/>
        <v>19.362415061457561</v>
      </c>
      <c r="AC20" s="78">
        <f t="shared" si="3"/>
        <v>17.851050555728328</v>
      </c>
      <c r="AD20" s="86">
        <f t="shared" si="16"/>
        <v>92.194338872852043</v>
      </c>
      <c r="AE20" s="78">
        <f t="shared" si="4"/>
        <v>1.511364505729234</v>
      </c>
      <c r="AF20" s="87">
        <f t="shared" si="17"/>
        <v>7.8056611271479559</v>
      </c>
      <c r="AH20" s="88">
        <f t="shared" si="25"/>
        <v>1.3850913018578905E-4</v>
      </c>
      <c r="AI20" s="89">
        <f t="shared" si="18"/>
        <v>2.3092525352854415E-5</v>
      </c>
      <c r="AJ20" s="89">
        <f t="shared" si="22"/>
        <v>339017166.42655945</v>
      </c>
      <c r="AK20" s="89">
        <f>SUM(AJ20:AJ$24)/U20/U20</f>
        <v>0.17117449754138586</v>
      </c>
      <c r="AL20" s="89">
        <f t="shared" si="23"/>
        <v>286229566.66930771</v>
      </c>
      <c r="AM20" s="89">
        <f>SUM(AL20:AL$24)/U20/U20</f>
        <v>0.14267040835732581</v>
      </c>
      <c r="AN20" s="89">
        <f t="shared" si="24"/>
        <v>6842628.3179138526</v>
      </c>
      <c r="AO20" s="90">
        <f>SUM(AN20:AN$24)/U20/U20</f>
        <v>1.7835899442140531E-2</v>
      </c>
      <c r="AP20" s="77">
        <f t="shared" si="5"/>
        <v>18.551499560461934</v>
      </c>
      <c r="AQ20" s="78">
        <f t="shared" si="6"/>
        <v>20.173330562453188</v>
      </c>
      <c r="AR20" s="78">
        <f t="shared" si="7"/>
        <v>17.110724518940817</v>
      </c>
      <c r="AS20" s="78">
        <f t="shared" si="8"/>
        <v>18.591376592515839</v>
      </c>
      <c r="AT20" s="78">
        <f t="shared" si="9"/>
        <v>1.2496043267544192</v>
      </c>
      <c r="AU20" s="91">
        <f t="shared" si="10"/>
        <v>1.7731246847040487</v>
      </c>
    </row>
    <row r="21" spans="1:47" ht="14.45" customHeight="1" x14ac:dyDescent="0.15">
      <c r="A21" s="203"/>
      <c r="B21" s="205" t="s">
        <v>94</v>
      </c>
      <c r="C21" s="71">
        <v>1801</v>
      </c>
      <c r="D21" s="72">
        <v>40</v>
      </c>
      <c r="E21" s="72">
        <v>604</v>
      </c>
      <c r="F21" s="126">
        <v>20</v>
      </c>
      <c r="G21" s="74" t="s">
        <v>95</v>
      </c>
      <c r="H21" s="72">
        <v>3235341</v>
      </c>
      <c r="I21" s="72">
        <v>73470</v>
      </c>
      <c r="J21" s="75">
        <v>70</v>
      </c>
      <c r="K21" s="72">
        <v>80842</v>
      </c>
      <c r="L21" s="76">
        <v>1218817</v>
      </c>
      <c r="M21" s="179"/>
      <c r="N21" s="54"/>
      <c r="O21" s="77">
        <f t="shared" si="11"/>
        <v>0.53200229489386108</v>
      </c>
      <c r="P21" s="78">
        <f t="shared" si="12"/>
        <v>1.0001077519982688</v>
      </c>
      <c r="Q21" s="79">
        <f t="shared" si="13"/>
        <v>2.2209883398112161E-2</v>
      </c>
      <c r="R21" s="80">
        <f t="shared" si="14"/>
        <v>2.2207490496634612E-2</v>
      </c>
      <c r="S21" s="81">
        <f t="shared" si="15"/>
        <v>3.3112582781456956E-2</v>
      </c>
      <c r="T21" s="82">
        <f t="shared" si="19"/>
        <v>0.10555239354293219</v>
      </c>
      <c r="U21" s="83">
        <f t="shared" si="20"/>
        <v>82744.55055725461</v>
      </c>
      <c r="V21" s="83">
        <f t="shared" si="21"/>
        <v>393285.56125132396</v>
      </c>
      <c r="W21" s="84">
        <f>SUM(V21:V$24)</f>
        <v>1275891.2909909673</v>
      </c>
      <c r="X21" s="85">
        <f t="shared" si="0"/>
        <v>380262.86054763774</v>
      </c>
      <c r="Y21" s="83">
        <f>SUM(X21:X$24)</f>
        <v>1149476.3702683609</v>
      </c>
      <c r="Z21" s="83">
        <f t="shared" si="1"/>
        <v>13022.700703686225</v>
      </c>
      <c r="AA21" s="84">
        <f>SUM(Z21:Z$24)</f>
        <v>126414.92072260637</v>
      </c>
      <c r="AB21" s="77">
        <f t="shared" si="2"/>
        <v>15.419641322580171</v>
      </c>
      <c r="AC21" s="78">
        <f t="shared" si="3"/>
        <v>13.891867954168021</v>
      </c>
      <c r="AD21" s="86">
        <f t="shared" si="16"/>
        <v>90.092030440585447</v>
      </c>
      <c r="AE21" s="78">
        <f t="shared" si="4"/>
        <v>1.5277733684121506</v>
      </c>
      <c r="AF21" s="87">
        <f t="shared" si="17"/>
        <v>9.9079695594145498</v>
      </c>
      <c r="AH21" s="88">
        <f t="shared" si="25"/>
        <v>2.4913290197464173E-4</v>
      </c>
      <c r="AI21" s="89">
        <f t="shared" si="18"/>
        <v>5.3006853713573047E-5</v>
      </c>
      <c r="AJ21" s="89">
        <f t="shared" si="22"/>
        <v>347117275.82028395</v>
      </c>
      <c r="AK21" s="89">
        <f>SUM(AJ21:AJ$24)/U21/U21</f>
        <v>0.14398188943272264</v>
      </c>
      <c r="AL21" s="89">
        <f t="shared" si="23"/>
        <v>281403381.19735664</v>
      </c>
      <c r="AM21" s="89">
        <f>SUM(AL21:AL$24)/U21/U21</f>
        <v>0.11947052261708818</v>
      </c>
      <c r="AN21" s="89">
        <f t="shared" si="24"/>
        <v>12617921.899158565</v>
      </c>
      <c r="AO21" s="90">
        <f>SUM(AN21:AN$24)/U21/U21</f>
        <v>1.9162491121846665E-2</v>
      </c>
      <c r="AP21" s="77">
        <f t="shared" si="5"/>
        <v>14.675920389403789</v>
      </c>
      <c r="AQ21" s="78">
        <f t="shared" si="6"/>
        <v>16.163362255756553</v>
      </c>
      <c r="AR21" s="78">
        <f t="shared" si="7"/>
        <v>13.214403593713682</v>
      </c>
      <c r="AS21" s="78">
        <f t="shared" si="8"/>
        <v>14.569332314622359</v>
      </c>
      <c r="AT21" s="78">
        <f t="shared" si="9"/>
        <v>1.2564532145464893</v>
      </c>
      <c r="AU21" s="91">
        <f t="shared" si="10"/>
        <v>1.7990935222778119</v>
      </c>
    </row>
    <row r="22" spans="1:47" ht="14.45" customHeight="1" x14ac:dyDescent="0.15">
      <c r="A22" s="203"/>
      <c r="B22" s="205" t="s">
        <v>96</v>
      </c>
      <c r="C22" s="71">
        <v>1372</v>
      </c>
      <c r="D22" s="72">
        <v>51</v>
      </c>
      <c r="E22" s="72">
        <v>448</v>
      </c>
      <c r="F22" s="126">
        <v>30</v>
      </c>
      <c r="G22" s="74" t="s">
        <v>97</v>
      </c>
      <c r="H22" s="72">
        <v>2593169</v>
      </c>
      <c r="I22" s="72">
        <v>102673</v>
      </c>
      <c r="J22" s="75">
        <v>75</v>
      </c>
      <c r="K22" s="72">
        <v>72127</v>
      </c>
      <c r="L22" s="76">
        <v>835000</v>
      </c>
      <c r="M22" s="179"/>
      <c r="N22" s="54"/>
      <c r="O22" s="77">
        <f t="shared" si="11"/>
        <v>0.53363147123474564</v>
      </c>
      <c r="P22" s="78">
        <f t="shared" si="12"/>
        <v>0.98997905253822749</v>
      </c>
      <c r="Q22" s="79">
        <f t="shared" si="13"/>
        <v>3.7172011661807579E-2</v>
      </c>
      <c r="R22" s="80">
        <f t="shared" si="14"/>
        <v>3.7548281013119925E-2</v>
      </c>
      <c r="S22" s="81">
        <f t="shared" si="15"/>
        <v>6.6964285714285712E-2</v>
      </c>
      <c r="T22" s="82">
        <f t="shared" si="19"/>
        <v>0.17262677708933194</v>
      </c>
      <c r="U22" s="83">
        <f t="shared" si="20"/>
        <v>74010.665193302222</v>
      </c>
      <c r="V22" s="83">
        <f t="shared" si="21"/>
        <v>340261.18527485081</v>
      </c>
      <c r="W22" s="84">
        <f>SUM(V22:V$24)</f>
        <v>882605.7297396434</v>
      </c>
      <c r="X22" s="85">
        <f t="shared" si="0"/>
        <v>317475.83804662421</v>
      </c>
      <c r="Y22" s="83">
        <f>SUM(X22:X$24)</f>
        <v>769213.50972072326</v>
      </c>
      <c r="Z22" s="83">
        <f t="shared" si="1"/>
        <v>22785.347228226616</v>
      </c>
      <c r="AA22" s="84">
        <f>SUM(Z22:Z$24)</f>
        <v>113392.22001892015</v>
      </c>
      <c r="AB22" s="77">
        <f t="shared" si="2"/>
        <v>11.925385718861461</v>
      </c>
      <c r="AC22" s="78">
        <f t="shared" si="3"/>
        <v>10.393279234981597</v>
      </c>
      <c r="AD22" s="86">
        <f t="shared" si="16"/>
        <v>87.152562441174126</v>
      </c>
      <c r="AE22" s="78">
        <f t="shared" si="4"/>
        <v>1.5321064838798646</v>
      </c>
      <c r="AF22" s="87">
        <f t="shared" si="17"/>
        <v>12.847437558825876</v>
      </c>
      <c r="AH22" s="88">
        <f t="shared" si="25"/>
        <v>4.8344559787129922E-4</v>
      </c>
      <c r="AI22" s="89">
        <f t="shared" si="18"/>
        <v>1.3946444230594022E-4</v>
      </c>
      <c r="AJ22" s="89">
        <f t="shared" si="22"/>
        <v>331508949.4637953</v>
      </c>
      <c r="AK22" s="89">
        <f>SUM(AJ22:AJ$24)/U22/U22</f>
        <v>0.1165985760236405</v>
      </c>
      <c r="AL22" s="89">
        <f t="shared" si="23"/>
        <v>257806680.08592916</v>
      </c>
      <c r="AM22" s="89">
        <f>SUM(AL22:AL$24)/U22/U22</f>
        <v>9.7957653799779651E-2</v>
      </c>
      <c r="AN22" s="89">
        <f t="shared" si="24"/>
        <v>23232984.77492049</v>
      </c>
      <c r="AO22" s="90">
        <f>SUM(AN22:AN$24)/U22/U22</f>
        <v>2.1648462110016482E-2</v>
      </c>
      <c r="AP22" s="77">
        <f t="shared" si="5"/>
        <v>11.25611365934275</v>
      </c>
      <c r="AQ22" s="78">
        <f t="shared" si="6"/>
        <v>12.594657778380173</v>
      </c>
      <c r="AR22" s="78">
        <f t="shared" si="7"/>
        <v>9.7798347608543672</v>
      </c>
      <c r="AS22" s="78">
        <f t="shared" si="8"/>
        <v>11.006723709108826</v>
      </c>
      <c r="AT22" s="78">
        <f t="shared" si="9"/>
        <v>1.2437235231456365</v>
      </c>
      <c r="AU22" s="91">
        <f t="shared" si="10"/>
        <v>1.8204894446140927</v>
      </c>
    </row>
    <row r="23" spans="1:47" ht="14.45" customHeight="1" x14ac:dyDescent="0.15">
      <c r="A23" s="203"/>
      <c r="B23" s="205" t="s">
        <v>98</v>
      </c>
      <c r="C23" s="71">
        <v>1015</v>
      </c>
      <c r="D23" s="72">
        <v>80</v>
      </c>
      <c r="E23" s="72">
        <v>346</v>
      </c>
      <c r="F23" s="126">
        <v>29</v>
      </c>
      <c r="G23" s="74" t="s">
        <v>99</v>
      </c>
      <c r="H23" s="72">
        <v>1700191</v>
      </c>
      <c r="I23" s="72">
        <v>119801</v>
      </c>
      <c r="J23" s="75">
        <v>80</v>
      </c>
      <c r="K23" s="72">
        <v>58934</v>
      </c>
      <c r="L23" s="76">
        <v>505129</v>
      </c>
      <c r="M23" s="179"/>
      <c r="N23" s="54"/>
      <c r="O23" s="77">
        <f>IF(K23&lt;0.5,0.5,((L23-L24)-5*K24)/5/(K23-K24))</f>
        <v>0.51768128916741274</v>
      </c>
      <c r="P23" s="78">
        <f t="shared" si="12"/>
        <v>0.99185554200888892</v>
      </c>
      <c r="Q23" s="79">
        <f t="shared" si="13"/>
        <v>7.8817733990147784E-2</v>
      </c>
      <c r="R23" s="80">
        <f t="shared" si="14"/>
        <v>7.9464932797080071E-2</v>
      </c>
      <c r="S23" s="81">
        <f t="shared" si="15"/>
        <v>8.3815028901734104E-2</v>
      </c>
      <c r="T23" s="82">
        <f>5*R23/(1+5*(1-O23)*R23)</f>
        <v>0.33342756566720921</v>
      </c>
      <c r="U23" s="83">
        <f t="shared" si="20"/>
        <v>61234.44259074486</v>
      </c>
      <c r="V23" s="83">
        <f>5*U23*((1-T23)+O23*T23)</f>
        <v>256934.10173966407</v>
      </c>
      <c r="W23" s="84">
        <f>SUM(V23:V$24)</f>
        <v>542344.54446479259</v>
      </c>
      <c r="X23" s="85">
        <f t="shared" si="0"/>
        <v>235399.16257651304</v>
      </c>
      <c r="Y23" s="83">
        <f>SUM(X23:X$24)</f>
        <v>451737.67167409905</v>
      </c>
      <c r="Z23" s="83">
        <f t="shared" si="1"/>
        <v>21534.939163151033</v>
      </c>
      <c r="AA23" s="84">
        <f>SUM(Z23:Z$24)</f>
        <v>90606.872790693538</v>
      </c>
      <c r="AB23" s="77">
        <f t="shared" si="2"/>
        <v>8.8568544354932044</v>
      </c>
      <c r="AC23" s="78">
        <f t="shared" si="3"/>
        <v>7.3771827187723256</v>
      </c>
      <c r="AD23" s="86">
        <f t="shared" si="16"/>
        <v>83.293484978242375</v>
      </c>
      <c r="AE23" s="78">
        <f t="shared" si="4"/>
        <v>1.4796717167208786</v>
      </c>
      <c r="AF23" s="87">
        <f t="shared" si="17"/>
        <v>16.706515021757625</v>
      </c>
      <c r="AH23" s="88">
        <f>IF(D23=0,0,T23*T23*(1-T23)/D23)</f>
        <v>9.2631856063994916E-4</v>
      </c>
      <c r="AI23" s="89">
        <f t="shared" si="18"/>
        <v>2.219366180113745E-4</v>
      </c>
      <c r="AJ23" s="89">
        <f t="shared" si="22"/>
        <v>307168910.96442658</v>
      </c>
      <c r="AK23" s="89">
        <f>SUM(AJ23:AJ$24)/U23/U23</f>
        <v>8.1919203353909301E-2</v>
      </c>
      <c r="AL23" s="89">
        <f t="shared" si="23"/>
        <v>210531556.89104763</v>
      </c>
      <c r="AM23" s="89">
        <f>SUM(AL23:AL$24)/U23/U23</f>
        <v>7.4343884628584253E-2</v>
      </c>
      <c r="AN23" s="89">
        <f t="shared" si="24"/>
        <v>27115659.69156532</v>
      </c>
      <c r="AO23" s="90">
        <f>SUM(AN23:AN$24)/U23/U23</f>
        <v>2.5428504052311677E-2</v>
      </c>
      <c r="AP23" s="77">
        <f t="shared" si="5"/>
        <v>8.2958724290042465</v>
      </c>
      <c r="AQ23" s="78">
        <f t="shared" si="6"/>
        <v>9.4178364419821623</v>
      </c>
      <c r="AR23" s="78">
        <f t="shared" si="7"/>
        <v>6.8427676486356672</v>
      </c>
      <c r="AS23" s="78">
        <f t="shared" si="8"/>
        <v>7.9115977889089839</v>
      </c>
      <c r="AT23" s="78">
        <f t="shared" si="9"/>
        <v>1.1671238945122435</v>
      </c>
      <c r="AU23" s="91">
        <f t="shared" si="10"/>
        <v>1.7922195389295137</v>
      </c>
    </row>
    <row r="24" spans="1:47" ht="14.45" customHeight="1" x14ac:dyDescent="0.15">
      <c r="A24" s="183"/>
      <c r="B24" s="206" t="s">
        <v>100</v>
      </c>
      <c r="C24" s="94">
        <v>656</v>
      </c>
      <c r="D24" s="95">
        <v>88</v>
      </c>
      <c r="E24" s="95">
        <v>219</v>
      </c>
      <c r="F24" s="180">
        <v>53</v>
      </c>
      <c r="G24" s="97" t="s">
        <v>101</v>
      </c>
      <c r="H24" s="95">
        <v>1052072</v>
      </c>
      <c r="I24" s="95">
        <v>159813</v>
      </c>
      <c r="J24" s="98">
        <v>85</v>
      </c>
      <c r="K24" s="95">
        <v>41062</v>
      </c>
      <c r="L24" s="99">
        <v>253559</v>
      </c>
      <c r="M24" s="179"/>
      <c r="N24" s="54"/>
      <c r="O24" s="100">
        <v>1</v>
      </c>
      <c r="P24" s="101">
        <f>IF(H24&lt;0.5,1,(I24/H24)/(K24/L24))</f>
        <v>0.93800590719217503</v>
      </c>
      <c r="Q24" s="102">
        <f t="shared" si="13"/>
        <v>0.13414634146341464</v>
      </c>
      <c r="R24" s="103">
        <f t="shared" si="14"/>
        <v>0.14301225656986322</v>
      </c>
      <c r="S24" s="104">
        <f t="shared" si="15"/>
        <v>0.24200913242009131</v>
      </c>
      <c r="T24" s="100">
        <v>1</v>
      </c>
      <c r="U24" s="105">
        <f>U23*(1-T23)</f>
        <v>40817.191462724324</v>
      </c>
      <c r="V24" s="105">
        <f>U24/R24</f>
        <v>285410.44272512849</v>
      </c>
      <c r="W24" s="106">
        <f>SUM(V24:V$24)</f>
        <v>285410.44272512849</v>
      </c>
      <c r="X24" s="100">
        <f t="shared" si="0"/>
        <v>216338.50909758601</v>
      </c>
      <c r="Y24" s="105">
        <f>SUM(X24:X$24)</f>
        <v>216338.50909758601</v>
      </c>
      <c r="Z24" s="105">
        <f t="shared" si="1"/>
        <v>69071.933627542501</v>
      </c>
      <c r="AA24" s="106">
        <f>SUM(Z24:Z$24)</f>
        <v>69071.933627542501</v>
      </c>
      <c r="AB24" s="107">
        <f t="shared" si="2"/>
        <v>6.9924076717962143</v>
      </c>
      <c r="AC24" s="101">
        <f t="shared" si="3"/>
        <v>5.3001811576172226</v>
      </c>
      <c r="AD24" s="108">
        <f t="shared" si="16"/>
        <v>75.799086757990892</v>
      </c>
      <c r="AE24" s="101">
        <f t="shared" si="4"/>
        <v>1.6922265141789921</v>
      </c>
      <c r="AF24" s="109">
        <f t="shared" si="17"/>
        <v>24.200913242009126</v>
      </c>
      <c r="AH24" s="110">
        <f>0</f>
        <v>0</v>
      </c>
      <c r="AI24" s="111">
        <f t="shared" si="18"/>
        <v>8.3762882303820105E-4</v>
      </c>
      <c r="AJ24" s="111">
        <v>0</v>
      </c>
      <c r="AK24" s="111">
        <f>(1-R24)/R24/R24/D24</f>
        <v>0.47615178837270827</v>
      </c>
      <c r="AL24" s="111">
        <f>V24*V24*AI24</f>
        <v>68232507.495296627</v>
      </c>
      <c r="AM24" s="111">
        <f>(1-S24)*(1-S24)*(1-R24)/R24/R24/D24+AI24/R24/R24</f>
        <v>0.31452791084392046</v>
      </c>
      <c r="AN24" s="111">
        <f>V24*V24*AI24</f>
        <v>68232507.495296627</v>
      </c>
      <c r="AO24" s="112">
        <f>S24*S24*(1-R24)/R24/R24/D24+AI24/R24/R24</f>
        <v>6.8842284879920237E-2</v>
      </c>
      <c r="AP24" s="107">
        <f t="shared" si="5"/>
        <v>5.6399341192959831</v>
      </c>
      <c r="AQ24" s="101">
        <f t="shared" si="6"/>
        <v>8.3448812242964454</v>
      </c>
      <c r="AR24" s="101">
        <f t="shared" si="7"/>
        <v>4.2009585130642622</v>
      </c>
      <c r="AS24" s="101">
        <f t="shared" si="8"/>
        <v>6.3994038021701831</v>
      </c>
      <c r="AT24" s="101">
        <f t="shared" si="9"/>
        <v>1.177965372739449</v>
      </c>
      <c r="AU24" s="113">
        <f t="shared" si="10"/>
        <v>2.2064876556185351</v>
      </c>
    </row>
    <row r="25" spans="1:47" ht="14.45" customHeight="1" x14ac:dyDescent="0.15">
      <c r="A25" s="203" t="s">
        <v>102</v>
      </c>
      <c r="B25" s="204" t="s">
        <v>67</v>
      </c>
      <c r="C25" s="114">
        <v>1889</v>
      </c>
      <c r="D25" s="49">
        <v>0</v>
      </c>
      <c r="E25" s="49">
        <v>613</v>
      </c>
      <c r="F25" s="115">
        <v>0</v>
      </c>
      <c r="G25" s="51" t="s">
        <v>67</v>
      </c>
      <c r="H25" s="49">
        <v>2565299</v>
      </c>
      <c r="I25" s="49">
        <v>1509</v>
      </c>
      <c r="J25" s="52">
        <v>0</v>
      </c>
      <c r="K25" s="49">
        <v>100000</v>
      </c>
      <c r="L25" s="53">
        <v>8638891</v>
      </c>
      <c r="M25" s="179"/>
      <c r="N25" s="54"/>
      <c r="O25" s="116">
        <f t="shared" ref="O25:O40" si="26">IF(K25&lt;0.5,0.5,((L25-L26)-5*K26)/5/(K25-K26))</f>
        <v>0.17388316151202748</v>
      </c>
      <c r="P25" s="117">
        <f t="shared" ref="P25:P40" si="27">IF(H25&lt;0.5,1,(I25/H25)/((K25-K26)/(L25-L26)))</f>
        <v>1.0082842014159938</v>
      </c>
      <c r="Q25" s="57">
        <f t="shared" si="13"/>
        <v>0</v>
      </c>
      <c r="R25" s="118">
        <f t="shared" si="14"/>
        <v>0</v>
      </c>
      <c r="S25" s="119">
        <f t="shared" si="15"/>
        <v>0</v>
      </c>
      <c r="T25" s="120">
        <f>5*R25/(1+5*(1-O25)*R25)</f>
        <v>0</v>
      </c>
      <c r="U25" s="121">
        <v>100000</v>
      </c>
      <c r="V25" s="121">
        <f>5*U25*((1-T25)+O25*T25)</f>
        <v>500000</v>
      </c>
      <c r="W25" s="122">
        <f>SUM(V25:V$42)</f>
        <v>8857954.5449823439</v>
      </c>
      <c r="X25" s="123">
        <f t="shared" si="0"/>
        <v>500000</v>
      </c>
      <c r="Y25" s="121">
        <f>SUM(X25:X$42)</f>
        <v>8532712.3219792191</v>
      </c>
      <c r="Z25" s="121">
        <f t="shared" si="1"/>
        <v>0</v>
      </c>
      <c r="AA25" s="122">
        <f>SUM(Z25:Z$42)</f>
        <v>325242.22300312552</v>
      </c>
      <c r="AB25" s="116">
        <f t="shared" si="2"/>
        <v>88.579545449823442</v>
      </c>
      <c r="AC25" s="117">
        <f t="shared" si="3"/>
        <v>85.327123219792185</v>
      </c>
      <c r="AD25" s="64">
        <f t="shared" si="16"/>
        <v>96.328246872892777</v>
      </c>
      <c r="AE25" s="117">
        <f t="shared" si="4"/>
        <v>3.2524222300312551</v>
      </c>
      <c r="AF25" s="65">
        <f t="shared" si="17"/>
        <v>3.6717531271072219</v>
      </c>
      <c r="AH25" s="66">
        <f>IF(D25=0,0,T25*T25*(1-T25)/D25)</f>
        <v>0</v>
      </c>
      <c r="AI25" s="67">
        <f t="shared" si="18"/>
        <v>0</v>
      </c>
      <c r="AJ25" s="67">
        <f>U25*U25*((1-O25)*5+AB26)^2*AH25</f>
        <v>0</v>
      </c>
      <c r="AK25" s="67">
        <f>SUM(AJ25:AJ$42)/U25/U25</f>
        <v>0.2596386829561701</v>
      </c>
      <c r="AL25" s="67">
        <f>U25*U25*((1-O25)*5*(1-S25)+AC26)^2*AH25+V25*V25*AI25</f>
        <v>0</v>
      </c>
      <c r="AM25" s="67">
        <f>SUM(AL25:AL$42)/U25/U25</f>
        <v>0.21053457836400816</v>
      </c>
      <c r="AN25" s="67">
        <f>U25*U25*((1-O25)*5*S25+AE26)^2*AH25+V25*V25*AI25</f>
        <v>0</v>
      </c>
      <c r="AO25" s="68">
        <f>SUM(AN25:AN$42)/U25/U25</f>
        <v>2.7639711443086502E-2</v>
      </c>
      <c r="AP25" s="116">
        <f t="shared" si="5"/>
        <v>87.580832295587243</v>
      </c>
      <c r="AQ25" s="117">
        <f t="shared" si="6"/>
        <v>89.578258604059641</v>
      </c>
      <c r="AR25" s="117">
        <f t="shared" si="7"/>
        <v>84.427795895486298</v>
      </c>
      <c r="AS25" s="117">
        <f t="shared" si="8"/>
        <v>86.226450544098071</v>
      </c>
      <c r="AT25" s="117">
        <f t="shared" si="9"/>
        <v>2.9265684047049882</v>
      </c>
      <c r="AU25" s="124">
        <f t="shared" si="10"/>
        <v>3.5782760553575219</v>
      </c>
    </row>
    <row r="26" spans="1:47" ht="14.45" customHeight="1" x14ac:dyDescent="0.15">
      <c r="A26" s="208"/>
      <c r="B26" s="205" t="s">
        <v>69</v>
      </c>
      <c r="C26" s="71">
        <v>2025</v>
      </c>
      <c r="D26" s="72">
        <v>0</v>
      </c>
      <c r="E26" s="72">
        <v>665</v>
      </c>
      <c r="F26" s="126">
        <v>0</v>
      </c>
      <c r="G26" s="74" t="s">
        <v>69</v>
      </c>
      <c r="H26" s="72">
        <v>2708194</v>
      </c>
      <c r="I26" s="72">
        <v>219</v>
      </c>
      <c r="J26" s="75">
        <v>5</v>
      </c>
      <c r="K26" s="72">
        <v>99709</v>
      </c>
      <c r="L26" s="76">
        <v>8140093</v>
      </c>
      <c r="M26" s="179"/>
      <c r="N26" s="54"/>
      <c r="O26" s="77">
        <f t="shared" si="26"/>
        <v>0.44736842105263158</v>
      </c>
      <c r="P26" s="78">
        <f t="shared" si="27"/>
        <v>1.0607026014578835</v>
      </c>
      <c r="Q26" s="79">
        <f t="shared" si="13"/>
        <v>0</v>
      </c>
      <c r="R26" s="80">
        <f t="shared" si="14"/>
        <v>0</v>
      </c>
      <c r="S26" s="81">
        <f t="shared" si="15"/>
        <v>0</v>
      </c>
      <c r="T26" s="82">
        <f>5*R26/(1+5*(1-O26)*R26)</f>
        <v>0</v>
      </c>
      <c r="U26" s="83">
        <f>U25*(1-T25)</f>
        <v>100000</v>
      </c>
      <c r="V26" s="83">
        <f>5*U26*((1-T26)+O26*T26)</f>
        <v>500000</v>
      </c>
      <c r="W26" s="84">
        <f>SUM(V26:V$42)</f>
        <v>8357954.5449823439</v>
      </c>
      <c r="X26" s="85">
        <f t="shared" si="0"/>
        <v>500000</v>
      </c>
      <c r="Y26" s="83">
        <f>SUM(X26:X$42)</f>
        <v>8032712.3219792191</v>
      </c>
      <c r="Z26" s="83">
        <f t="shared" si="1"/>
        <v>0</v>
      </c>
      <c r="AA26" s="84">
        <f>SUM(Z26:Z$42)</f>
        <v>325242.22300312552</v>
      </c>
      <c r="AB26" s="77">
        <f t="shared" si="2"/>
        <v>83.579545449823442</v>
      </c>
      <c r="AC26" s="78">
        <f t="shared" si="3"/>
        <v>80.327123219792185</v>
      </c>
      <c r="AD26" s="86">
        <f t="shared" si="16"/>
        <v>96.108590669491221</v>
      </c>
      <c r="AE26" s="78">
        <f t="shared" si="4"/>
        <v>3.2524222300312551</v>
      </c>
      <c r="AF26" s="87">
        <f t="shared" si="17"/>
        <v>3.8914093305087794</v>
      </c>
      <c r="AH26" s="88">
        <f>IF(D26=0,0,T26*T26*(1-T26)/D26)</f>
        <v>0</v>
      </c>
      <c r="AI26" s="89">
        <f t="shared" si="18"/>
        <v>0</v>
      </c>
      <c r="AJ26" s="89">
        <f>U26*U26*((1-O26)*5+AB27)^2*AH26</f>
        <v>0</v>
      </c>
      <c r="AK26" s="89">
        <f>SUM(AJ26:AJ$42)/U26/U26</f>
        <v>0.2596386829561701</v>
      </c>
      <c r="AL26" s="89">
        <f>U26*U26*((1-O26)*5*(1-S26)+AC27)^2*AH26+V26*V26*AI26</f>
        <v>0</v>
      </c>
      <c r="AM26" s="89">
        <f>SUM(AL26:AL$42)/U26/U26</f>
        <v>0.21053457836400816</v>
      </c>
      <c r="AN26" s="89">
        <f>U26*U26*((1-O26)*5*S26+AE27)^2*AH26+V26*V26*AI26</f>
        <v>0</v>
      </c>
      <c r="AO26" s="90">
        <f>SUM(AN26:AN$42)/U26/U26</f>
        <v>2.7639711443086502E-2</v>
      </c>
      <c r="AP26" s="77">
        <f t="shared" si="5"/>
        <v>82.580832295587243</v>
      </c>
      <c r="AQ26" s="78">
        <f t="shared" si="6"/>
        <v>84.578258604059641</v>
      </c>
      <c r="AR26" s="78">
        <f t="shared" si="7"/>
        <v>79.427795895486298</v>
      </c>
      <c r="AS26" s="78">
        <f t="shared" si="8"/>
        <v>81.226450544098071</v>
      </c>
      <c r="AT26" s="78">
        <f t="shared" si="9"/>
        <v>2.9265684047049882</v>
      </c>
      <c r="AU26" s="91">
        <f t="shared" si="10"/>
        <v>3.5782760553575219</v>
      </c>
    </row>
    <row r="27" spans="1:47" ht="14.45" customHeight="1" x14ac:dyDescent="0.15">
      <c r="A27" s="208"/>
      <c r="B27" s="205" t="s">
        <v>71</v>
      </c>
      <c r="C27" s="127">
        <v>2186</v>
      </c>
      <c r="D27" s="72">
        <v>0</v>
      </c>
      <c r="E27" s="72">
        <v>739</v>
      </c>
      <c r="F27" s="126">
        <v>0</v>
      </c>
      <c r="G27" s="74" t="s">
        <v>71</v>
      </c>
      <c r="H27" s="72">
        <v>2870493</v>
      </c>
      <c r="I27" s="72">
        <v>203</v>
      </c>
      <c r="J27" s="75">
        <v>10</v>
      </c>
      <c r="K27" s="72">
        <v>99671</v>
      </c>
      <c r="L27" s="76">
        <v>7641653</v>
      </c>
      <c r="M27" s="179"/>
      <c r="N27" s="54"/>
      <c r="O27" s="77">
        <f t="shared" si="26"/>
        <v>0.54594594594594592</v>
      </c>
      <c r="P27" s="78">
        <f t="shared" si="27"/>
        <v>0.95236501468845525</v>
      </c>
      <c r="Q27" s="79">
        <f t="shared" si="13"/>
        <v>0</v>
      </c>
      <c r="R27" s="80">
        <f t="shared" si="14"/>
        <v>0</v>
      </c>
      <c r="S27" s="81">
        <f t="shared" si="15"/>
        <v>0</v>
      </c>
      <c r="T27" s="82">
        <f t="shared" ref="T27:T40" si="28">5*R27/(1+5*(1-O27)*R27)</f>
        <v>0</v>
      </c>
      <c r="U27" s="83">
        <f t="shared" ref="U27:U41" si="29">U26*(1-T26)</f>
        <v>100000</v>
      </c>
      <c r="V27" s="83">
        <f t="shared" ref="V27:V40" si="30">5*U27*((1-T27)+O27*T27)</f>
        <v>500000</v>
      </c>
      <c r="W27" s="84">
        <f>SUM(V27:V$42)</f>
        <v>7857954.5449823439</v>
      </c>
      <c r="X27" s="85">
        <f t="shared" si="0"/>
        <v>500000</v>
      </c>
      <c r="Y27" s="83">
        <f>SUM(X27:X$42)</f>
        <v>7532712.321979221</v>
      </c>
      <c r="Z27" s="83">
        <f t="shared" si="1"/>
        <v>0</v>
      </c>
      <c r="AA27" s="84">
        <f>SUM(Z27:Z$42)</f>
        <v>325242.22300312552</v>
      </c>
      <c r="AB27" s="77">
        <f t="shared" si="2"/>
        <v>78.579545449823442</v>
      </c>
      <c r="AC27" s="78">
        <f t="shared" si="3"/>
        <v>75.327123219792213</v>
      </c>
      <c r="AD27" s="86">
        <f t="shared" si="16"/>
        <v>95.86098110976215</v>
      </c>
      <c r="AE27" s="78">
        <f t="shared" si="4"/>
        <v>3.2524222300312551</v>
      </c>
      <c r="AF27" s="87">
        <f t="shared" si="17"/>
        <v>4.1390188902378835</v>
      </c>
      <c r="AH27" s="88">
        <f t="shared" ref="AH27:AH40" si="31">IF(D27=0,0,T27*T27*(1-T27)/D27)</f>
        <v>0</v>
      </c>
      <c r="AI27" s="89">
        <f t="shared" si="18"/>
        <v>0</v>
      </c>
      <c r="AJ27" s="89">
        <f t="shared" ref="AJ27:AJ40" si="32">U27*U27*((1-O27)*5+AB28)^2*AH27</f>
        <v>0</v>
      </c>
      <c r="AK27" s="89">
        <f>SUM(AJ27:AJ$42)/U27/U27</f>
        <v>0.2596386829561701</v>
      </c>
      <c r="AL27" s="89">
        <f t="shared" ref="AL27:AL40" si="33">U27*U27*((1-O27)*5*(1-S27)+AC28)^2*AH27+V27*V27*AI27</f>
        <v>0</v>
      </c>
      <c r="AM27" s="89">
        <f>SUM(AL27:AL$42)/U27/U27</f>
        <v>0.21053457836400816</v>
      </c>
      <c r="AN27" s="89">
        <f t="shared" ref="AN27:AN40" si="34">U27*U27*((1-O27)*5*S27+AE28)^2*AH27+V27*V27*AI27</f>
        <v>0</v>
      </c>
      <c r="AO27" s="90">
        <f>SUM(AN27:AN$42)/U27/U27</f>
        <v>2.7639711443086502E-2</v>
      </c>
      <c r="AP27" s="77">
        <f t="shared" si="5"/>
        <v>77.580832295587243</v>
      </c>
      <c r="AQ27" s="78">
        <f t="shared" si="6"/>
        <v>79.578258604059641</v>
      </c>
      <c r="AR27" s="78">
        <f t="shared" si="7"/>
        <v>74.427795895486327</v>
      </c>
      <c r="AS27" s="78">
        <f t="shared" si="8"/>
        <v>76.2264505440981</v>
      </c>
      <c r="AT27" s="78">
        <f t="shared" si="9"/>
        <v>2.9265684047049882</v>
      </c>
      <c r="AU27" s="91">
        <f t="shared" si="10"/>
        <v>3.5782760553575219</v>
      </c>
    </row>
    <row r="28" spans="1:47" ht="14.45" customHeight="1" x14ac:dyDescent="0.15">
      <c r="A28" s="208"/>
      <c r="B28" s="205" t="s">
        <v>73</v>
      </c>
      <c r="C28" s="71">
        <v>2112</v>
      </c>
      <c r="D28" s="72">
        <v>0</v>
      </c>
      <c r="E28" s="72">
        <v>669</v>
      </c>
      <c r="F28" s="126">
        <v>0</v>
      </c>
      <c r="G28" s="74" t="s">
        <v>73</v>
      </c>
      <c r="H28" s="72">
        <v>2932213</v>
      </c>
      <c r="I28" s="72">
        <v>481</v>
      </c>
      <c r="J28" s="75">
        <v>15</v>
      </c>
      <c r="K28" s="72">
        <v>99634</v>
      </c>
      <c r="L28" s="76">
        <v>7143382</v>
      </c>
      <c r="M28" s="179"/>
      <c r="N28" s="54"/>
      <c r="O28" s="77">
        <f t="shared" si="26"/>
        <v>0.55999999999999994</v>
      </c>
      <c r="P28" s="78">
        <f t="shared" si="27"/>
        <v>1.0211362288483135</v>
      </c>
      <c r="Q28" s="79">
        <f t="shared" si="13"/>
        <v>0</v>
      </c>
      <c r="R28" s="80">
        <f t="shared" si="14"/>
        <v>0</v>
      </c>
      <c r="S28" s="81">
        <f t="shared" si="15"/>
        <v>0</v>
      </c>
      <c r="T28" s="82">
        <f t="shared" si="28"/>
        <v>0</v>
      </c>
      <c r="U28" s="83">
        <f t="shared" si="29"/>
        <v>100000</v>
      </c>
      <c r="V28" s="83">
        <f t="shared" si="30"/>
        <v>500000</v>
      </c>
      <c r="W28" s="84">
        <f>SUM(V28:V$42)</f>
        <v>7357954.5449823439</v>
      </c>
      <c r="X28" s="85">
        <f t="shared" si="0"/>
        <v>500000</v>
      </c>
      <c r="Y28" s="83">
        <f>SUM(X28:X$42)</f>
        <v>7032712.321979221</v>
      </c>
      <c r="Z28" s="83">
        <f t="shared" si="1"/>
        <v>0</v>
      </c>
      <c r="AA28" s="84">
        <f>SUM(Z28:Z$42)</f>
        <v>325242.22300312552</v>
      </c>
      <c r="AB28" s="77">
        <f t="shared" si="2"/>
        <v>73.579545449823442</v>
      </c>
      <c r="AC28" s="78">
        <f t="shared" si="3"/>
        <v>70.327123219792213</v>
      </c>
      <c r="AD28" s="86">
        <f t="shared" si="16"/>
        <v>95.579719594422912</v>
      </c>
      <c r="AE28" s="78">
        <f t="shared" si="4"/>
        <v>3.2524222300312551</v>
      </c>
      <c r="AF28" s="87">
        <f t="shared" si="17"/>
        <v>4.4202804055771168</v>
      </c>
      <c r="AH28" s="88">
        <f t="shared" si="31"/>
        <v>0</v>
      </c>
      <c r="AI28" s="89">
        <f t="shared" si="18"/>
        <v>0</v>
      </c>
      <c r="AJ28" s="89">
        <f t="shared" si="32"/>
        <v>0</v>
      </c>
      <c r="AK28" s="89">
        <f>SUM(AJ28:AJ$42)/U28/U28</f>
        <v>0.2596386829561701</v>
      </c>
      <c r="AL28" s="89">
        <f t="shared" si="33"/>
        <v>0</v>
      </c>
      <c r="AM28" s="89">
        <f>SUM(AL28:AL$42)/U28/U28</f>
        <v>0.21053457836400816</v>
      </c>
      <c r="AN28" s="89">
        <f t="shared" si="34"/>
        <v>0</v>
      </c>
      <c r="AO28" s="90">
        <f>SUM(AN28:AN$42)/U28/U28</f>
        <v>2.7639711443086502E-2</v>
      </c>
      <c r="AP28" s="77">
        <f t="shared" si="5"/>
        <v>72.580832295587243</v>
      </c>
      <c r="AQ28" s="78">
        <f t="shared" si="6"/>
        <v>74.578258604059641</v>
      </c>
      <c r="AR28" s="78">
        <f t="shared" si="7"/>
        <v>69.427795895486327</v>
      </c>
      <c r="AS28" s="78">
        <f t="shared" si="8"/>
        <v>71.2264505440981</v>
      </c>
      <c r="AT28" s="78">
        <f t="shared" si="9"/>
        <v>2.9265684047049882</v>
      </c>
      <c r="AU28" s="91">
        <f t="shared" si="10"/>
        <v>3.5782760553575219</v>
      </c>
    </row>
    <row r="29" spans="1:47" ht="14.45" customHeight="1" x14ac:dyDescent="0.15">
      <c r="A29" s="208"/>
      <c r="B29" s="205" t="s">
        <v>75</v>
      </c>
      <c r="C29" s="71">
        <v>1792</v>
      </c>
      <c r="D29" s="72">
        <v>0</v>
      </c>
      <c r="E29" s="72">
        <v>595</v>
      </c>
      <c r="F29" s="126">
        <v>0</v>
      </c>
      <c r="G29" s="74" t="s">
        <v>75</v>
      </c>
      <c r="H29" s="72">
        <v>3076411</v>
      </c>
      <c r="I29" s="72">
        <v>791</v>
      </c>
      <c r="J29" s="75">
        <v>20</v>
      </c>
      <c r="K29" s="72">
        <v>99554</v>
      </c>
      <c r="L29" s="76">
        <v>6645388</v>
      </c>
      <c r="M29" s="179"/>
      <c r="N29" s="54"/>
      <c r="O29" s="77">
        <f t="shared" si="26"/>
        <v>0.50406504065040647</v>
      </c>
      <c r="P29" s="78">
        <f t="shared" si="27"/>
        <v>1.0398951367025973</v>
      </c>
      <c r="Q29" s="79">
        <f t="shared" si="13"/>
        <v>0</v>
      </c>
      <c r="R29" s="80">
        <f t="shared" si="14"/>
        <v>0</v>
      </c>
      <c r="S29" s="81">
        <f t="shared" si="15"/>
        <v>0</v>
      </c>
      <c r="T29" s="82">
        <f t="shared" si="28"/>
        <v>0</v>
      </c>
      <c r="U29" s="83">
        <f t="shared" si="29"/>
        <v>100000</v>
      </c>
      <c r="V29" s="83">
        <f t="shared" si="30"/>
        <v>500000</v>
      </c>
      <c r="W29" s="84">
        <f>SUM(V29:V$42)</f>
        <v>6857954.5449823439</v>
      </c>
      <c r="X29" s="85">
        <f t="shared" si="0"/>
        <v>500000</v>
      </c>
      <c r="Y29" s="83">
        <f>SUM(X29:X$42)</f>
        <v>6532712.321979221</v>
      </c>
      <c r="Z29" s="83">
        <f t="shared" si="1"/>
        <v>0</v>
      </c>
      <c r="AA29" s="84">
        <f>SUM(Z29:Z$42)</f>
        <v>325242.22300312552</v>
      </c>
      <c r="AB29" s="77">
        <f t="shared" si="2"/>
        <v>68.579545449823442</v>
      </c>
      <c r="AC29" s="78">
        <f t="shared" si="3"/>
        <v>65.327123219792213</v>
      </c>
      <c r="AD29" s="86">
        <f t="shared" si="16"/>
        <v>95.257445629453926</v>
      </c>
      <c r="AE29" s="78">
        <f t="shared" si="4"/>
        <v>3.2524222300312551</v>
      </c>
      <c r="AF29" s="87">
        <f t="shared" si="17"/>
        <v>4.7425543705461068</v>
      </c>
      <c r="AH29" s="88">
        <f t="shared" si="31"/>
        <v>0</v>
      </c>
      <c r="AI29" s="89">
        <f t="shared" si="18"/>
        <v>0</v>
      </c>
      <c r="AJ29" s="89">
        <f t="shared" si="32"/>
        <v>0</v>
      </c>
      <c r="AK29" s="89">
        <f>SUM(AJ29:AJ$42)/U29/U29</f>
        <v>0.2596386829561701</v>
      </c>
      <c r="AL29" s="89">
        <f t="shared" si="33"/>
        <v>0</v>
      </c>
      <c r="AM29" s="89">
        <f>SUM(AL29:AL$42)/U29/U29</f>
        <v>0.21053457836400816</v>
      </c>
      <c r="AN29" s="89">
        <f t="shared" si="34"/>
        <v>0</v>
      </c>
      <c r="AO29" s="90">
        <f>SUM(AN29:AN$42)/U29/U29</f>
        <v>2.7639711443086502E-2</v>
      </c>
      <c r="AP29" s="77">
        <f t="shared" si="5"/>
        <v>67.580832295587243</v>
      </c>
      <c r="AQ29" s="78">
        <f t="shared" si="6"/>
        <v>69.578258604059641</v>
      </c>
      <c r="AR29" s="78">
        <f t="shared" si="7"/>
        <v>64.427795895486327</v>
      </c>
      <c r="AS29" s="78">
        <f t="shared" si="8"/>
        <v>66.2264505440981</v>
      </c>
      <c r="AT29" s="78">
        <f t="shared" si="9"/>
        <v>2.9265684047049882</v>
      </c>
      <c r="AU29" s="91">
        <f t="shared" si="10"/>
        <v>3.5782760553575219</v>
      </c>
    </row>
    <row r="30" spans="1:47" ht="14.45" customHeight="1" x14ac:dyDescent="0.15">
      <c r="A30" s="208"/>
      <c r="B30" s="205" t="s">
        <v>77</v>
      </c>
      <c r="C30" s="71">
        <v>1978</v>
      </c>
      <c r="D30" s="72">
        <v>2</v>
      </c>
      <c r="E30" s="72">
        <v>672</v>
      </c>
      <c r="F30" s="126">
        <v>0</v>
      </c>
      <c r="G30" s="74" t="s">
        <v>77</v>
      </c>
      <c r="H30" s="72">
        <v>3511714</v>
      </c>
      <c r="I30" s="72">
        <v>1025</v>
      </c>
      <c r="J30" s="75">
        <v>25</v>
      </c>
      <c r="K30" s="72">
        <v>99431</v>
      </c>
      <c r="L30" s="76">
        <v>6147923</v>
      </c>
      <c r="M30" s="179"/>
      <c r="N30" s="54"/>
      <c r="O30" s="77">
        <f t="shared" si="26"/>
        <v>0.52689655172413796</v>
      </c>
      <c r="P30" s="78">
        <f t="shared" si="27"/>
        <v>1.000066319908661</v>
      </c>
      <c r="Q30" s="79">
        <f t="shared" si="13"/>
        <v>1.0111223458038423E-3</v>
      </c>
      <c r="R30" s="80">
        <f t="shared" si="14"/>
        <v>1.0110552927091786E-3</v>
      </c>
      <c r="S30" s="81">
        <f t="shared" si="15"/>
        <v>0</v>
      </c>
      <c r="T30" s="82">
        <f t="shared" si="28"/>
        <v>5.0432147645106153E-3</v>
      </c>
      <c r="U30" s="83">
        <f t="shared" si="29"/>
        <v>100000</v>
      </c>
      <c r="V30" s="83">
        <f t="shared" si="30"/>
        <v>498807.01885225717</v>
      </c>
      <c r="W30" s="84">
        <f>SUM(V30:V$42)</f>
        <v>6357954.5449823439</v>
      </c>
      <c r="X30" s="85">
        <f t="shared" si="0"/>
        <v>498807.01885225717</v>
      </c>
      <c r="Y30" s="83">
        <f>SUM(X30:X$42)</f>
        <v>6032712.321979221</v>
      </c>
      <c r="Z30" s="83">
        <f t="shared" si="1"/>
        <v>0</v>
      </c>
      <c r="AA30" s="84">
        <f>SUM(Z30:Z$42)</f>
        <v>325242.22300312552</v>
      </c>
      <c r="AB30" s="77">
        <f t="shared" si="2"/>
        <v>63.579545449823442</v>
      </c>
      <c r="AC30" s="78">
        <f t="shared" si="3"/>
        <v>60.327123219792206</v>
      </c>
      <c r="AD30" s="86">
        <f t="shared" si="16"/>
        <v>94.884483355424393</v>
      </c>
      <c r="AE30" s="78">
        <f t="shared" si="4"/>
        <v>3.2524222300312551</v>
      </c>
      <c r="AF30" s="87">
        <f t="shared" si="17"/>
        <v>5.1155166445756448</v>
      </c>
      <c r="AH30" s="88">
        <f t="shared" si="31"/>
        <v>1.2652872980098615E-5</v>
      </c>
      <c r="AI30" s="89">
        <f t="shared" si="18"/>
        <v>0</v>
      </c>
      <c r="AJ30" s="89">
        <f t="shared" si="32"/>
        <v>474742123.80073029</v>
      </c>
      <c r="AK30" s="89">
        <f>SUM(AJ30:AJ$42)/U30/U30</f>
        <v>0.2596386829561701</v>
      </c>
      <c r="AL30" s="89">
        <f t="shared" si="33"/>
        <v>425423566.60363936</v>
      </c>
      <c r="AM30" s="89">
        <f>SUM(AL30:AL$42)/U30/U30</f>
        <v>0.21053457836400816</v>
      </c>
      <c r="AN30" s="89">
        <f t="shared" si="34"/>
        <v>1352055.6072707216</v>
      </c>
      <c r="AO30" s="90">
        <f>SUM(AN30:AN$42)/U30/U30</f>
        <v>2.7639711443086502E-2</v>
      </c>
      <c r="AP30" s="77">
        <f t="shared" si="5"/>
        <v>62.580832295587243</v>
      </c>
      <c r="AQ30" s="78">
        <f t="shared" si="6"/>
        <v>64.578258604059641</v>
      </c>
      <c r="AR30" s="78">
        <f t="shared" si="7"/>
        <v>59.427795895486327</v>
      </c>
      <c r="AS30" s="78">
        <f t="shared" si="8"/>
        <v>61.226450544098086</v>
      </c>
      <c r="AT30" s="78">
        <f t="shared" si="9"/>
        <v>2.9265684047049882</v>
      </c>
      <c r="AU30" s="91">
        <f t="shared" si="10"/>
        <v>3.5782760553575219</v>
      </c>
    </row>
    <row r="31" spans="1:47" ht="14.45" customHeight="1" x14ac:dyDescent="0.15">
      <c r="A31" s="208"/>
      <c r="B31" s="205" t="s">
        <v>79</v>
      </c>
      <c r="C31" s="71">
        <v>2307</v>
      </c>
      <c r="D31" s="72">
        <v>0</v>
      </c>
      <c r="E31" s="72">
        <v>783</v>
      </c>
      <c r="F31" s="126">
        <v>0</v>
      </c>
      <c r="G31" s="74" t="s">
        <v>79</v>
      </c>
      <c r="H31" s="72">
        <v>4033928</v>
      </c>
      <c r="I31" s="72">
        <v>1660</v>
      </c>
      <c r="J31" s="75">
        <v>30</v>
      </c>
      <c r="K31" s="72">
        <v>99286</v>
      </c>
      <c r="L31" s="76">
        <v>5651111</v>
      </c>
      <c r="M31" s="179"/>
      <c r="N31" s="54"/>
      <c r="O31" s="77">
        <f t="shared" si="26"/>
        <v>0.5217821782178218</v>
      </c>
      <c r="P31" s="78">
        <f t="shared" si="27"/>
        <v>1.0103313840519563</v>
      </c>
      <c r="Q31" s="79">
        <f t="shared" si="13"/>
        <v>0</v>
      </c>
      <c r="R31" s="80">
        <f t="shared" si="14"/>
        <v>0</v>
      </c>
      <c r="S31" s="81">
        <f t="shared" si="15"/>
        <v>0</v>
      </c>
      <c r="T31" s="82">
        <f t="shared" si="28"/>
        <v>0</v>
      </c>
      <c r="U31" s="83">
        <f t="shared" si="29"/>
        <v>99495.678523548937</v>
      </c>
      <c r="V31" s="83">
        <f t="shared" si="30"/>
        <v>497478.39261774468</v>
      </c>
      <c r="W31" s="84">
        <f>SUM(V31:V$42)</f>
        <v>5859147.5261300877</v>
      </c>
      <c r="X31" s="85">
        <f t="shared" si="0"/>
        <v>497478.39261774468</v>
      </c>
      <c r="Y31" s="83">
        <f>SUM(X31:X$42)</f>
        <v>5533905.3031269629</v>
      </c>
      <c r="Z31" s="83">
        <f t="shared" si="1"/>
        <v>0</v>
      </c>
      <c r="AA31" s="84">
        <f>SUM(Z31:Z$42)</f>
        <v>325242.22300312552</v>
      </c>
      <c r="AB31" s="77">
        <f t="shared" si="2"/>
        <v>58.888462424459242</v>
      </c>
      <c r="AC31" s="78">
        <f t="shared" si="3"/>
        <v>55.619554389160548</v>
      </c>
      <c r="AD31" s="86">
        <f t="shared" si="16"/>
        <v>94.448983891382838</v>
      </c>
      <c r="AE31" s="78">
        <f t="shared" si="4"/>
        <v>3.268908035298701</v>
      </c>
      <c r="AF31" s="87">
        <f t="shared" si="17"/>
        <v>5.5510161086171692</v>
      </c>
      <c r="AH31" s="88">
        <f t="shared" si="31"/>
        <v>0</v>
      </c>
      <c r="AI31" s="89">
        <f t="shared" si="18"/>
        <v>0</v>
      </c>
      <c r="AJ31" s="89">
        <f t="shared" si="32"/>
        <v>0</v>
      </c>
      <c r="AK31" s="89">
        <f>SUM(AJ31:AJ$42)/U31/U31</f>
        <v>0.21432075068728904</v>
      </c>
      <c r="AL31" s="89">
        <f t="shared" si="33"/>
        <v>0</v>
      </c>
      <c r="AM31" s="89">
        <f>SUM(AL31:AL$42)/U31/U31</f>
        <v>0.16969956829900448</v>
      </c>
      <c r="AN31" s="89">
        <f t="shared" si="34"/>
        <v>0</v>
      </c>
      <c r="AO31" s="90">
        <f>SUM(AN31:AN$42)/U31/U31</f>
        <v>2.7784040994158574E-2</v>
      </c>
      <c r="AP31" s="77">
        <f t="shared" si="5"/>
        <v>57.981084556181486</v>
      </c>
      <c r="AQ31" s="78">
        <f t="shared" si="6"/>
        <v>59.795840292736997</v>
      </c>
      <c r="AR31" s="78">
        <f t="shared" si="7"/>
        <v>54.812140083133308</v>
      </c>
      <c r="AS31" s="78">
        <f t="shared" si="8"/>
        <v>56.426968695187789</v>
      </c>
      <c r="AT31" s="78">
        <f t="shared" si="9"/>
        <v>2.9422045429954204</v>
      </c>
      <c r="AU31" s="91">
        <f t="shared" si="10"/>
        <v>3.5956115276019815</v>
      </c>
    </row>
    <row r="32" spans="1:47" ht="14.45" customHeight="1" x14ac:dyDescent="0.15">
      <c r="A32" s="208"/>
      <c r="B32" s="205" t="s">
        <v>81</v>
      </c>
      <c r="C32" s="71">
        <v>2390</v>
      </c>
      <c r="D32" s="72">
        <v>0</v>
      </c>
      <c r="E32" s="72">
        <v>790</v>
      </c>
      <c r="F32" s="126">
        <v>0</v>
      </c>
      <c r="G32" s="74" t="s">
        <v>81</v>
      </c>
      <c r="H32" s="72">
        <v>4761382</v>
      </c>
      <c r="I32" s="72">
        <v>2688</v>
      </c>
      <c r="J32" s="75">
        <v>35</v>
      </c>
      <c r="K32" s="72">
        <v>99084</v>
      </c>
      <c r="L32" s="76">
        <v>5155164</v>
      </c>
      <c r="M32" s="179"/>
      <c r="N32" s="54"/>
      <c r="O32" s="77">
        <f t="shared" si="26"/>
        <v>0.5321554770318021</v>
      </c>
      <c r="P32" s="78">
        <f t="shared" si="27"/>
        <v>0.98696699178052738</v>
      </c>
      <c r="Q32" s="79">
        <f t="shared" si="13"/>
        <v>0</v>
      </c>
      <c r="R32" s="80">
        <f t="shared" si="14"/>
        <v>0</v>
      </c>
      <c r="S32" s="81">
        <f t="shared" si="15"/>
        <v>0</v>
      </c>
      <c r="T32" s="82">
        <f t="shared" si="28"/>
        <v>0</v>
      </c>
      <c r="U32" s="83">
        <f t="shared" si="29"/>
        <v>99495.678523548937</v>
      </c>
      <c r="V32" s="83">
        <f t="shared" si="30"/>
        <v>497478.39261774468</v>
      </c>
      <c r="W32" s="84">
        <f>SUM(V32:V$42)</f>
        <v>5361669.1335123423</v>
      </c>
      <c r="X32" s="85">
        <f t="shared" si="0"/>
        <v>497478.39261774468</v>
      </c>
      <c r="Y32" s="83">
        <f>SUM(X32:X$42)</f>
        <v>5036426.9105092175</v>
      </c>
      <c r="Z32" s="83">
        <f t="shared" si="1"/>
        <v>0</v>
      </c>
      <c r="AA32" s="84">
        <f>SUM(Z32:Z$42)</f>
        <v>325242.22300312552</v>
      </c>
      <c r="AB32" s="77">
        <f t="shared" si="2"/>
        <v>53.888462424459235</v>
      </c>
      <c r="AC32" s="78">
        <f t="shared" si="3"/>
        <v>50.619554389160541</v>
      </c>
      <c r="AD32" s="86">
        <f t="shared" si="16"/>
        <v>93.933937083692001</v>
      </c>
      <c r="AE32" s="78">
        <f t="shared" si="4"/>
        <v>3.268908035298701</v>
      </c>
      <c r="AF32" s="87">
        <f t="shared" si="17"/>
        <v>6.0660629163080158</v>
      </c>
      <c r="AH32" s="88">
        <f t="shared" si="31"/>
        <v>0</v>
      </c>
      <c r="AI32" s="89">
        <f t="shared" si="18"/>
        <v>0</v>
      </c>
      <c r="AJ32" s="89">
        <f t="shared" si="32"/>
        <v>0</v>
      </c>
      <c r="AK32" s="89">
        <f>SUM(AJ32:AJ$42)/U32/U32</f>
        <v>0.21432075068728904</v>
      </c>
      <c r="AL32" s="89">
        <f t="shared" si="33"/>
        <v>0</v>
      </c>
      <c r="AM32" s="89">
        <f>SUM(AL32:AL$42)/U32/U32</f>
        <v>0.16969956829900448</v>
      </c>
      <c r="AN32" s="89">
        <f t="shared" si="34"/>
        <v>0</v>
      </c>
      <c r="AO32" s="90">
        <f>SUM(AN32:AN$42)/U32/U32</f>
        <v>2.7784040994158574E-2</v>
      </c>
      <c r="AP32" s="77">
        <f t="shared" si="5"/>
        <v>52.981084556181479</v>
      </c>
      <c r="AQ32" s="78">
        <f t="shared" si="6"/>
        <v>54.79584029273699</v>
      </c>
      <c r="AR32" s="78">
        <f t="shared" si="7"/>
        <v>49.812140083133301</v>
      </c>
      <c r="AS32" s="78">
        <f t="shared" si="8"/>
        <v>51.426968695187782</v>
      </c>
      <c r="AT32" s="78">
        <f t="shared" si="9"/>
        <v>2.9422045429954204</v>
      </c>
      <c r="AU32" s="91">
        <f t="shared" si="10"/>
        <v>3.5956115276019815</v>
      </c>
    </row>
    <row r="33" spans="1:47" ht="14.45" customHeight="1" x14ac:dyDescent="0.15">
      <c r="A33" s="208"/>
      <c r="B33" s="205" t="s">
        <v>83</v>
      </c>
      <c r="C33" s="71">
        <v>2312</v>
      </c>
      <c r="D33" s="72">
        <v>0</v>
      </c>
      <c r="E33" s="72">
        <v>765</v>
      </c>
      <c r="F33" s="126">
        <v>0</v>
      </c>
      <c r="G33" s="74" t="s">
        <v>83</v>
      </c>
      <c r="H33" s="72">
        <v>4268754</v>
      </c>
      <c r="I33" s="72">
        <v>3533</v>
      </c>
      <c r="J33" s="75">
        <v>40</v>
      </c>
      <c r="K33" s="72">
        <v>98801</v>
      </c>
      <c r="L33" s="76">
        <v>4660406</v>
      </c>
      <c r="M33" s="179"/>
      <c r="N33" s="54"/>
      <c r="O33" s="77">
        <f t="shared" si="26"/>
        <v>0.53557692307692306</v>
      </c>
      <c r="P33" s="78">
        <f t="shared" si="27"/>
        <v>0.98091291517113921</v>
      </c>
      <c r="Q33" s="79">
        <f t="shared" si="13"/>
        <v>0</v>
      </c>
      <c r="R33" s="80">
        <f t="shared" si="14"/>
        <v>0</v>
      </c>
      <c r="S33" s="81">
        <f t="shared" si="15"/>
        <v>0</v>
      </c>
      <c r="T33" s="82">
        <f t="shared" si="28"/>
        <v>0</v>
      </c>
      <c r="U33" s="83">
        <f t="shared" si="29"/>
        <v>99495.678523548937</v>
      </c>
      <c r="V33" s="83">
        <f t="shared" si="30"/>
        <v>497478.39261774468</v>
      </c>
      <c r="W33" s="84">
        <f>SUM(V33:V$42)</f>
        <v>4864190.740894597</v>
      </c>
      <c r="X33" s="85">
        <f t="shared" si="0"/>
        <v>497478.39261774468</v>
      </c>
      <c r="Y33" s="83">
        <f>SUM(X33:X$42)</f>
        <v>4538948.5178914722</v>
      </c>
      <c r="Z33" s="83">
        <f t="shared" si="1"/>
        <v>0</v>
      </c>
      <c r="AA33" s="84">
        <f>SUM(Z33:Z$42)</f>
        <v>325242.22300312552</v>
      </c>
      <c r="AB33" s="77">
        <f t="shared" si="2"/>
        <v>48.888462424459227</v>
      </c>
      <c r="AC33" s="78">
        <f t="shared" si="3"/>
        <v>45.619554389160534</v>
      </c>
      <c r="AD33" s="86">
        <f t="shared" si="16"/>
        <v>93.313538873615215</v>
      </c>
      <c r="AE33" s="78">
        <f t="shared" si="4"/>
        <v>3.268908035298701</v>
      </c>
      <c r="AF33" s="87">
        <f t="shared" si="17"/>
        <v>6.6864611263847893</v>
      </c>
      <c r="AH33" s="88">
        <f t="shared" si="31"/>
        <v>0</v>
      </c>
      <c r="AI33" s="89">
        <f t="shared" si="18"/>
        <v>0</v>
      </c>
      <c r="AJ33" s="89">
        <f t="shared" si="32"/>
        <v>0</v>
      </c>
      <c r="AK33" s="89">
        <f>SUM(AJ33:AJ$42)/U33/U33</f>
        <v>0.21432075068728904</v>
      </c>
      <c r="AL33" s="89">
        <f t="shared" si="33"/>
        <v>0</v>
      </c>
      <c r="AM33" s="89">
        <f>SUM(AL33:AL$42)/U33/U33</f>
        <v>0.16969956829900448</v>
      </c>
      <c r="AN33" s="89">
        <f t="shared" si="34"/>
        <v>0</v>
      </c>
      <c r="AO33" s="90">
        <f>SUM(AN33:AN$42)/U33/U33</f>
        <v>2.7784040994158574E-2</v>
      </c>
      <c r="AP33" s="77">
        <f t="shared" si="5"/>
        <v>47.981084556181472</v>
      </c>
      <c r="AQ33" s="78">
        <f t="shared" si="6"/>
        <v>49.795840292736983</v>
      </c>
      <c r="AR33" s="78">
        <f t="shared" si="7"/>
        <v>44.812140083133293</v>
      </c>
      <c r="AS33" s="78">
        <f t="shared" si="8"/>
        <v>46.426968695187774</v>
      </c>
      <c r="AT33" s="78">
        <f t="shared" si="9"/>
        <v>2.9422045429954204</v>
      </c>
      <c r="AU33" s="91">
        <f t="shared" si="10"/>
        <v>3.5956115276019815</v>
      </c>
    </row>
    <row r="34" spans="1:47" ht="14.45" customHeight="1" x14ac:dyDescent="0.15">
      <c r="A34" s="208"/>
      <c r="B34" s="205" t="s">
        <v>85</v>
      </c>
      <c r="C34" s="71">
        <v>2393</v>
      </c>
      <c r="D34" s="72">
        <v>1</v>
      </c>
      <c r="E34" s="72">
        <v>816</v>
      </c>
      <c r="F34" s="128">
        <v>2</v>
      </c>
      <c r="G34" s="74" t="s">
        <v>85</v>
      </c>
      <c r="H34" s="72">
        <v>3950745</v>
      </c>
      <c r="I34" s="72">
        <v>4966</v>
      </c>
      <c r="J34" s="75">
        <v>45</v>
      </c>
      <c r="K34" s="72">
        <v>98385</v>
      </c>
      <c r="L34" s="76">
        <v>4167367</v>
      </c>
      <c r="M34" s="179"/>
      <c r="N34" s="54"/>
      <c r="O34" s="77">
        <f t="shared" si="26"/>
        <v>0.53503184713375795</v>
      </c>
      <c r="P34" s="78">
        <f t="shared" si="27"/>
        <v>0.98169390256016631</v>
      </c>
      <c r="Q34" s="79">
        <f t="shared" si="13"/>
        <v>4.1788549937317178E-4</v>
      </c>
      <c r="R34" s="80">
        <f t="shared" si="14"/>
        <v>4.2567800236241183E-4</v>
      </c>
      <c r="S34" s="81">
        <f t="shared" si="15"/>
        <v>2.4509803921568627E-3</v>
      </c>
      <c r="T34" s="82">
        <f t="shared" si="28"/>
        <v>2.1262857680315601E-3</v>
      </c>
      <c r="U34" s="83">
        <f t="shared" si="29"/>
        <v>99495.678523548937</v>
      </c>
      <c r="V34" s="83">
        <f t="shared" si="30"/>
        <v>496986.55803489615</v>
      </c>
      <c r="W34" s="84">
        <f>SUM(V34:V$42)</f>
        <v>4366712.3482768526</v>
      </c>
      <c r="X34" s="85">
        <f t="shared" si="0"/>
        <v>495768.45372598711</v>
      </c>
      <c r="Y34" s="83">
        <f>SUM(X34:X$42)</f>
        <v>4041470.1252737269</v>
      </c>
      <c r="Z34" s="83">
        <f t="shared" si="1"/>
        <v>1218.1043089090592</v>
      </c>
      <c r="AA34" s="84">
        <f>SUM(Z34:Z$42)</f>
        <v>325242.22300312552</v>
      </c>
      <c r="AB34" s="77">
        <f t="shared" si="2"/>
        <v>43.888462424459227</v>
      </c>
      <c r="AC34" s="78">
        <f t="shared" si="3"/>
        <v>40.619554389160527</v>
      </c>
      <c r="AD34" s="86">
        <f t="shared" si="16"/>
        <v>92.551782735781316</v>
      </c>
      <c r="AE34" s="78">
        <f t="shared" si="4"/>
        <v>3.268908035298701</v>
      </c>
      <c r="AF34" s="87">
        <f t="shared" si="17"/>
        <v>7.4482172642186821</v>
      </c>
      <c r="AH34" s="88">
        <f t="shared" si="31"/>
        <v>4.5114780355284867E-6</v>
      </c>
      <c r="AI34" s="89">
        <f t="shared" si="18"/>
        <v>2.9962905481300556E-6</v>
      </c>
      <c r="AJ34" s="89">
        <f t="shared" si="32"/>
        <v>76181753.748680606</v>
      </c>
      <c r="AK34" s="89">
        <f>SUM(AJ34:AJ$42)/U34/U34</f>
        <v>0.21432075068728904</v>
      </c>
      <c r="AL34" s="89">
        <f t="shared" si="33"/>
        <v>65338426.694236539</v>
      </c>
      <c r="AM34" s="89">
        <f>SUM(AL34:AL$42)/U34/U34</f>
        <v>0.16969956829900448</v>
      </c>
      <c r="AN34" s="89">
        <f t="shared" si="34"/>
        <v>1217421.3957462292</v>
      </c>
      <c r="AO34" s="90">
        <f>SUM(AN34:AN$42)/U34/U34</f>
        <v>2.7784040994158574E-2</v>
      </c>
      <c r="AP34" s="77">
        <f t="shared" si="5"/>
        <v>42.981084556181472</v>
      </c>
      <c r="AQ34" s="78">
        <f t="shared" si="6"/>
        <v>44.795840292736983</v>
      </c>
      <c r="AR34" s="78">
        <f t="shared" si="7"/>
        <v>39.812140083133286</v>
      </c>
      <c r="AS34" s="78">
        <f t="shared" si="8"/>
        <v>41.426968695187767</v>
      </c>
      <c r="AT34" s="78">
        <f t="shared" si="9"/>
        <v>2.9422045429954204</v>
      </c>
      <c r="AU34" s="91">
        <f t="shared" si="10"/>
        <v>3.5956115276019815</v>
      </c>
    </row>
    <row r="35" spans="1:47" ht="14.45" customHeight="1" x14ac:dyDescent="0.15">
      <c r="A35" s="208"/>
      <c r="B35" s="205" t="s">
        <v>87</v>
      </c>
      <c r="C35" s="71">
        <v>2793</v>
      </c>
      <c r="D35" s="72">
        <v>8</v>
      </c>
      <c r="E35" s="72">
        <v>920</v>
      </c>
      <c r="F35" s="128">
        <v>2</v>
      </c>
      <c r="G35" s="74" t="s">
        <v>87</v>
      </c>
      <c r="H35" s="72">
        <v>3800955</v>
      </c>
      <c r="I35" s="72">
        <v>7376</v>
      </c>
      <c r="J35" s="75">
        <v>50</v>
      </c>
      <c r="K35" s="72">
        <v>97757</v>
      </c>
      <c r="L35" s="76">
        <v>3676902</v>
      </c>
      <c r="M35" s="179"/>
      <c r="N35" s="54"/>
      <c r="O35" s="77">
        <f t="shared" si="26"/>
        <v>0.52678762006403412</v>
      </c>
      <c r="P35" s="78">
        <f t="shared" si="27"/>
        <v>1.0077020280165589</v>
      </c>
      <c r="Q35" s="79">
        <f t="shared" si="13"/>
        <v>2.8643036161833156E-3</v>
      </c>
      <c r="R35" s="80">
        <f t="shared" si="14"/>
        <v>2.8424112848329489E-3</v>
      </c>
      <c r="S35" s="81">
        <f t="shared" si="15"/>
        <v>2.1739130434782609E-3</v>
      </c>
      <c r="T35" s="82">
        <f t="shared" si="28"/>
        <v>1.4117114298290183E-2</v>
      </c>
      <c r="U35" s="83">
        <f t="shared" si="29"/>
        <v>99284.122278323674</v>
      </c>
      <c r="V35" s="83">
        <f t="shared" si="30"/>
        <v>493104.32648767356</v>
      </c>
      <c r="W35" s="84">
        <f>SUM(V35:V$42)</f>
        <v>3869725.7902419567</v>
      </c>
      <c r="X35" s="85">
        <f t="shared" si="0"/>
        <v>492032.36056052643</v>
      </c>
      <c r="Y35" s="83">
        <f>SUM(X35:X$42)</f>
        <v>3545701.6715477398</v>
      </c>
      <c r="Z35" s="83">
        <f t="shared" si="1"/>
        <v>1071.9659271471164</v>
      </c>
      <c r="AA35" s="84">
        <f>SUM(Z35:Z$42)</f>
        <v>324024.11869421648</v>
      </c>
      <c r="AB35" s="77">
        <f t="shared" si="2"/>
        <v>38.976280410617271</v>
      </c>
      <c r="AC35" s="78">
        <f t="shared" si="3"/>
        <v>35.712675805382624</v>
      </c>
      <c r="AD35" s="86">
        <f t="shared" si="16"/>
        <v>91.626690461859383</v>
      </c>
      <c r="AE35" s="78">
        <f t="shared" si="4"/>
        <v>3.2636046052346424</v>
      </c>
      <c r="AF35" s="87">
        <f t="shared" si="17"/>
        <v>8.3733095381406013</v>
      </c>
      <c r="AH35" s="88">
        <f t="shared" si="31"/>
        <v>2.4559934404426338E-5</v>
      </c>
      <c r="AI35" s="89">
        <f t="shared" si="18"/>
        <v>2.3578121147365826E-6</v>
      </c>
      <c r="AJ35" s="89">
        <f t="shared" si="32"/>
        <v>328974305.15928727</v>
      </c>
      <c r="AK35" s="89">
        <f>SUM(AJ35:AJ$42)/U35/U35</f>
        <v>0.20750664861848162</v>
      </c>
      <c r="AL35" s="89">
        <f t="shared" si="33"/>
        <v>273210025.01528931</v>
      </c>
      <c r="AM35" s="89">
        <f>SUM(AL35:AL$42)/U35/U35</f>
        <v>0.16379513054393527</v>
      </c>
      <c r="AN35" s="89">
        <f t="shared" si="34"/>
        <v>3216968.6132409321</v>
      </c>
      <c r="AO35" s="90">
        <f>SUM(AN35:AN$42)/U35/U35</f>
        <v>2.7779068443097403E-2</v>
      </c>
      <c r="AP35" s="77">
        <f t="shared" si="5"/>
        <v>38.083443616274231</v>
      </c>
      <c r="AQ35" s="78">
        <f t="shared" si="6"/>
        <v>39.869117204960311</v>
      </c>
      <c r="AR35" s="78">
        <f t="shared" si="7"/>
        <v>34.919432227723412</v>
      </c>
      <c r="AS35" s="78">
        <f t="shared" si="8"/>
        <v>36.505919383041835</v>
      </c>
      <c r="AT35" s="78">
        <f t="shared" si="9"/>
        <v>2.9369303495440491</v>
      </c>
      <c r="AU35" s="91">
        <f t="shared" si="10"/>
        <v>3.5902788609252356</v>
      </c>
    </row>
    <row r="36" spans="1:47" ht="14.45" customHeight="1" x14ac:dyDescent="0.15">
      <c r="A36" s="208"/>
      <c r="B36" s="205" t="s">
        <v>89</v>
      </c>
      <c r="C36" s="71">
        <v>2884</v>
      </c>
      <c r="D36" s="72">
        <v>8</v>
      </c>
      <c r="E36" s="72">
        <v>955</v>
      </c>
      <c r="F36" s="128">
        <v>3</v>
      </c>
      <c r="G36" s="74" t="s">
        <v>89</v>
      </c>
      <c r="H36" s="72">
        <v>4359516</v>
      </c>
      <c r="I36" s="72">
        <v>12192</v>
      </c>
      <c r="J36" s="75">
        <v>55</v>
      </c>
      <c r="K36" s="72">
        <v>96820</v>
      </c>
      <c r="L36" s="76">
        <v>3190334</v>
      </c>
      <c r="M36" s="179"/>
      <c r="N36" s="54"/>
      <c r="O36" s="77">
        <f t="shared" si="26"/>
        <v>0.52787878787878784</v>
      </c>
      <c r="P36" s="78">
        <f t="shared" si="27"/>
        <v>1.0190450332726677</v>
      </c>
      <c r="Q36" s="79">
        <f t="shared" si="13"/>
        <v>2.7739251040221915E-3</v>
      </c>
      <c r="R36" s="80">
        <f t="shared" si="14"/>
        <v>2.7220829437868102E-3</v>
      </c>
      <c r="S36" s="81">
        <f t="shared" si="15"/>
        <v>3.1413612565445027E-3</v>
      </c>
      <c r="T36" s="82">
        <f t="shared" si="28"/>
        <v>1.352351577788318E-2</v>
      </c>
      <c r="U36" s="83">
        <f t="shared" si="29"/>
        <v>97882.516976115163</v>
      </c>
      <c r="V36" s="83">
        <f t="shared" si="30"/>
        <v>486287.81342861371</v>
      </c>
      <c r="W36" s="84">
        <f>SUM(V36:V$42)</f>
        <v>3376621.4637542833</v>
      </c>
      <c r="X36" s="85">
        <f t="shared" si="0"/>
        <v>484760.20773197932</v>
      </c>
      <c r="Y36" s="83">
        <f>SUM(X36:X$42)</f>
        <v>3053669.3109872136</v>
      </c>
      <c r="Z36" s="83">
        <f t="shared" si="1"/>
        <v>1527.6056966343886</v>
      </c>
      <c r="AA36" s="84">
        <f>SUM(Z36:Z$42)</f>
        <v>322952.15276706935</v>
      </c>
      <c r="AB36" s="77">
        <f t="shared" si="2"/>
        <v>34.496675893389934</v>
      </c>
      <c r="AC36" s="78">
        <f t="shared" si="3"/>
        <v>31.197290438826332</v>
      </c>
      <c r="AD36" s="86">
        <f t="shared" si="16"/>
        <v>90.43564236519434</v>
      </c>
      <c r="AE36" s="78">
        <f t="shared" si="4"/>
        <v>3.2993854545636032</v>
      </c>
      <c r="AF36" s="87">
        <f t="shared" si="17"/>
        <v>9.564357634805658</v>
      </c>
      <c r="AH36" s="88">
        <f t="shared" si="31"/>
        <v>2.2551528041740671E-5</v>
      </c>
      <c r="AI36" s="89">
        <f t="shared" si="18"/>
        <v>3.2790503727752711E-6</v>
      </c>
      <c r="AJ36" s="89">
        <f t="shared" si="32"/>
        <v>225335800.09914222</v>
      </c>
      <c r="AK36" s="89">
        <f>SUM(AJ36:AJ$42)/U36/U36</f>
        <v>0.17915571993137025</v>
      </c>
      <c r="AL36" s="89">
        <f t="shared" si="33"/>
        <v>181958367.90421209</v>
      </c>
      <c r="AM36" s="89">
        <f>SUM(AL36:AL$42)/U36/U36</f>
        <v>0.14000371226735919</v>
      </c>
      <c r="AN36" s="89">
        <f t="shared" si="34"/>
        <v>3180295.9800963444</v>
      </c>
      <c r="AO36" s="90">
        <f>SUM(AN36:AN$42)/U36/U36</f>
        <v>2.824454987306561E-2</v>
      </c>
      <c r="AP36" s="77">
        <f t="shared" si="5"/>
        <v>33.667070798366794</v>
      </c>
      <c r="AQ36" s="78">
        <f t="shared" si="6"/>
        <v>35.326280988413075</v>
      </c>
      <c r="AR36" s="78">
        <f t="shared" si="7"/>
        <v>30.463915868060283</v>
      </c>
      <c r="AS36" s="78">
        <f t="shared" si="8"/>
        <v>31.930665009592381</v>
      </c>
      <c r="AT36" s="78">
        <f t="shared" si="9"/>
        <v>2.9699856021162034</v>
      </c>
      <c r="AU36" s="91">
        <f t="shared" si="10"/>
        <v>3.628785307011003</v>
      </c>
    </row>
    <row r="37" spans="1:47" ht="14.45" customHeight="1" x14ac:dyDescent="0.15">
      <c r="A37" s="208"/>
      <c r="B37" s="205" t="s">
        <v>91</v>
      </c>
      <c r="C37" s="71">
        <v>2753</v>
      </c>
      <c r="D37" s="72">
        <v>7</v>
      </c>
      <c r="E37" s="72">
        <v>927</v>
      </c>
      <c r="F37" s="128">
        <v>10</v>
      </c>
      <c r="G37" s="74" t="s">
        <v>91</v>
      </c>
      <c r="H37" s="72">
        <v>5117803</v>
      </c>
      <c r="I37" s="72">
        <v>19941</v>
      </c>
      <c r="J37" s="75">
        <v>60</v>
      </c>
      <c r="K37" s="72">
        <v>95500</v>
      </c>
      <c r="L37" s="76">
        <v>2709350</v>
      </c>
      <c r="M37" s="179"/>
      <c r="N37" s="54"/>
      <c r="O37" s="77">
        <f t="shared" si="26"/>
        <v>0.53039832285115307</v>
      </c>
      <c r="P37" s="78">
        <f t="shared" si="27"/>
        <v>0.96597192070712601</v>
      </c>
      <c r="Q37" s="79">
        <f t="shared" si="13"/>
        <v>2.5426807119505995E-3</v>
      </c>
      <c r="R37" s="80">
        <f t="shared" si="14"/>
        <v>2.6322511632525161E-3</v>
      </c>
      <c r="S37" s="81">
        <f t="shared" si="15"/>
        <v>1.0787486515641856E-2</v>
      </c>
      <c r="T37" s="82">
        <f t="shared" si="28"/>
        <v>1.3080411706405956E-2</v>
      </c>
      <c r="U37" s="83">
        <f t="shared" si="29"/>
        <v>96558.801213409752</v>
      </c>
      <c r="V37" s="83">
        <f t="shared" si="30"/>
        <v>479828.4036800504</v>
      </c>
      <c r="W37" s="84">
        <f>SUM(V37:V$42)</f>
        <v>2890333.6503256694</v>
      </c>
      <c r="X37" s="85">
        <f t="shared" si="0"/>
        <v>474652.26124552987</v>
      </c>
      <c r="Y37" s="83">
        <f>SUM(X37:X$42)</f>
        <v>2568909.1032552342</v>
      </c>
      <c r="Z37" s="83">
        <f t="shared" si="1"/>
        <v>5176.1424345205005</v>
      </c>
      <c r="AA37" s="84">
        <f>SUM(Z37:Z$42)</f>
        <v>321424.54707043496</v>
      </c>
      <c r="AB37" s="77">
        <f t="shared" si="2"/>
        <v>29.933404454116918</v>
      </c>
      <c r="AC37" s="78">
        <f t="shared" si="3"/>
        <v>26.604608497339889</v>
      </c>
      <c r="AD37" s="86">
        <f t="shared" si="16"/>
        <v>88.87932723496408</v>
      </c>
      <c r="AE37" s="78">
        <f t="shared" si="4"/>
        <v>3.328795956777026</v>
      </c>
      <c r="AF37" s="87">
        <f t="shared" si="17"/>
        <v>11.120672765035909</v>
      </c>
      <c r="AH37" s="88">
        <f t="shared" si="31"/>
        <v>2.4122735568332871E-5</v>
      </c>
      <c r="AI37" s="89">
        <f t="shared" si="18"/>
        <v>1.151145269721327E-5</v>
      </c>
      <c r="AJ37" s="89">
        <f t="shared" si="32"/>
        <v>171862238.55216137</v>
      </c>
      <c r="AK37" s="89">
        <f>SUM(AJ37:AJ$42)/U37/U37</f>
        <v>0.15993312799888632</v>
      </c>
      <c r="AL37" s="89">
        <f t="shared" si="33"/>
        <v>135447715.78775591</v>
      </c>
      <c r="AM37" s="89">
        <f>SUM(AL37:AL$42)/U37/U37</f>
        <v>0.12435273256095197</v>
      </c>
      <c r="AN37" s="89">
        <f t="shared" si="34"/>
        <v>5165261.8001679583</v>
      </c>
      <c r="AO37" s="90">
        <f>SUM(AN37:AN$42)/U37/U37</f>
        <v>2.868316024238645E-2</v>
      </c>
      <c r="AP37" s="77">
        <f t="shared" si="5"/>
        <v>29.149568307642081</v>
      </c>
      <c r="AQ37" s="78">
        <f t="shared" si="6"/>
        <v>30.717240600591754</v>
      </c>
      <c r="AR37" s="78">
        <f t="shared" si="7"/>
        <v>25.913440314184623</v>
      </c>
      <c r="AS37" s="78">
        <f t="shared" si="8"/>
        <v>27.295776680495155</v>
      </c>
      <c r="AT37" s="78">
        <f t="shared" si="9"/>
        <v>2.9968483277944533</v>
      </c>
      <c r="AU37" s="91">
        <f t="shared" si="10"/>
        <v>3.6607435857595987</v>
      </c>
    </row>
    <row r="38" spans="1:47" ht="14.45" customHeight="1" x14ac:dyDescent="0.15">
      <c r="A38" s="208"/>
      <c r="B38" s="205" t="s">
        <v>93</v>
      </c>
      <c r="C38" s="71">
        <v>2169</v>
      </c>
      <c r="D38" s="72">
        <v>12</v>
      </c>
      <c r="E38" s="72">
        <v>746</v>
      </c>
      <c r="F38" s="126">
        <v>10</v>
      </c>
      <c r="G38" s="74" t="s">
        <v>93</v>
      </c>
      <c r="H38" s="72">
        <v>4296437</v>
      </c>
      <c r="I38" s="72">
        <v>25619</v>
      </c>
      <c r="J38" s="75">
        <v>65</v>
      </c>
      <c r="K38" s="72">
        <v>93592</v>
      </c>
      <c r="L38" s="76">
        <v>2236330</v>
      </c>
      <c r="M38" s="179"/>
      <c r="N38" s="54"/>
      <c r="O38" s="77">
        <f t="shared" si="26"/>
        <v>0.53183823529411767</v>
      </c>
      <c r="P38" s="78">
        <f t="shared" si="27"/>
        <v>1.011915005096083</v>
      </c>
      <c r="Q38" s="79">
        <f t="shared" si="13"/>
        <v>5.5325034578146614E-3</v>
      </c>
      <c r="R38" s="80">
        <f t="shared" si="14"/>
        <v>5.4673598374888619E-3</v>
      </c>
      <c r="S38" s="81">
        <f t="shared" si="15"/>
        <v>1.3404825737265416E-2</v>
      </c>
      <c r="T38" s="82">
        <f t="shared" si="28"/>
        <v>2.6991362538040683E-2</v>
      </c>
      <c r="U38" s="83">
        <f t="shared" si="29"/>
        <v>95295.772339661344</v>
      </c>
      <c r="V38" s="83">
        <f t="shared" si="30"/>
        <v>470457.92046198552</v>
      </c>
      <c r="W38" s="84">
        <f>SUM(V38:V$42)</f>
        <v>2410505.2466456192</v>
      </c>
      <c r="X38" s="85">
        <f t="shared" si="0"/>
        <v>464151.51402147632</v>
      </c>
      <c r="Y38" s="83">
        <f>SUM(X38:X$42)</f>
        <v>2094256.8420097046</v>
      </c>
      <c r="Z38" s="83">
        <f t="shared" si="1"/>
        <v>6306.4064405091895</v>
      </c>
      <c r="AA38" s="84">
        <f>SUM(Z38:Z$42)</f>
        <v>316248.40463591448</v>
      </c>
      <c r="AB38" s="77">
        <f t="shared" si="2"/>
        <v>25.294986204150696</v>
      </c>
      <c r="AC38" s="78">
        <f t="shared" si="3"/>
        <v>21.976387730456448</v>
      </c>
      <c r="AD38" s="86">
        <f t="shared" si="16"/>
        <v>86.880410027068152</v>
      </c>
      <c r="AE38" s="78">
        <f t="shared" si="4"/>
        <v>3.3185984736942462</v>
      </c>
      <c r="AF38" s="87">
        <f t="shared" si="17"/>
        <v>13.119589972931836</v>
      </c>
      <c r="AH38" s="88">
        <f t="shared" si="31"/>
        <v>5.907246131223582E-5</v>
      </c>
      <c r="AI38" s="89">
        <f t="shared" si="18"/>
        <v>1.7728064858202363E-5</v>
      </c>
      <c r="AJ38" s="89">
        <f t="shared" si="32"/>
        <v>290329020.67933387</v>
      </c>
      <c r="AK38" s="89">
        <f>SUM(AJ38:AJ$42)/U38/U38</f>
        <v>0.14527577547366693</v>
      </c>
      <c r="AL38" s="89">
        <f t="shared" si="33"/>
        <v>216144819.81483647</v>
      </c>
      <c r="AM38" s="89">
        <f>SUM(AL38:AL$42)/U38/U38</f>
        <v>0.112755823534785</v>
      </c>
      <c r="AN38" s="89">
        <f t="shared" si="34"/>
        <v>10030767.251904324</v>
      </c>
      <c r="AO38" s="90">
        <f>SUM(AN38:AN$42)/U38/U38</f>
        <v>2.8879738208048011E-2</v>
      </c>
      <c r="AP38" s="77">
        <f t="shared" si="5"/>
        <v>24.547931039481018</v>
      </c>
      <c r="AQ38" s="78">
        <f t="shared" si="6"/>
        <v>26.042041368820374</v>
      </c>
      <c r="AR38" s="78">
        <f t="shared" si="7"/>
        <v>21.318236705469605</v>
      </c>
      <c r="AS38" s="78">
        <f t="shared" si="8"/>
        <v>22.634538755443291</v>
      </c>
      <c r="AT38" s="78">
        <f t="shared" si="9"/>
        <v>2.985515297445374</v>
      </c>
      <c r="AU38" s="91">
        <f t="shared" si="10"/>
        <v>3.6516816499431184</v>
      </c>
    </row>
    <row r="39" spans="1:47" ht="14.45" customHeight="1" x14ac:dyDescent="0.15">
      <c r="A39" s="208"/>
      <c r="B39" s="205" t="s">
        <v>95</v>
      </c>
      <c r="C39" s="71">
        <v>2108</v>
      </c>
      <c r="D39" s="72">
        <v>22</v>
      </c>
      <c r="E39" s="72">
        <v>686</v>
      </c>
      <c r="F39" s="126">
        <v>17</v>
      </c>
      <c r="G39" s="74" t="s">
        <v>95</v>
      </c>
      <c r="H39" s="72">
        <v>3752050</v>
      </c>
      <c r="I39" s="72">
        <v>36778</v>
      </c>
      <c r="J39" s="75">
        <v>70</v>
      </c>
      <c r="K39" s="72">
        <v>90872</v>
      </c>
      <c r="L39" s="76">
        <v>1774737</v>
      </c>
      <c r="M39" s="179"/>
      <c r="N39" s="54"/>
      <c r="O39" s="77">
        <f t="shared" si="26"/>
        <v>0.54497136311569305</v>
      </c>
      <c r="P39" s="78">
        <f t="shared" si="27"/>
        <v>0.99801629707031625</v>
      </c>
      <c r="Q39" s="79">
        <f t="shared" si="13"/>
        <v>1.0436432637571158E-2</v>
      </c>
      <c r="R39" s="80">
        <f t="shared" si="14"/>
        <v>1.0457176569368034E-2</v>
      </c>
      <c r="S39" s="81">
        <f t="shared" si="15"/>
        <v>2.478134110787172E-2</v>
      </c>
      <c r="T39" s="82">
        <f t="shared" si="28"/>
        <v>5.1070827475706071E-2</v>
      </c>
      <c r="U39" s="83">
        <f t="shared" si="29"/>
        <v>92723.609600098949</v>
      </c>
      <c r="V39" s="83">
        <f t="shared" si="30"/>
        <v>452844.17236320587</v>
      </c>
      <c r="W39" s="84">
        <f>SUM(V39:V$42)</f>
        <v>1940047.3261836334</v>
      </c>
      <c r="X39" s="85">
        <f t="shared" si="0"/>
        <v>441622.08645916142</v>
      </c>
      <c r="Y39" s="83">
        <f>SUM(X39:X$42)</f>
        <v>1630105.3279882283</v>
      </c>
      <c r="Z39" s="83">
        <f t="shared" si="1"/>
        <v>11222.085904044461</v>
      </c>
      <c r="AA39" s="84">
        <f>SUM(Z39:Z$42)</f>
        <v>309941.99819540529</v>
      </c>
      <c r="AB39" s="77">
        <f t="shared" si="2"/>
        <v>20.922905552865394</v>
      </c>
      <c r="AC39" s="78">
        <f t="shared" si="3"/>
        <v>17.580261758775283</v>
      </c>
      <c r="AD39" s="86">
        <f t="shared" si="16"/>
        <v>84.023998074051732</v>
      </c>
      <c r="AE39" s="78">
        <f t="shared" si="4"/>
        <v>3.3426437940901144</v>
      </c>
      <c r="AF39" s="87">
        <f t="shared" si="17"/>
        <v>15.976001925948276</v>
      </c>
      <c r="AH39" s="88">
        <f t="shared" si="31"/>
        <v>1.1250113565344547E-4</v>
      </c>
      <c r="AI39" s="89">
        <f t="shared" si="18"/>
        <v>3.5229192770797417E-5</v>
      </c>
      <c r="AJ39" s="89">
        <f t="shared" si="32"/>
        <v>355729283.2318396</v>
      </c>
      <c r="AK39" s="89">
        <f>SUM(AJ39:AJ$42)/U39/U39</f>
        <v>0.11967915185586556</v>
      </c>
      <c r="AL39" s="89">
        <f t="shared" si="33"/>
        <v>246433754.54605469</v>
      </c>
      <c r="AM39" s="89">
        <f>SUM(AL39:AL$42)/U39/U39</f>
        <v>9.3958371356897358E-2</v>
      </c>
      <c r="AN39" s="89">
        <f t="shared" si="34"/>
        <v>18746269.89282158</v>
      </c>
      <c r="AO39" s="90">
        <f>SUM(AN39:AN$42)/U39/U39</f>
        <v>2.9337530864967216E-2</v>
      </c>
      <c r="AP39" s="77">
        <f t="shared" si="5"/>
        <v>20.244849928473492</v>
      </c>
      <c r="AQ39" s="78">
        <f t="shared" si="6"/>
        <v>21.600961177257297</v>
      </c>
      <c r="AR39" s="78">
        <f t="shared" si="7"/>
        <v>16.979470214723058</v>
      </c>
      <c r="AS39" s="78">
        <f t="shared" si="8"/>
        <v>18.181053302827507</v>
      </c>
      <c r="AT39" s="78">
        <f t="shared" si="9"/>
        <v>3.0069310320883429</v>
      </c>
      <c r="AU39" s="91">
        <f t="shared" si="10"/>
        <v>3.6783565560918858</v>
      </c>
    </row>
    <row r="40" spans="1:47" ht="14.45" customHeight="1" x14ac:dyDescent="0.15">
      <c r="A40" s="208"/>
      <c r="B40" s="205" t="s">
        <v>97</v>
      </c>
      <c r="C40" s="71">
        <v>1960</v>
      </c>
      <c r="D40" s="72">
        <v>28</v>
      </c>
      <c r="E40" s="72">
        <v>678</v>
      </c>
      <c r="F40" s="126">
        <v>48</v>
      </c>
      <c r="G40" s="74" t="s">
        <v>97</v>
      </c>
      <c r="H40" s="72">
        <v>3379056</v>
      </c>
      <c r="I40" s="72">
        <v>60415</v>
      </c>
      <c r="J40" s="75">
        <v>75</v>
      </c>
      <c r="K40" s="72">
        <v>86507</v>
      </c>
      <c r="L40" s="76">
        <v>1330308</v>
      </c>
      <c r="M40" s="179"/>
      <c r="N40" s="54"/>
      <c r="O40" s="77">
        <f t="shared" si="26"/>
        <v>0.54519639065817416</v>
      </c>
      <c r="P40" s="78">
        <f t="shared" si="27"/>
        <v>0.985536928225339</v>
      </c>
      <c r="Q40" s="79">
        <f t="shared" si="13"/>
        <v>1.4285714285714285E-2</v>
      </c>
      <c r="R40" s="80">
        <f t="shared" si="14"/>
        <v>1.4495361743003013E-2</v>
      </c>
      <c r="S40" s="81">
        <f t="shared" si="15"/>
        <v>7.0796460176991149E-2</v>
      </c>
      <c r="T40" s="82">
        <f t="shared" si="28"/>
        <v>7.016401242647477E-2</v>
      </c>
      <c r="U40" s="83">
        <f t="shared" si="29"/>
        <v>87988.138131287575</v>
      </c>
      <c r="V40" s="83">
        <f t="shared" si="30"/>
        <v>425901.81098488765</v>
      </c>
      <c r="W40" s="84">
        <f>SUM(V40:V$42)</f>
        <v>1487203.1538204276</v>
      </c>
      <c r="X40" s="85">
        <f t="shared" si="0"/>
        <v>395749.47038418765</v>
      </c>
      <c r="Y40" s="83">
        <f>SUM(X40:X$42)</f>
        <v>1188483.2415290668</v>
      </c>
      <c r="Z40" s="83">
        <f t="shared" si="1"/>
        <v>30152.340600700009</v>
      </c>
      <c r="AA40" s="84">
        <f>SUM(Z40:Z$42)</f>
        <v>298719.91229136079</v>
      </c>
      <c r="AB40" s="77">
        <f t="shared" si="2"/>
        <v>16.90231416877311</v>
      </c>
      <c r="AC40" s="78">
        <f t="shared" si="3"/>
        <v>13.507312085132709</v>
      </c>
      <c r="AD40" s="86">
        <f t="shared" si="16"/>
        <v>79.913980714471393</v>
      </c>
      <c r="AE40" s="78">
        <f t="shared" si="4"/>
        <v>3.3950020836404016</v>
      </c>
      <c r="AF40" s="87">
        <f t="shared" si="17"/>
        <v>20.086019285528607</v>
      </c>
      <c r="AH40" s="88">
        <f t="shared" si="31"/>
        <v>1.6348471441733617E-4</v>
      </c>
      <c r="AI40" s="89">
        <f t="shared" si="18"/>
        <v>9.7027022718877375E-5</v>
      </c>
      <c r="AJ40" s="89">
        <f t="shared" si="32"/>
        <v>294198511.90203649</v>
      </c>
      <c r="AK40" s="89">
        <f>SUM(AJ40:AJ$42)/U40/U40</f>
        <v>8.6959431339614549E-2</v>
      </c>
      <c r="AL40" s="89">
        <f t="shared" si="33"/>
        <v>193906306.87708792</v>
      </c>
      <c r="AM40" s="89">
        <f>SUM(AL40:AL$42)/U40/U40</f>
        <v>7.2512975413816405E-2</v>
      </c>
      <c r="AN40" s="89">
        <f t="shared" si="34"/>
        <v>32609198.977531116</v>
      </c>
      <c r="AO40" s="90">
        <f>SUM(AN40:AN$42)/U40/U40</f>
        <v>3.0158965932895927E-2</v>
      </c>
      <c r="AP40" s="77">
        <f t="shared" si="5"/>
        <v>16.324332031130204</v>
      </c>
      <c r="AQ40" s="78">
        <f t="shared" si="6"/>
        <v>17.480296306416015</v>
      </c>
      <c r="AR40" s="78">
        <f t="shared" si="7"/>
        <v>12.979518710458757</v>
      </c>
      <c r="AS40" s="78">
        <f t="shared" si="8"/>
        <v>14.03510545980666</v>
      </c>
      <c r="AT40" s="78">
        <f t="shared" si="9"/>
        <v>3.0546218792691531</v>
      </c>
      <c r="AU40" s="91">
        <f t="shared" si="10"/>
        <v>3.7353822880116501</v>
      </c>
    </row>
    <row r="41" spans="1:47" ht="14.45" customHeight="1" x14ac:dyDescent="0.15">
      <c r="A41" s="208"/>
      <c r="B41" s="205" t="s">
        <v>99</v>
      </c>
      <c r="C41" s="71">
        <v>1676</v>
      </c>
      <c r="D41" s="72">
        <v>57</v>
      </c>
      <c r="E41" s="72">
        <v>553</v>
      </c>
      <c r="F41" s="126">
        <v>83</v>
      </c>
      <c r="G41" s="74" t="s">
        <v>99</v>
      </c>
      <c r="H41" s="72">
        <v>2663083</v>
      </c>
      <c r="I41" s="72">
        <v>91456</v>
      </c>
      <c r="J41" s="75">
        <v>80</v>
      </c>
      <c r="K41" s="72">
        <v>78971</v>
      </c>
      <c r="L41" s="76">
        <v>914910</v>
      </c>
      <c r="M41" s="179"/>
      <c r="N41" s="54"/>
      <c r="O41" s="77">
        <f>IF(K41&lt;0.5,0.5,((L41-L42)-5*K42)/5/(K41-K42))</f>
        <v>0.5416790548470386</v>
      </c>
      <c r="P41" s="78">
        <f>IF(H41&lt;0.5,1,(I41/H41)/((K41-K42)/(L41-L42)))</f>
        <v>0.98226453147566195</v>
      </c>
      <c r="Q41" s="79">
        <f t="shared" si="13"/>
        <v>3.4009546539379473E-2</v>
      </c>
      <c r="R41" s="80">
        <f t="shared" si="14"/>
        <v>3.4623612529597017E-2</v>
      </c>
      <c r="S41" s="81">
        <f t="shared" si="15"/>
        <v>0.15009041591320071</v>
      </c>
      <c r="T41" s="82">
        <f>5*R41/(1+5*(1-O41)*R41)</f>
        <v>0.16039198006944247</v>
      </c>
      <c r="U41" s="83">
        <f t="shared" si="29"/>
        <v>81814.537314061541</v>
      </c>
      <c r="V41" s="83">
        <f>5*U41*((1-T41)+O41*T41)</f>
        <v>379001.34271229815</v>
      </c>
      <c r="W41" s="84">
        <f>SUM(V41:V$42)</f>
        <v>1061301.34283554</v>
      </c>
      <c r="X41" s="85">
        <f t="shared" si="0"/>
        <v>322116.87355294777</v>
      </c>
      <c r="Y41" s="83">
        <f>SUM(X41:X$42)</f>
        <v>792733.77114487917</v>
      </c>
      <c r="Z41" s="83">
        <f t="shared" si="1"/>
        <v>56884.469159350352</v>
      </c>
      <c r="AA41" s="84">
        <f>SUM(Z41:Z$42)</f>
        <v>268567.57169066078</v>
      </c>
      <c r="AB41" s="77">
        <f t="shared" si="2"/>
        <v>12.97203868258182</v>
      </c>
      <c r="AC41" s="78">
        <f t="shared" si="3"/>
        <v>9.6893999180342636</v>
      </c>
      <c r="AD41" s="86">
        <f t="shared" si="16"/>
        <v>74.694503733208009</v>
      </c>
      <c r="AE41" s="78">
        <f t="shared" si="4"/>
        <v>3.2826387645475545</v>
      </c>
      <c r="AF41" s="87">
        <f t="shared" si="17"/>
        <v>25.305496266791984</v>
      </c>
      <c r="AH41" s="88">
        <f>IF(D41=0,0,T41*T41*(1-T41)/D41)</f>
        <v>3.7893700683888117E-4</v>
      </c>
      <c r="AI41" s="89">
        <f t="shared" si="18"/>
        <v>2.3067501440181398E-4</v>
      </c>
      <c r="AJ41" s="89">
        <f>U41*U41*((1-O41)*5+AB42)^2*AH41</f>
        <v>379033792.38848931</v>
      </c>
      <c r="AK41" s="89">
        <f>SUM(AJ41:AJ$42)/U41/U41</f>
        <v>5.662614197199059E-2</v>
      </c>
      <c r="AL41" s="89">
        <f>U41*U41*((1-O41)*5*(1-S41)+AC42)^2*AH41+V41*V41*AI41</f>
        <v>229502682.68793857</v>
      </c>
      <c r="AM41" s="89">
        <f>SUM(AL41:AL$42)/U41/U41</f>
        <v>5.4900469682173367E-2</v>
      </c>
      <c r="AN41" s="89">
        <f>U41*U41*((1-O41)*5*S41+AE42)^2*AH41+V41*V41*AI41</f>
        <v>62898757.203055263</v>
      </c>
      <c r="AO41" s="90">
        <f>SUM(AN41:AN$42)/U41/U41</f>
        <v>3.0010505444028453E-2</v>
      </c>
      <c r="AP41" s="77">
        <f t="shared" si="5"/>
        <v>12.505632221434894</v>
      </c>
      <c r="AQ41" s="78">
        <f t="shared" si="6"/>
        <v>13.438445143728746</v>
      </c>
      <c r="AR41" s="78">
        <f t="shared" si="7"/>
        <v>9.2301552726315794</v>
      </c>
      <c r="AS41" s="78">
        <f t="shared" si="8"/>
        <v>10.148644563436948</v>
      </c>
      <c r="AT41" s="78">
        <f t="shared" si="9"/>
        <v>2.9430973713216626</v>
      </c>
      <c r="AU41" s="91">
        <f t="shared" si="10"/>
        <v>3.6221801577734465</v>
      </c>
    </row>
    <row r="42" spans="1:47" ht="14.45" customHeight="1" thickBot="1" x14ac:dyDescent="0.2">
      <c r="A42" s="209"/>
      <c r="B42" s="210" t="s">
        <v>101</v>
      </c>
      <c r="C42" s="131">
        <v>2171</v>
      </c>
      <c r="D42" s="131">
        <v>192</v>
      </c>
      <c r="E42" s="131">
        <v>722</v>
      </c>
      <c r="F42" s="132">
        <v>224</v>
      </c>
      <c r="G42" s="133" t="s">
        <v>101</v>
      </c>
      <c r="H42" s="131">
        <v>2761968</v>
      </c>
      <c r="I42" s="131">
        <v>292332</v>
      </c>
      <c r="J42" s="134">
        <v>85</v>
      </c>
      <c r="K42" s="131">
        <v>66190</v>
      </c>
      <c r="L42" s="135">
        <v>549344</v>
      </c>
      <c r="M42" s="179"/>
      <c r="N42" s="54"/>
      <c r="O42" s="136">
        <v>1</v>
      </c>
      <c r="P42" s="137">
        <f>IF(H42&lt;0.5,1,(I42/H42)/(K42/L42))</f>
        <v>0.87843517867442611</v>
      </c>
      <c r="Q42" s="138">
        <f t="shared" si="13"/>
        <v>8.8438507600184249E-2</v>
      </c>
      <c r="R42" s="139">
        <f t="shared" si="14"/>
        <v>0.10067732912705009</v>
      </c>
      <c r="S42" s="140">
        <f t="shared" si="15"/>
        <v>0.31024930747922436</v>
      </c>
      <c r="T42" s="136">
        <v>1</v>
      </c>
      <c r="U42" s="141">
        <f>U41*(1-T41)</f>
        <v>68692.14167579393</v>
      </c>
      <c r="V42" s="141">
        <f>U42/R42</f>
        <v>682300.0001232418</v>
      </c>
      <c r="W42" s="142">
        <f>SUM(V42:V$42)</f>
        <v>682300.0001232418</v>
      </c>
      <c r="X42" s="136">
        <f t="shared" si="0"/>
        <v>470616.8975919314</v>
      </c>
      <c r="Y42" s="141">
        <f>SUM(X42:X$42)</f>
        <v>470616.8975919314</v>
      </c>
      <c r="Z42" s="141">
        <f t="shared" si="1"/>
        <v>211683.10253131046</v>
      </c>
      <c r="AA42" s="142">
        <f>SUM(Z42:Z$42)</f>
        <v>211683.10253131046</v>
      </c>
      <c r="AB42" s="143">
        <f t="shared" si="2"/>
        <v>9.9327227755321825</v>
      </c>
      <c r="AC42" s="137">
        <f t="shared" si="3"/>
        <v>6.8511024130402047</v>
      </c>
      <c r="AD42" s="144">
        <f t="shared" si="16"/>
        <v>68.975069252077574</v>
      </c>
      <c r="AE42" s="137">
        <f t="shared" si="4"/>
        <v>3.0816203624919791</v>
      </c>
      <c r="AF42" s="145">
        <f t="shared" si="17"/>
        <v>31.024930747922436</v>
      </c>
      <c r="AH42" s="146">
        <f>0</f>
        <v>0</v>
      </c>
      <c r="AI42" s="147">
        <f t="shared" si="18"/>
        <v>2.9639151618820786E-4</v>
      </c>
      <c r="AJ42" s="147">
        <v>0</v>
      </c>
      <c r="AK42" s="147">
        <f>(1-R42)/R42/R42/D42</f>
        <v>0.46211593208356022</v>
      </c>
      <c r="AL42" s="147">
        <f>V42*V42*AI42</f>
        <v>137980117.70903054</v>
      </c>
      <c r="AM42" s="147">
        <f>(1-S42)*(1-S42)*(1-R42)/R42/R42/D42+AI42/R42/R42</f>
        <v>0.24909612080740071</v>
      </c>
      <c r="AN42" s="147">
        <f>V42*V42*AI42</f>
        <v>137980117.70903054</v>
      </c>
      <c r="AO42" s="148">
        <f>S42*S42*(1-R42)/R42/R42/D42+AI42/R42/R42</f>
        <v>7.3722484531922122E-2</v>
      </c>
      <c r="AP42" s="143">
        <f t="shared" si="5"/>
        <v>8.600332230424554</v>
      </c>
      <c r="AQ42" s="137">
        <f t="shared" si="6"/>
        <v>11.265113320639811</v>
      </c>
      <c r="AR42" s="137">
        <f t="shared" si="7"/>
        <v>5.8728756204743346</v>
      </c>
      <c r="AS42" s="137">
        <f t="shared" si="8"/>
        <v>7.8293292056060748</v>
      </c>
      <c r="AT42" s="137">
        <f t="shared" si="9"/>
        <v>2.5494434214490287</v>
      </c>
      <c r="AU42" s="149">
        <f t="shared" si="10"/>
        <v>3.6137973035349296</v>
      </c>
    </row>
    <row r="43" spans="1:47" ht="14.45" customHeight="1" thickTop="1" x14ac:dyDescent="0.15">
      <c r="G43" s="150"/>
      <c r="H43" s="150"/>
      <c r="I43" s="150"/>
      <c r="J43" s="150"/>
      <c r="K43" s="150"/>
      <c r="L43" s="150"/>
    </row>
    <row r="44" spans="1:47" ht="14.45" customHeight="1" thickBot="1" x14ac:dyDescent="0.2">
      <c r="A44" s="1" t="s">
        <v>103</v>
      </c>
      <c r="G44" s="150"/>
      <c r="H44" s="150"/>
      <c r="I44" s="150"/>
      <c r="J44" s="229" t="s">
        <v>104</v>
      </c>
      <c r="K44" s="230"/>
      <c r="L44" s="230"/>
      <c r="M44" s="230"/>
    </row>
    <row r="45" spans="1:47" ht="14.45" customHeight="1" thickTop="1" x14ac:dyDescent="0.15">
      <c r="A45" s="212" t="s">
        <v>18</v>
      </c>
      <c r="B45" s="214" t="s">
        <v>105</v>
      </c>
      <c r="C45" s="216" t="s">
        <v>35</v>
      </c>
      <c r="D45" s="217"/>
      <c r="E45" s="217"/>
      <c r="F45" s="218" t="s">
        <v>106</v>
      </c>
      <c r="G45" s="217"/>
      <c r="H45" s="217"/>
      <c r="I45" s="217"/>
      <c r="J45" s="218" t="s">
        <v>107</v>
      </c>
      <c r="K45" s="217"/>
      <c r="L45" s="217"/>
      <c r="M45" s="219"/>
    </row>
    <row r="46" spans="1:47" ht="14.45" customHeight="1" x14ac:dyDescent="0.15">
      <c r="A46" s="213"/>
      <c r="B46" s="215"/>
      <c r="C46" s="20" t="s">
        <v>108</v>
      </c>
      <c r="D46" s="220" t="s">
        <v>17</v>
      </c>
      <c r="E46" s="221"/>
      <c r="F46" s="22" t="s">
        <v>108</v>
      </c>
      <c r="G46" s="220" t="s">
        <v>17</v>
      </c>
      <c r="H46" s="222"/>
      <c r="I46" s="151" t="s">
        <v>152</v>
      </c>
      <c r="J46" s="22" t="s">
        <v>108</v>
      </c>
      <c r="K46" s="220" t="s">
        <v>17</v>
      </c>
      <c r="L46" s="222"/>
      <c r="M46" s="152" t="s">
        <v>152</v>
      </c>
    </row>
    <row r="47" spans="1:47" ht="14.45" customHeight="1" x14ac:dyDescent="0.15">
      <c r="A47" s="46" t="s">
        <v>65</v>
      </c>
      <c r="B47" s="47">
        <v>0</v>
      </c>
      <c r="C47" s="153">
        <f>AB7</f>
        <v>80.238749644901432</v>
      </c>
      <c r="D47" s="153">
        <f t="shared" ref="D47:E82" si="35">AP7</f>
        <v>78.873298242581939</v>
      </c>
      <c r="E47" s="154">
        <f t="shared" si="35"/>
        <v>81.604201047220926</v>
      </c>
      <c r="F47" s="155">
        <f>AC7</f>
        <v>78.862584055616779</v>
      </c>
      <c r="G47" s="153">
        <f t="shared" ref="G47:H82" si="36">AR7</f>
        <v>77.562745491400619</v>
      </c>
      <c r="H47" s="153">
        <f t="shared" si="36"/>
        <v>80.162422619832938</v>
      </c>
      <c r="I47" s="156">
        <f t="shared" ref="I47:J82" si="37">AD7</f>
        <v>98.284911473103818</v>
      </c>
      <c r="J47" s="155">
        <f t="shared" si="37"/>
        <v>1.3761655892846785</v>
      </c>
      <c r="K47" s="153">
        <f t="shared" ref="K47:L82" si="38">AT7</f>
        <v>1.1397679055644021</v>
      </c>
      <c r="L47" s="153">
        <f t="shared" si="38"/>
        <v>1.6125632730049548</v>
      </c>
      <c r="M47" s="157">
        <f>AF7</f>
        <v>1.7150885268962108</v>
      </c>
    </row>
    <row r="48" spans="1:47" ht="14.45" customHeight="1" x14ac:dyDescent="0.15">
      <c r="A48" s="46"/>
      <c r="B48" s="70">
        <v>5</v>
      </c>
      <c r="C48" s="158">
        <f>AB8</f>
        <v>75.447694995283442</v>
      </c>
      <c r="D48" s="158">
        <f t="shared" si="35"/>
        <v>74.141506736688243</v>
      </c>
      <c r="E48" s="159">
        <f t="shared" si="35"/>
        <v>76.753883253878641</v>
      </c>
      <c r="F48" s="160">
        <f>AC8</f>
        <v>74.067906786539979</v>
      </c>
      <c r="G48" s="158">
        <f t="shared" si="36"/>
        <v>72.828508132219071</v>
      </c>
      <c r="H48" s="158">
        <f t="shared" si="36"/>
        <v>75.307305440860887</v>
      </c>
      <c r="I48" s="161">
        <f t="shared" si="37"/>
        <v>98.171198989141132</v>
      </c>
      <c r="J48" s="160">
        <f t="shared" si="37"/>
        <v>1.3797882087434763</v>
      </c>
      <c r="K48" s="158">
        <f t="shared" si="38"/>
        <v>1.1428748867734861</v>
      </c>
      <c r="L48" s="158">
        <f t="shared" si="38"/>
        <v>1.6167015307134665</v>
      </c>
      <c r="M48" s="162">
        <f>AF8</f>
        <v>1.828801010858891</v>
      </c>
    </row>
    <row r="49" spans="1:13" ht="14.45" customHeight="1" x14ac:dyDescent="0.15">
      <c r="A49" s="46"/>
      <c r="B49" s="70">
        <v>10</v>
      </c>
      <c r="C49" s="158">
        <f t="shared" ref="C49:C62" si="39">AB9</f>
        <v>70.447694995283427</v>
      </c>
      <c r="D49" s="158">
        <f t="shared" si="35"/>
        <v>69.141506736688228</v>
      </c>
      <c r="E49" s="159">
        <f t="shared" si="35"/>
        <v>71.753883253878627</v>
      </c>
      <c r="F49" s="160">
        <f t="shared" ref="F49:F62" si="40">AC9</f>
        <v>69.067906786539965</v>
      </c>
      <c r="G49" s="158">
        <f t="shared" si="36"/>
        <v>67.828508132219056</v>
      </c>
      <c r="H49" s="158">
        <f t="shared" si="36"/>
        <v>70.307305440860873</v>
      </c>
      <c r="I49" s="161">
        <f t="shared" si="37"/>
        <v>98.041400490341317</v>
      </c>
      <c r="J49" s="160">
        <f t="shared" si="37"/>
        <v>1.3797882087434763</v>
      </c>
      <c r="K49" s="158">
        <f t="shared" si="38"/>
        <v>1.1428748867734861</v>
      </c>
      <c r="L49" s="158">
        <f t="shared" si="38"/>
        <v>1.6167015307134665</v>
      </c>
      <c r="M49" s="162">
        <f t="shared" ref="M49:M62" si="41">AF9</f>
        <v>1.9585995096586979</v>
      </c>
    </row>
    <row r="50" spans="1:13" ht="14.45" customHeight="1" x14ac:dyDescent="0.15">
      <c r="A50" s="46"/>
      <c r="B50" s="70">
        <v>15</v>
      </c>
      <c r="C50" s="158">
        <f t="shared" si="39"/>
        <v>65.447694995283427</v>
      </c>
      <c r="D50" s="158">
        <f t="shared" si="35"/>
        <v>64.141506736688228</v>
      </c>
      <c r="E50" s="159">
        <f t="shared" si="35"/>
        <v>66.753883253878627</v>
      </c>
      <c r="F50" s="160">
        <f t="shared" si="40"/>
        <v>64.067906786539965</v>
      </c>
      <c r="G50" s="158">
        <f t="shared" si="36"/>
        <v>62.828508132219063</v>
      </c>
      <c r="H50" s="158">
        <f t="shared" si="36"/>
        <v>65.307305440860873</v>
      </c>
      <c r="I50" s="161">
        <f t="shared" si="37"/>
        <v>97.891769589680891</v>
      </c>
      <c r="J50" s="160">
        <f t="shared" si="37"/>
        <v>1.3797882087434763</v>
      </c>
      <c r="K50" s="158">
        <f t="shared" si="38"/>
        <v>1.1428748867734861</v>
      </c>
      <c r="L50" s="158">
        <f t="shared" si="38"/>
        <v>1.6167015307134665</v>
      </c>
      <c r="M50" s="162">
        <f t="shared" si="41"/>
        <v>2.1082304103191296</v>
      </c>
    </row>
    <row r="51" spans="1:13" ht="14.45" customHeight="1" x14ac:dyDescent="0.15">
      <c r="A51" s="46"/>
      <c r="B51" s="70">
        <v>20</v>
      </c>
      <c r="C51" s="158">
        <f t="shared" si="39"/>
        <v>60.745531533888936</v>
      </c>
      <c r="D51" s="158">
        <f t="shared" si="35"/>
        <v>59.500049909307421</v>
      </c>
      <c r="E51" s="159">
        <f t="shared" si="35"/>
        <v>61.991013158470452</v>
      </c>
      <c r="F51" s="160">
        <f t="shared" si="40"/>
        <v>59.359169432098504</v>
      </c>
      <c r="G51" s="158">
        <f t="shared" si="36"/>
        <v>58.181436071693646</v>
      </c>
      <c r="H51" s="158">
        <f t="shared" si="36"/>
        <v>60.536902792503362</v>
      </c>
      <c r="I51" s="161">
        <f t="shared" si="37"/>
        <v>97.717754595633082</v>
      </c>
      <c r="J51" s="160">
        <f t="shared" si="37"/>
        <v>1.3863621017904488</v>
      </c>
      <c r="K51" s="158">
        <f t="shared" si="38"/>
        <v>1.1484952787789848</v>
      </c>
      <c r="L51" s="158">
        <f t="shared" si="38"/>
        <v>1.6242289248019128</v>
      </c>
      <c r="M51" s="162">
        <f t="shared" si="41"/>
        <v>2.2822454043669369</v>
      </c>
    </row>
    <row r="52" spans="1:13" ht="14.45" customHeight="1" x14ac:dyDescent="0.15">
      <c r="A52" s="46"/>
      <c r="B52" s="70">
        <v>25</v>
      </c>
      <c r="C52" s="158">
        <f t="shared" si="39"/>
        <v>56.161376260455178</v>
      </c>
      <c r="D52" s="158">
        <f t="shared" si="35"/>
        <v>55.048290593716025</v>
      </c>
      <c r="E52" s="159">
        <f t="shared" si="35"/>
        <v>57.274461927194331</v>
      </c>
      <c r="F52" s="160">
        <f t="shared" si="40"/>
        <v>54.765098587417754</v>
      </c>
      <c r="G52" s="158">
        <f t="shared" si="36"/>
        <v>53.721931457652083</v>
      </c>
      <c r="H52" s="158">
        <f t="shared" si="36"/>
        <v>55.808265717183424</v>
      </c>
      <c r="I52" s="161">
        <f t="shared" si="37"/>
        <v>97.51381150888821</v>
      </c>
      <c r="J52" s="160">
        <f t="shared" si="37"/>
        <v>1.396277673037448</v>
      </c>
      <c r="K52" s="158">
        <f t="shared" si="38"/>
        <v>1.15710686924887</v>
      </c>
      <c r="L52" s="158">
        <f t="shared" si="38"/>
        <v>1.635448476826026</v>
      </c>
      <c r="M52" s="162">
        <f t="shared" si="41"/>
        <v>2.4861884911118302</v>
      </c>
    </row>
    <row r="53" spans="1:13" ht="14.45" customHeight="1" x14ac:dyDescent="0.15">
      <c r="A53" s="46"/>
      <c r="B53" s="70">
        <v>30</v>
      </c>
      <c r="C53" s="158">
        <f t="shared" si="39"/>
        <v>51.161376260455185</v>
      </c>
      <c r="D53" s="158">
        <f t="shared" si="35"/>
        <v>50.048290593716033</v>
      </c>
      <c r="E53" s="159">
        <f t="shared" si="35"/>
        <v>52.274461927194338</v>
      </c>
      <c r="F53" s="160">
        <f t="shared" si="40"/>
        <v>49.765098587417754</v>
      </c>
      <c r="G53" s="158">
        <f t="shared" si="36"/>
        <v>48.721931457652083</v>
      </c>
      <c r="H53" s="158">
        <f t="shared" si="36"/>
        <v>50.808265717183424</v>
      </c>
      <c r="I53" s="161">
        <f t="shared" si="37"/>
        <v>97.270836370919383</v>
      </c>
      <c r="J53" s="160">
        <f t="shared" si="37"/>
        <v>1.396277673037448</v>
      </c>
      <c r="K53" s="158">
        <f t="shared" si="38"/>
        <v>1.15710686924887</v>
      </c>
      <c r="L53" s="158">
        <f t="shared" si="38"/>
        <v>1.635448476826026</v>
      </c>
      <c r="M53" s="162">
        <f t="shared" si="41"/>
        <v>2.7291636290806562</v>
      </c>
    </row>
    <row r="54" spans="1:13" ht="14.45" customHeight="1" x14ac:dyDescent="0.15">
      <c r="A54" s="46"/>
      <c r="B54" s="70">
        <v>35</v>
      </c>
      <c r="C54" s="158">
        <f t="shared" si="39"/>
        <v>46.276728278523763</v>
      </c>
      <c r="D54" s="158">
        <f t="shared" si="35"/>
        <v>45.184202497475596</v>
      </c>
      <c r="E54" s="159">
        <f t="shared" si="35"/>
        <v>47.369254059571929</v>
      </c>
      <c r="F54" s="160">
        <f t="shared" si="40"/>
        <v>44.877135075255893</v>
      </c>
      <c r="G54" s="158">
        <f t="shared" si="36"/>
        <v>43.854864651777902</v>
      </c>
      <c r="H54" s="158">
        <f t="shared" si="36"/>
        <v>45.899405498733884</v>
      </c>
      <c r="I54" s="161">
        <f t="shared" si="37"/>
        <v>96.975600360413992</v>
      </c>
      <c r="J54" s="160">
        <f t="shared" si="37"/>
        <v>1.3995932032678768</v>
      </c>
      <c r="K54" s="158">
        <f t="shared" si="38"/>
        <v>1.159942776452128</v>
      </c>
      <c r="L54" s="158">
        <f t="shared" si="38"/>
        <v>1.6392436300836257</v>
      </c>
      <c r="M54" s="162">
        <f t="shared" si="41"/>
        <v>3.0243996395860249</v>
      </c>
    </row>
    <row r="55" spans="1:13" ht="14.45" customHeight="1" x14ac:dyDescent="0.15">
      <c r="A55" s="46"/>
      <c r="B55" s="70">
        <v>40</v>
      </c>
      <c r="C55" s="158">
        <f t="shared" si="39"/>
        <v>41.586020894488641</v>
      </c>
      <c r="D55" s="158">
        <f t="shared" si="35"/>
        <v>40.5433141747394</v>
      </c>
      <c r="E55" s="159">
        <f t="shared" si="35"/>
        <v>42.628727614237881</v>
      </c>
      <c r="F55" s="160">
        <f t="shared" si="40"/>
        <v>40.176500841493784</v>
      </c>
      <c r="G55" s="158">
        <f t="shared" si="36"/>
        <v>39.204730084293736</v>
      </c>
      <c r="H55" s="158">
        <f t="shared" si="36"/>
        <v>41.148271598693832</v>
      </c>
      <c r="I55" s="161">
        <f t="shared" si="37"/>
        <v>96.610591677979798</v>
      </c>
      <c r="J55" s="160">
        <f t="shared" si="37"/>
        <v>1.4095200529948579</v>
      </c>
      <c r="K55" s="158">
        <f t="shared" si="38"/>
        <v>1.1684332816000635</v>
      </c>
      <c r="L55" s="158">
        <f t="shared" si="38"/>
        <v>1.6506068243896523</v>
      </c>
      <c r="M55" s="162">
        <f t="shared" si="41"/>
        <v>3.3894083220202016</v>
      </c>
    </row>
    <row r="56" spans="1:13" ht="14.45" customHeight="1" x14ac:dyDescent="0.15">
      <c r="A56" s="46"/>
      <c r="B56" s="70">
        <v>45</v>
      </c>
      <c r="C56" s="158">
        <f t="shared" si="39"/>
        <v>36.879660066296829</v>
      </c>
      <c r="D56" s="158">
        <f t="shared" si="35"/>
        <v>35.883437095358872</v>
      </c>
      <c r="E56" s="159">
        <f t="shared" si="35"/>
        <v>37.875883037234786</v>
      </c>
      <c r="F56" s="160">
        <f t="shared" si="40"/>
        <v>35.459504965758235</v>
      </c>
      <c r="G56" s="158">
        <f t="shared" si="36"/>
        <v>34.534675752798336</v>
      </c>
      <c r="H56" s="158">
        <f t="shared" si="36"/>
        <v>36.384334178718134</v>
      </c>
      <c r="I56" s="161">
        <f t="shared" si="37"/>
        <v>96.149218572010568</v>
      </c>
      <c r="J56" s="160">
        <f t="shared" si="37"/>
        <v>1.4201551005385891</v>
      </c>
      <c r="K56" s="158">
        <f t="shared" si="38"/>
        <v>1.1775498547895502</v>
      </c>
      <c r="L56" s="158">
        <f t="shared" si="38"/>
        <v>1.6627603462876279</v>
      </c>
      <c r="M56" s="162">
        <f t="shared" si="41"/>
        <v>3.8507814279894208</v>
      </c>
    </row>
    <row r="57" spans="1:13" ht="14.45" customHeight="1" x14ac:dyDescent="0.15">
      <c r="A57" s="46"/>
      <c r="B57" s="70">
        <v>50</v>
      </c>
      <c r="C57" s="158">
        <f t="shared" si="39"/>
        <v>32.045416684873381</v>
      </c>
      <c r="D57" s="158">
        <f t="shared" si="35"/>
        <v>31.071211079570197</v>
      </c>
      <c r="E57" s="159">
        <f t="shared" si="35"/>
        <v>33.019622290176564</v>
      </c>
      <c r="F57" s="160">
        <f t="shared" si="40"/>
        <v>30.625397409088816</v>
      </c>
      <c r="G57" s="158">
        <f t="shared" si="36"/>
        <v>29.722786703218336</v>
      </c>
      <c r="H57" s="158">
        <f t="shared" si="36"/>
        <v>31.528008114959295</v>
      </c>
      <c r="I57" s="161">
        <f t="shared" si="37"/>
        <v>95.568728939465259</v>
      </c>
      <c r="J57" s="160">
        <f t="shared" si="37"/>
        <v>1.420019275784562</v>
      </c>
      <c r="K57" s="158">
        <f t="shared" si="38"/>
        <v>1.176813039050379</v>
      </c>
      <c r="L57" s="158">
        <f t="shared" si="38"/>
        <v>1.663225512518745</v>
      </c>
      <c r="M57" s="162">
        <f t="shared" si="41"/>
        <v>4.4312710605347299</v>
      </c>
    </row>
    <row r="58" spans="1:13" ht="14.45" customHeight="1" x14ac:dyDescent="0.15">
      <c r="A58" s="46"/>
      <c r="B58" s="70">
        <v>55</v>
      </c>
      <c r="C58" s="158">
        <f t="shared" si="39"/>
        <v>27.776212333202771</v>
      </c>
      <c r="D58" s="158">
        <f t="shared" si="35"/>
        <v>26.869741570726983</v>
      </c>
      <c r="E58" s="159">
        <f t="shared" si="35"/>
        <v>28.682683095678559</v>
      </c>
      <c r="F58" s="160">
        <f t="shared" si="40"/>
        <v>26.327030465341448</v>
      </c>
      <c r="G58" s="158">
        <f t="shared" si="36"/>
        <v>25.492223138609752</v>
      </c>
      <c r="H58" s="158">
        <f t="shared" si="36"/>
        <v>27.161837792073143</v>
      </c>
      <c r="I58" s="161">
        <f t="shared" si="37"/>
        <v>94.782651246768381</v>
      </c>
      <c r="J58" s="160">
        <f t="shared" si="37"/>
        <v>1.4491818678613204</v>
      </c>
      <c r="K58" s="158">
        <f t="shared" si="38"/>
        <v>1.2010370649352109</v>
      </c>
      <c r="L58" s="158">
        <f t="shared" si="38"/>
        <v>1.6973266707874299</v>
      </c>
      <c r="M58" s="162">
        <f t="shared" si="41"/>
        <v>5.2173487532316134</v>
      </c>
    </row>
    <row r="59" spans="1:13" ht="14.45" customHeight="1" x14ac:dyDescent="0.15">
      <c r="A59" s="46"/>
      <c r="B59" s="70">
        <v>60</v>
      </c>
      <c r="C59" s="158">
        <f t="shared" si="39"/>
        <v>23.688359425382504</v>
      </c>
      <c r="D59" s="158">
        <f t="shared" si="35"/>
        <v>22.841670971467799</v>
      </c>
      <c r="E59" s="159">
        <f t="shared" si="35"/>
        <v>24.53504787929721</v>
      </c>
      <c r="F59" s="160">
        <f t="shared" si="40"/>
        <v>22.197446153666665</v>
      </c>
      <c r="G59" s="158">
        <f t="shared" si="36"/>
        <v>21.42211799017138</v>
      </c>
      <c r="H59" s="158">
        <f t="shared" si="36"/>
        <v>22.972774317161949</v>
      </c>
      <c r="I59" s="161">
        <f t="shared" si="37"/>
        <v>93.706135385136463</v>
      </c>
      <c r="J59" s="160">
        <f t="shared" si="37"/>
        <v>1.4909132717158438</v>
      </c>
      <c r="K59" s="158">
        <f t="shared" si="38"/>
        <v>1.2352652720760771</v>
      </c>
      <c r="L59" s="158">
        <f t="shared" si="38"/>
        <v>1.7465612713556105</v>
      </c>
      <c r="M59" s="162">
        <f t="shared" si="41"/>
        <v>6.2938646148635495</v>
      </c>
    </row>
    <row r="60" spans="1:13" ht="14.45" customHeight="1" x14ac:dyDescent="0.15">
      <c r="A60" s="46"/>
      <c r="B60" s="70">
        <v>65</v>
      </c>
      <c r="C60" s="158">
        <f t="shared" si="39"/>
        <v>19.362415061457561</v>
      </c>
      <c r="D60" s="158">
        <f t="shared" si="35"/>
        <v>18.551499560461934</v>
      </c>
      <c r="E60" s="159">
        <f t="shared" si="35"/>
        <v>20.173330562453188</v>
      </c>
      <c r="F60" s="160">
        <f t="shared" si="40"/>
        <v>17.851050555728328</v>
      </c>
      <c r="G60" s="158">
        <f t="shared" si="36"/>
        <v>17.110724518940817</v>
      </c>
      <c r="H60" s="158">
        <f t="shared" si="36"/>
        <v>18.591376592515839</v>
      </c>
      <c r="I60" s="161">
        <f t="shared" si="37"/>
        <v>92.194338872852043</v>
      </c>
      <c r="J60" s="160">
        <f t="shared" si="37"/>
        <v>1.511364505729234</v>
      </c>
      <c r="K60" s="158">
        <f t="shared" si="38"/>
        <v>1.2496043267544192</v>
      </c>
      <c r="L60" s="158">
        <f t="shared" si="38"/>
        <v>1.7731246847040487</v>
      </c>
      <c r="M60" s="162">
        <f t="shared" si="41"/>
        <v>7.8056611271479559</v>
      </c>
    </row>
    <row r="61" spans="1:13" ht="14.45" customHeight="1" x14ac:dyDescent="0.15">
      <c r="A61" s="46"/>
      <c r="B61" s="70">
        <v>70</v>
      </c>
      <c r="C61" s="158">
        <f t="shared" si="39"/>
        <v>15.419641322580171</v>
      </c>
      <c r="D61" s="158">
        <f t="shared" si="35"/>
        <v>14.675920389403789</v>
      </c>
      <c r="E61" s="159">
        <f t="shared" si="35"/>
        <v>16.163362255756553</v>
      </c>
      <c r="F61" s="160">
        <f t="shared" si="40"/>
        <v>13.891867954168021</v>
      </c>
      <c r="G61" s="158">
        <f t="shared" si="36"/>
        <v>13.214403593713682</v>
      </c>
      <c r="H61" s="158">
        <f t="shared" si="36"/>
        <v>14.569332314622359</v>
      </c>
      <c r="I61" s="161">
        <f t="shared" si="37"/>
        <v>90.092030440585447</v>
      </c>
      <c r="J61" s="160">
        <f t="shared" si="37"/>
        <v>1.5277733684121506</v>
      </c>
      <c r="K61" s="158">
        <f t="shared" si="38"/>
        <v>1.2564532145464893</v>
      </c>
      <c r="L61" s="158">
        <f t="shared" si="38"/>
        <v>1.7990935222778119</v>
      </c>
      <c r="M61" s="162">
        <f t="shared" si="41"/>
        <v>9.9079695594145498</v>
      </c>
    </row>
    <row r="62" spans="1:13" ht="14.45" customHeight="1" x14ac:dyDescent="0.15">
      <c r="A62" s="46"/>
      <c r="B62" s="70">
        <v>75</v>
      </c>
      <c r="C62" s="158">
        <f t="shared" si="39"/>
        <v>11.925385718861461</v>
      </c>
      <c r="D62" s="158">
        <f t="shared" si="35"/>
        <v>11.25611365934275</v>
      </c>
      <c r="E62" s="159">
        <f t="shared" si="35"/>
        <v>12.594657778380173</v>
      </c>
      <c r="F62" s="160">
        <f t="shared" si="40"/>
        <v>10.393279234981597</v>
      </c>
      <c r="G62" s="158">
        <f t="shared" si="36"/>
        <v>9.7798347608543672</v>
      </c>
      <c r="H62" s="158">
        <f t="shared" si="36"/>
        <v>11.006723709108826</v>
      </c>
      <c r="I62" s="161">
        <f t="shared" si="37"/>
        <v>87.152562441174126</v>
      </c>
      <c r="J62" s="160">
        <f t="shared" si="37"/>
        <v>1.5321064838798646</v>
      </c>
      <c r="K62" s="158">
        <f t="shared" si="38"/>
        <v>1.2437235231456365</v>
      </c>
      <c r="L62" s="158">
        <f t="shared" si="38"/>
        <v>1.8204894446140927</v>
      </c>
      <c r="M62" s="162">
        <f t="shared" si="41"/>
        <v>12.847437558825876</v>
      </c>
    </row>
    <row r="63" spans="1:13" ht="14.45" customHeight="1" x14ac:dyDescent="0.15">
      <c r="A63" s="46"/>
      <c r="B63" s="70">
        <v>80</v>
      </c>
      <c r="C63" s="158">
        <f>AB23</f>
        <v>8.8568544354932044</v>
      </c>
      <c r="D63" s="158">
        <f t="shared" si="35"/>
        <v>8.2958724290042465</v>
      </c>
      <c r="E63" s="159">
        <f t="shared" si="35"/>
        <v>9.4178364419821623</v>
      </c>
      <c r="F63" s="160">
        <f>AC23</f>
        <v>7.3771827187723256</v>
      </c>
      <c r="G63" s="158">
        <f t="shared" si="36"/>
        <v>6.8427676486356672</v>
      </c>
      <c r="H63" s="158">
        <f t="shared" si="36"/>
        <v>7.9115977889089839</v>
      </c>
      <c r="I63" s="161">
        <f t="shared" si="37"/>
        <v>83.293484978242375</v>
      </c>
      <c r="J63" s="160">
        <f t="shared" si="37"/>
        <v>1.4796717167208786</v>
      </c>
      <c r="K63" s="158">
        <f t="shared" si="38"/>
        <v>1.1671238945122435</v>
      </c>
      <c r="L63" s="158">
        <f t="shared" si="38"/>
        <v>1.7922195389295137</v>
      </c>
      <c r="M63" s="162">
        <f>AF23</f>
        <v>16.706515021757625</v>
      </c>
    </row>
    <row r="64" spans="1:13" ht="14.45" customHeight="1" x14ac:dyDescent="0.15">
      <c r="A64" s="22"/>
      <c r="B64" s="93">
        <v>85</v>
      </c>
      <c r="C64" s="163">
        <f>AB24</f>
        <v>6.9924076717962143</v>
      </c>
      <c r="D64" s="163">
        <f t="shared" si="35"/>
        <v>5.6399341192959831</v>
      </c>
      <c r="E64" s="164">
        <f t="shared" si="35"/>
        <v>8.3448812242964454</v>
      </c>
      <c r="F64" s="165">
        <f>AC24</f>
        <v>5.3001811576172226</v>
      </c>
      <c r="G64" s="163">
        <f t="shared" si="36"/>
        <v>4.2009585130642622</v>
      </c>
      <c r="H64" s="163">
        <f t="shared" si="36"/>
        <v>6.3994038021701831</v>
      </c>
      <c r="I64" s="166">
        <f t="shared" si="37"/>
        <v>75.799086757990892</v>
      </c>
      <c r="J64" s="165">
        <f t="shared" si="37"/>
        <v>1.6922265141789921</v>
      </c>
      <c r="K64" s="163">
        <f t="shared" si="38"/>
        <v>1.177965372739449</v>
      </c>
      <c r="L64" s="163">
        <f t="shared" si="38"/>
        <v>2.2064876556185351</v>
      </c>
      <c r="M64" s="167">
        <f>AF24</f>
        <v>24.200913242009126</v>
      </c>
    </row>
    <row r="65" spans="1:13" ht="14.45" customHeight="1" x14ac:dyDescent="0.15">
      <c r="A65" s="46" t="s">
        <v>102</v>
      </c>
      <c r="B65" s="168">
        <v>0</v>
      </c>
      <c r="C65" s="169">
        <f>AB25</f>
        <v>88.579545449823442</v>
      </c>
      <c r="D65" s="169">
        <f t="shared" si="35"/>
        <v>87.580832295587243</v>
      </c>
      <c r="E65" s="170">
        <f t="shared" si="35"/>
        <v>89.578258604059641</v>
      </c>
      <c r="F65" s="171">
        <f>AC25</f>
        <v>85.327123219792185</v>
      </c>
      <c r="G65" s="169">
        <f t="shared" si="36"/>
        <v>84.427795895486298</v>
      </c>
      <c r="H65" s="169">
        <f t="shared" si="36"/>
        <v>86.226450544098071</v>
      </c>
      <c r="I65" s="172">
        <f t="shared" si="37"/>
        <v>96.328246872892777</v>
      </c>
      <c r="J65" s="171">
        <f t="shared" si="37"/>
        <v>3.2524222300312551</v>
      </c>
      <c r="K65" s="169">
        <f t="shared" si="38"/>
        <v>2.9265684047049882</v>
      </c>
      <c r="L65" s="169">
        <f t="shared" si="38"/>
        <v>3.5782760553575219</v>
      </c>
      <c r="M65" s="173">
        <f>AF25</f>
        <v>3.6717531271072219</v>
      </c>
    </row>
    <row r="66" spans="1:13" ht="14.45" customHeight="1" x14ac:dyDescent="0.15">
      <c r="A66" s="125"/>
      <c r="B66" s="70">
        <v>5</v>
      </c>
      <c r="C66" s="158">
        <f>AB26</f>
        <v>83.579545449823442</v>
      </c>
      <c r="D66" s="158">
        <f t="shared" si="35"/>
        <v>82.580832295587243</v>
      </c>
      <c r="E66" s="159">
        <f t="shared" si="35"/>
        <v>84.578258604059641</v>
      </c>
      <c r="F66" s="160">
        <f>AC26</f>
        <v>80.327123219792185</v>
      </c>
      <c r="G66" s="158">
        <f t="shared" si="36"/>
        <v>79.427795895486298</v>
      </c>
      <c r="H66" s="158">
        <f t="shared" si="36"/>
        <v>81.226450544098071</v>
      </c>
      <c r="I66" s="161">
        <f t="shared" si="37"/>
        <v>96.108590669491221</v>
      </c>
      <c r="J66" s="160">
        <f t="shared" si="37"/>
        <v>3.2524222300312551</v>
      </c>
      <c r="K66" s="158">
        <f t="shared" si="38"/>
        <v>2.9265684047049882</v>
      </c>
      <c r="L66" s="158">
        <f t="shared" si="38"/>
        <v>3.5782760553575219</v>
      </c>
      <c r="M66" s="162">
        <f>AF26</f>
        <v>3.8914093305087794</v>
      </c>
    </row>
    <row r="67" spans="1:13" ht="14.45" customHeight="1" x14ac:dyDescent="0.15">
      <c r="A67" s="125"/>
      <c r="B67" s="70">
        <v>10</v>
      </c>
      <c r="C67" s="158">
        <f t="shared" ref="C67:C80" si="42">AB27</f>
        <v>78.579545449823442</v>
      </c>
      <c r="D67" s="158">
        <f t="shared" si="35"/>
        <v>77.580832295587243</v>
      </c>
      <c r="E67" s="159">
        <f t="shared" si="35"/>
        <v>79.578258604059641</v>
      </c>
      <c r="F67" s="160">
        <f t="shared" ref="F67:F80" si="43">AC27</f>
        <v>75.327123219792213</v>
      </c>
      <c r="G67" s="158">
        <f t="shared" si="36"/>
        <v>74.427795895486327</v>
      </c>
      <c r="H67" s="158">
        <f t="shared" si="36"/>
        <v>76.2264505440981</v>
      </c>
      <c r="I67" s="161">
        <f t="shared" si="37"/>
        <v>95.86098110976215</v>
      </c>
      <c r="J67" s="160">
        <f t="shared" si="37"/>
        <v>3.2524222300312551</v>
      </c>
      <c r="K67" s="158">
        <f t="shared" si="38"/>
        <v>2.9265684047049882</v>
      </c>
      <c r="L67" s="158">
        <f t="shared" si="38"/>
        <v>3.5782760553575219</v>
      </c>
      <c r="M67" s="162">
        <f t="shared" ref="M67:M80" si="44">AF27</f>
        <v>4.1390188902378835</v>
      </c>
    </row>
    <row r="68" spans="1:13" ht="14.45" customHeight="1" x14ac:dyDescent="0.15">
      <c r="A68" s="125"/>
      <c r="B68" s="70">
        <v>15</v>
      </c>
      <c r="C68" s="158">
        <f t="shared" si="42"/>
        <v>73.579545449823442</v>
      </c>
      <c r="D68" s="158">
        <f t="shared" si="35"/>
        <v>72.580832295587243</v>
      </c>
      <c r="E68" s="159">
        <f t="shared" si="35"/>
        <v>74.578258604059641</v>
      </c>
      <c r="F68" s="160">
        <f t="shared" si="43"/>
        <v>70.327123219792213</v>
      </c>
      <c r="G68" s="158">
        <f t="shared" si="36"/>
        <v>69.427795895486327</v>
      </c>
      <c r="H68" s="158">
        <f t="shared" si="36"/>
        <v>71.2264505440981</v>
      </c>
      <c r="I68" s="161">
        <f t="shared" si="37"/>
        <v>95.579719594422912</v>
      </c>
      <c r="J68" s="160">
        <f t="shared" si="37"/>
        <v>3.2524222300312551</v>
      </c>
      <c r="K68" s="158">
        <f t="shared" si="38"/>
        <v>2.9265684047049882</v>
      </c>
      <c r="L68" s="158">
        <f t="shared" si="38"/>
        <v>3.5782760553575219</v>
      </c>
      <c r="M68" s="162">
        <f t="shared" si="44"/>
        <v>4.4202804055771168</v>
      </c>
    </row>
    <row r="69" spans="1:13" ht="14.45" customHeight="1" x14ac:dyDescent="0.15">
      <c r="A69" s="125"/>
      <c r="B69" s="70">
        <v>20</v>
      </c>
      <c r="C69" s="158">
        <f t="shared" si="42"/>
        <v>68.579545449823442</v>
      </c>
      <c r="D69" s="158">
        <f t="shared" si="35"/>
        <v>67.580832295587243</v>
      </c>
      <c r="E69" s="159">
        <f t="shared" si="35"/>
        <v>69.578258604059641</v>
      </c>
      <c r="F69" s="160">
        <f t="shared" si="43"/>
        <v>65.327123219792213</v>
      </c>
      <c r="G69" s="158">
        <f t="shared" si="36"/>
        <v>64.427795895486327</v>
      </c>
      <c r="H69" s="158">
        <f t="shared" si="36"/>
        <v>66.2264505440981</v>
      </c>
      <c r="I69" s="161">
        <f t="shared" si="37"/>
        <v>95.257445629453926</v>
      </c>
      <c r="J69" s="160">
        <f t="shared" si="37"/>
        <v>3.2524222300312551</v>
      </c>
      <c r="K69" s="158">
        <f t="shared" si="38"/>
        <v>2.9265684047049882</v>
      </c>
      <c r="L69" s="158">
        <f t="shared" si="38"/>
        <v>3.5782760553575219</v>
      </c>
      <c r="M69" s="162">
        <f t="shared" si="44"/>
        <v>4.7425543705461068</v>
      </c>
    </row>
    <row r="70" spans="1:13" ht="14.45" customHeight="1" x14ac:dyDescent="0.15">
      <c r="A70" s="125"/>
      <c r="B70" s="70">
        <v>25</v>
      </c>
      <c r="C70" s="158">
        <f t="shared" si="42"/>
        <v>63.579545449823442</v>
      </c>
      <c r="D70" s="158">
        <f t="shared" si="35"/>
        <v>62.580832295587243</v>
      </c>
      <c r="E70" s="159">
        <f t="shared" si="35"/>
        <v>64.578258604059641</v>
      </c>
      <c r="F70" s="160">
        <f t="shared" si="43"/>
        <v>60.327123219792206</v>
      </c>
      <c r="G70" s="158">
        <f t="shared" si="36"/>
        <v>59.427795895486327</v>
      </c>
      <c r="H70" s="158">
        <f t="shared" si="36"/>
        <v>61.226450544098086</v>
      </c>
      <c r="I70" s="161">
        <f t="shared" si="37"/>
        <v>94.884483355424393</v>
      </c>
      <c r="J70" s="160">
        <f t="shared" si="37"/>
        <v>3.2524222300312551</v>
      </c>
      <c r="K70" s="158">
        <f t="shared" si="38"/>
        <v>2.9265684047049882</v>
      </c>
      <c r="L70" s="158">
        <f t="shared" si="38"/>
        <v>3.5782760553575219</v>
      </c>
      <c r="M70" s="162">
        <f t="shared" si="44"/>
        <v>5.1155166445756448</v>
      </c>
    </row>
    <row r="71" spans="1:13" ht="14.45" customHeight="1" x14ac:dyDescent="0.15">
      <c r="A71" s="125"/>
      <c r="B71" s="70">
        <v>30</v>
      </c>
      <c r="C71" s="158">
        <f t="shared" si="42"/>
        <v>58.888462424459242</v>
      </c>
      <c r="D71" s="158">
        <f t="shared" si="35"/>
        <v>57.981084556181486</v>
      </c>
      <c r="E71" s="159">
        <f t="shared" si="35"/>
        <v>59.795840292736997</v>
      </c>
      <c r="F71" s="160">
        <f t="shared" si="43"/>
        <v>55.619554389160548</v>
      </c>
      <c r="G71" s="158">
        <f t="shared" si="36"/>
        <v>54.812140083133308</v>
      </c>
      <c r="H71" s="158">
        <f t="shared" si="36"/>
        <v>56.426968695187789</v>
      </c>
      <c r="I71" s="161">
        <f t="shared" si="37"/>
        <v>94.448983891382838</v>
      </c>
      <c r="J71" s="160">
        <f t="shared" si="37"/>
        <v>3.268908035298701</v>
      </c>
      <c r="K71" s="158">
        <f t="shared" si="38"/>
        <v>2.9422045429954204</v>
      </c>
      <c r="L71" s="158">
        <f t="shared" si="38"/>
        <v>3.5956115276019815</v>
      </c>
      <c r="M71" s="162">
        <f t="shared" si="44"/>
        <v>5.5510161086171692</v>
      </c>
    </row>
    <row r="72" spans="1:13" ht="14.45" customHeight="1" x14ac:dyDescent="0.15">
      <c r="A72" s="125"/>
      <c r="B72" s="70">
        <v>35</v>
      </c>
      <c r="C72" s="158">
        <f t="shared" si="42"/>
        <v>53.888462424459235</v>
      </c>
      <c r="D72" s="158">
        <f t="shared" si="35"/>
        <v>52.981084556181479</v>
      </c>
      <c r="E72" s="159">
        <f t="shared" si="35"/>
        <v>54.79584029273699</v>
      </c>
      <c r="F72" s="160">
        <f t="shared" si="43"/>
        <v>50.619554389160541</v>
      </c>
      <c r="G72" s="158">
        <f t="shared" si="36"/>
        <v>49.812140083133301</v>
      </c>
      <c r="H72" s="158">
        <f t="shared" si="36"/>
        <v>51.426968695187782</v>
      </c>
      <c r="I72" s="161">
        <f t="shared" si="37"/>
        <v>93.933937083692001</v>
      </c>
      <c r="J72" s="160">
        <f t="shared" si="37"/>
        <v>3.268908035298701</v>
      </c>
      <c r="K72" s="158">
        <f t="shared" si="38"/>
        <v>2.9422045429954204</v>
      </c>
      <c r="L72" s="158">
        <f t="shared" si="38"/>
        <v>3.5956115276019815</v>
      </c>
      <c r="M72" s="162">
        <f t="shared" si="44"/>
        <v>6.0660629163080158</v>
      </c>
    </row>
    <row r="73" spans="1:13" ht="14.45" customHeight="1" x14ac:dyDescent="0.15">
      <c r="A73" s="125"/>
      <c r="B73" s="70">
        <v>40</v>
      </c>
      <c r="C73" s="158">
        <f t="shared" si="42"/>
        <v>48.888462424459227</v>
      </c>
      <c r="D73" s="158">
        <f t="shared" si="35"/>
        <v>47.981084556181472</v>
      </c>
      <c r="E73" s="159">
        <f t="shared" si="35"/>
        <v>49.795840292736983</v>
      </c>
      <c r="F73" s="160">
        <f t="shared" si="43"/>
        <v>45.619554389160534</v>
      </c>
      <c r="G73" s="158">
        <f t="shared" si="36"/>
        <v>44.812140083133293</v>
      </c>
      <c r="H73" s="158">
        <f t="shared" si="36"/>
        <v>46.426968695187774</v>
      </c>
      <c r="I73" s="161">
        <f t="shared" si="37"/>
        <v>93.313538873615215</v>
      </c>
      <c r="J73" s="160">
        <f t="shared" si="37"/>
        <v>3.268908035298701</v>
      </c>
      <c r="K73" s="158">
        <f t="shared" si="38"/>
        <v>2.9422045429954204</v>
      </c>
      <c r="L73" s="158">
        <f t="shared" si="38"/>
        <v>3.5956115276019815</v>
      </c>
      <c r="M73" s="162">
        <f t="shared" si="44"/>
        <v>6.6864611263847893</v>
      </c>
    </row>
    <row r="74" spans="1:13" ht="14.45" customHeight="1" x14ac:dyDescent="0.15">
      <c r="A74" s="125"/>
      <c r="B74" s="70">
        <v>45</v>
      </c>
      <c r="C74" s="158">
        <f t="shared" si="42"/>
        <v>43.888462424459227</v>
      </c>
      <c r="D74" s="158">
        <f t="shared" si="35"/>
        <v>42.981084556181472</v>
      </c>
      <c r="E74" s="159">
        <f t="shared" si="35"/>
        <v>44.795840292736983</v>
      </c>
      <c r="F74" s="160">
        <f t="shared" si="43"/>
        <v>40.619554389160527</v>
      </c>
      <c r="G74" s="158">
        <f t="shared" si="36"/>
        <v>39.812140083133286</v>
      </c>
      <c r="H74" s="158">
        <f t="shared" si="36"/>
        <v>41.426968695187767</v>
      </c>
      <c r="I74" s="161">
        <f t="shared" si="37"/>
        <v>92.551782735781316</v>
      </c>
      <c r="J74" s="160">
        <f t="shared" si="37"/>
        <v>3.268908035298701</v>
      </c>
      <c r="K74" s="158">
        <f t="shared" si="38"/>
        <v>2.9422045429954204</v>
      </c>
      <c r="L74" s="158">
        <f t="shared" si="38"/>
        <v>3.5956115276019815</v>
      </c>
      <c r="M74" s="162">
        <f t="shared" si="44"/>
        <v>7.4482172642186821</v>
      </c>
    </row>
    <row r="75" spans="1:13" ht="14.45" customHeight="1" x14ac:dyDescent="0.15">
      <c r="A75" s="125"/>
      <c r="B75" s="70">
        <v>50</v>
      </c>
      <c r="C75" s="158">
        <f t="shared" si="42"/>
        <v>38.976280410617271</v>
      </c>
      <c r="D75" s="158">
        <f t="shared" si="35"/>
        <v>38.083443616274231</v>
      </c>
      <c r="E75" s="159">
        <f t="shared" si="35"/>
        <v>39.869117204960311</v>
      </c>
      <c r="F75" s="160">
        <f t="shared" si="43"/>
        <v>35.712675805382624</v>
      </c>
      <c r="G75" s="158">
        <f t="shared" si="36"/>
        <v>34.919432227723412</v>
      </c>
      <c r="H75" s="158">
        <f t="shared" si="36"/>
        <v>36.505919383041835</v>
      </c>
      <c r="I75" s="161">
        <f t="shared" si="37"/>
        <v>91.626690461859383</v>
      </c>
      <c r="J75" s="160">
        <f t="shared" si="37"/>
        <v>3.2636046052346424</v>
      </c>
      <c r="K75" s="158">
        <f t="shared" si="38"/>
        <v>2.9369303495440491</v>
      </c>
      <c r="L75" s="158">
        <f t="shared" si="38"/>
        <v>3.5902788609252356</v>
      </c>
      <c r="M75" s="162">
        <f t="shared" si="44"/>
        <v>8.3733095381406013</v>
      </c>
    </row>
    <row r="76" spans="1:13" ht="14.45" customHeight="1" x14ac:dyDescent="0.15">
      <c r="A76" s="125"/>
      <c r="B76" s="70">
        <v>55</v>
      </c>
      <c r="C76" s="158">
        <f t="shared" si="42"/>
        <v>34.496675893389934</v>
      </c>
      <c r="D76" s="158">
        <f t="shared" si="35"/>
        <v>33.667070798366794</v>
      </c>
      <c r="E76" s="159">
        <f t="shared" si="35"/>
        <v>35.326280988413075</v>
      </c>
      <c r="F76" s="160">
        <f t="shared" si="43"/>
        <v>31.197290438826332</v>
      </c>
      <c r="G76" s="158">
        <f t="shared" si="36"/>
        <v>30.463915868060283</v>
      </c>
      <c r="H76" s="158">
        <f t="shared" si="36"/>
        <v>31.930665009592381</v>
      </c>
      <c r="I76" s="161">
        <f t="shared" si="37"/>
        <v>90.43564236519434</v>
      </c>
      <c r="J76" s="160">
        <f t="shared" si="37"/>
        <v>3.2993854545636032</v>
      </c>
      <c r="K76" s="158">
        <f t="shared" si="38"/>
        <v>2.9699856021162034</v>
      </c>
      <c r="L76" s="158">
        <f t="shared" si="38"/>
        <v>3.628785307011003</v>
      </c>
      <c r="M76" s="162">
        <f t="shared" si="44"/>
        <v>9.564357634805658</v>
      </c>
    </row>
    <row r="77" spans="1:13" ht="14.45" customHeight="1" x14ac:dyDescent="0.15">
      <c r="A77" s="125"/>
      <c r="B77" s="70">
        <v>60</v>
      </c>
      <c r="C77" s="158">
        <f t="shared" si="42"/>
        <v>29.933404454116918</v>
      </c>
      <c r="D77" s="158">
        <f t="shared" si="35"/>
        <v>29.149568307642081</v>
      </c>
      <c r="E77" s="159">
        <f t="shared" si="35"/>
        <v>30.717240600591754</v>
      </c>
      <c r="F77" s="160">
        <f t="shared" si="43"/>
        <v>26.604608497339889</v>
      </c>
      <c r="G77" s="158">
        <f t="shared" si="36"/>
        <v>25.913440314184623</v>
      </c>
      <c r="H77" s="158">
        <f t="shared" si="36"/>
        <v>27.295776680495155</v>
      </c>
      <c r="I77" s="161">
        <f t="shared" si="37"/>
        <v>88.87932723496408</v>
      </c>
      <c r="J77" s="160">
        <f t="shared" si="37"/>
        <v>3.328795956777026</v>
      </c>
      <c r="K77" s="158">
        <f t="shared" si="38"/>
        <v>2.9968483277944533</v>
      </c>
      <c r="L77" s="158">
        <f t="shared" si="38"/>
        <v>3.6607435857595987</v>
      </c>
      <c r="M77" s="162">
        <f t="shared" si="44"/>
        <v>11.120672765035909</v>
      </c>
    </row>
    <row r="78" spans="1:13" ht="14.45" customHeight="1" x14ac:dyDescent="0.15">
      <c r="A78" s="125"/>
      <c r="B78" s="70">
        <v>65</v>
      </c>
      <c r="C78" s="158">
        <f t="shared" si="42"/>
        <v>25.294986204150696</v>
      </c>
      <c r="D78" s="158">
        <f t="shared" si="35"/>
        <v>24.547931039481018</v>
      </c>
      <c r="E78" s="159">
        <f t="shared" si="35"/>
        <v>26.042041368820374</v>
      </c>
      <c r="F78" s="160">
        <f t="shared" si="43"/>
        <v>21.976387730456448</v>
      </c>
      <c r="G78" s="158">
        <f t="shared" si="36"/>
        <v>21.318236705469605</v>
      </c>
      <c r="H78" s="158">
        <f t="shared" si="36"/>
        <v>22.634538755443291</v>
      </c>
      <c r="I78" s="161">
        <f t="shared" si="37"/>
        <v>86.880410027068152</v>
      </c>
      <c r="J78" s="160">
        <f t="shared" si="37"/>
        <v>3.3185984736942462</v>
      </c>
      <c r="K78" s="158">
        <f t="shared" si="38"/>
        <v>2.985515297445374</v>
      </c>
      <c r="L78" s="158">
        <f t="shared" si="38"/>
        <v>3.6516816499431184</v>
      </c>
      <c r="M78" s="162">
        <f t="shared" si="44"/>
        <v>13.119589972931836</v>
      </c>
    </row>
    <row r="79" spans="1:13" ht="14.45" customHeight="1" x14ac:dyDescent="0.15">
      <c r="A79" s="125"/>
      <c r="B79" s="70">
        <v>70</v>
      </c>
      <c r="C79" s="158">
        <f t="shared" si="42"/>
        <v>20.922905552865394</v>
      </c>
      <c r="D79" s="158">
        <f t="shared" si="35"/>
        <v>20.244849928473492</v>
      </c>
      <c r="E79" s="159">
        <f t="shared" si="35"/>
        <v>21.600961177257297</v>
      </c>
      <c r="F79" s="160">
        <f t="shared" si="43"/>
        <v>17.580261758775283</v>
      </c>
      <c r="G79" s="158">
        <f t="shared" si="36"/>
        <v>16.979470214723058</v>
      </c>
      <c r="H79" s="158">
        <f t="shared" si="36"/>
        <v>18.181053302827507</v>
      </c>
      <c r="I79" s="161">
        <f t="shared" si="37"/>
        <v>84.023998074051732</v>
      </c>
      <c r="J79" s="160">
        <f t="shared" si="37"/>
        <v>3.3426437940901144</v>
      </c>
      <c r="K79" s="158">
        <f t="shared" si="38"/>
        <v>3.0069310320883429</v>
      </c>
      <c r="L79" s="158">
        <f t="shared" si="38"/>
        <v>3.6783565560918858</v>
      </c>
      <c r="M79" s="162">
        <f t="shared" si="44"/>
        <v>15.976001925948276</v>
      </c>
    </row>
    <row r="80" spans="1:13" ht="14.45" customHeight="1" x14ac:dyDescent="0.15">
      <c r="A80" s="125"/>
      <c r="B80" s="70">
        <v>75</v>
      </c>
      <c r="C80" s="158">
        <f t="shared" si="42"/>
        <v>16.90231416877311</v>
      </c>
      <c r="D80" s="158">
        <f t="shared" si="35"/>
        <v>16.324332031130204</v>
      </c>
      <c r="E80" s="159">
        <f t="shared" si="35"/>
        <v>17.480296306416015</v>
      </c>
      <c r="F80" s="160">
        <f t="shared" si="43"/>
        <v>13.507312085132709</v>
      </c>
      <c r="G80" s="158">
        <f t="shared" si="36"/>
        <v>12.979518710458757</v>
      </c>
      <c r="H80" s="158">
        <f t="shared" si="36"/>
        <v>14.03510545980666</v>
      </c>
      <c r="I80" s="161">
        <f t="shared" si="37"/>
        <v>79.913980714471393</v>
      </c>
      <c r="J80" s="160">
        <f t="shared" si="37"/>
        <v>3.3950020836404016</v>
      </c>
      <c r="K80" s="158">
        <f t="shared" si="38"/>
        <v>3.0546218792691531</v>
      </c>
      <c r="L80" s="158">
        <f t="shared" si="38"/>
        <v>3.7353822880116501</v>
      </c>
      <c r="M80" s="162">
        <f t="shared" si="44"/>
        <v>20.086019285528607</v>
      </c>
    </row>
    <row r="81" spans="1:13" ht="14.45" customHeight="1" x14ac:dyDescent="0.15">
      <c r="A81" s="125"/>
      <c r="B81" s="70">
        <v>80</v>
      </c>
      <c r="C81" s="158">
        <f>AB41</f>
        <v>12.97203868258182</v>
      </c>
      <c r="D81" s="158">
        <f t="shared" si="35"/>
        <v>12.505632221434894</v>
      </c>
      <c r="E81" s="159">
        <f t="shared" si="35"/>
        <v>13.438445143728746</v>
      </c>
      <c r="F81" s="160">
        <f>AC41</f>
        <v>9.6893999180342636</v>
      </c>
      <c r="G81" s="158">
        <f t="shared" si="36"/>
        <v>9.2301552726315794</v>
      </c>
      <c r="H81" s="158">
        <f t="shared" si="36"/>
        <v>10.148644563436948</v>
      </c>
      <c r="I81" s="161">
        <f t="shared" si="37"/>
        <v>74.694503733208009</v>
      </c>
      <c r="J81" s="160">
        <f t="shared" si="37"/>
        <v>3.2826387645475545</v>
      </c>
      <c r="K81" s="158">
        <f t="shared" si="38"/>
        <v>2.9430973713216626</v>
      </c>
      <c r="L81" s="158">
        <f t="shared" si="38"/>
        <v>3.6221801577734465</v>
      </c>
      <c r="M81" s="162">
        <f>AF41</f>
        <v>25.305496266791984</v>
      </c>
    </row>
    <row r="82" spans="1:13" ht="14.45" customHeight="1" thickBot="1" x14ac:dyDescent="0.2">
      <c r="A82" s="129"/>
      <c r="B82" s="130">
        <v>85</v>
      </c>
      <c r="C82" s="174">
        <f>AB42</f>
        <v>9.9327227755321825</v>
      </c>
      <c r="D82" s="174">
        <f t="shared" si="35"/>
        <v>8.600332230424554</v>
      </c>
      <c r="E82" s="175">
        <f t="shared" si="35"/>
        <v>11.265113320639811</v>
      </c>
      <c r="F82" s="176">
        <f>AC42</f>
        <v>6.8511024130402047</v>
      </c>
      <c r="G82" s="174">
        <f t="shared" si="36"/>
        <v>5.8728756204743346</v>
      </c>
      <c r="H82" s="174">
        <f t="shared" si="36"/>
        <v>7.8293292056060748</v>
      </c>
      <c r="I82" s="177">
        <f t="shared" si="37"/>
        <v>68.975069252077574</v>
      </c>
      <c r="J82" s="176">
        <f t="shared" si="37"/>
        <v>3.0816203624919791</v>
      </c>
      <c r="K82" s="174">
        <f t="shared" si="38"/>
        <v>2.5494434214490287</v>
      </c>
      <c r="L82" s="174">
        <f t="shared" si="38"/>
        <v>3.6137973035349296</v>
      </c>
      <c r="M82" s="178">
        <f>AF42</f>
        <v>31.024930747922436</v>
      </c>
    </row>
    <row r="83" spans="1:13" ht="14.45" customHeight="1" thickTop="1" x14ac:dyDescent="0.15"/>
    <row r="84" spans="1:13" ht="14.45" customHeight="1" x14ac:dyDescent="0.15"/>
  </sheetData>
  <protectedRanges>
    <protectedRange sqref="C7:F42" name="範囲1_1"/>
  </protectedRanges>
  <mergeCells count="30">
    <mergeCell ref="A1:M1"/>
    <mergeCell ref="B4:F4"/>
    <mergeCell ref="G4:L4"/>
    <mergeCell ref="O4:P4"/>
    <mergeCell ref="Q4:S4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T4:W4"/>
    <mergeCell ref="AL5:AM5"/>
    <mergeCell ref="AN5:AO5"/>
    <mergeCell ref="AP5:AQ5"/>
    <mergeCell ref="AR5:AS5"/>
    <mergeCell ref="AT5:AU5"/>
    <mergeCell ref="A45:A46"/>
    <mergeCell ref="B45:B46"/>
    <mergeCell ref="C45:E45"/>
    <mergeCell ref="F45:I45"/>
    <mergeCell ref="J45:M45"/>
    <mergeCell ref="D46:E46"/>
    <mergeCell ref="G46:H46"/>
    <mergeCell ref="K46:L46"/>
  </mergeCells>
  <phoneticPr fontId="2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4"/>
  <sheetViews>
    <sheetView workbookViewId="0">
      <selection activeCell="J18" sqref="J18"/>
    </sheetView>
  </sheetViews>
  <sheetFormatPr defaultRowHeight="13.5" x14ac:dyDescent="0.15"/>
  <cols>
    <col min="1" max="1" width="4.625" style="1" customWidth="1"/>
    <col min="2" max="2" width="7.625" style="1" customWidth="1"/>
    <col min="3" max="7" width="9.625" style="1" customWidth="1"/>
    <col min="8" max="8" width="11.625" style="1" bestFit="1" customWidth="1"/>
    <col min="9" max="11" width="9.625" style="1" customWidth="1"/>
    <col min="12" max="12" width="11.625" style="1" bestFit="1" customWidth="1"/>
    <col min="13" max="14" width="9.625" style="1" customWidth="1"/>
    <col min="15" max="16" width="8.625" style="1" customWidth="1"/>
    <col min="17" max="22" width="9.625" style="1" customWidth="1"/>
    <col min="23" max="23" width="10.625" style="1" customWidth="1"/>
    <col min="24" max="24" width="9.625" style="1" customWidth="1"/>
    <col min="25" max="25" width="10.625" style="1" customWidth="1"/>
    <col min="26" max="26" width="9.625" style="1" customWidth="1"/>
    <col min="27" max="32" width="10.625" style="1" customWidth="1"/>
    <col min="33" max="33" width="6.625" style="1" customWidth="1"/>
    <col min="34" max="41" width="10.625" style="1" customWidth="1"/>
    <col min="42" max="47" width="9.625" style="1" customWidth="1"/>
    <col min="48" max="256" width="9" style="1"/>
    <col min="257" max="257" width="4.625" style="1" customWidth="1"/>
    <col min="258" max="258" width="7.625" style="1" customWidth="1"/>
    <col min="259" max="270" width="9.625" style="1" customWidth="1"/>
    <col min="271" max="272" width="8.625" style="1" customWidth="1"/>
    <col min="273" max="278" width="9.625" style="1" customWidth="1"/>
    <col min="279" max="279" width="10.625" style="1" customWidth="1"/>
    <col min="280" max="280" width="9.625" style="1" customWidth="1"/>
    <col min="281" max="281" width="10.625" style="1" customWidth="1"/>
    <col min="282" max="282" width="9.625" style="1" customWidth="1"/>
    <col min="283" max="288" width="10.625" style="1" customWidth="1"/>
    <col min="289" max="289" width="6.625" style="1" customWidth="1"/>
    <col min="290" max="297" width="10.625" style="1" customWidth="1"/>
    <col min="298" max="303" width="9.625" style="1" customWidth="1"/>
    <col min="304" max="512" width="9" style="1"/>
    <col min="513" max="513" width="4.625" style="1" customWidth="1"/>
    <col min="514" max="514" width="7.625" style="1" customWidth="1"/>
    <col min="515" max="526" width="9.625" style="1" customWidth="1"/>
    <col min="527" max="528" width="8.625" style="1" customWidth="1"/>
    <col min="529" max="534" width="9.625" style="1" customWidth="1"/>
    <col min="535" max="535" width="10.625" style="1" customWidth="1"/>
    <col min="536" max="536" width="9.625" style="1" customWidth="1"/>
    <col min="537" max="537" width="10.625" style="1" customWidth="1"/>
    <col min="538" max="538" width="9.625" style="1" customWidth="1"/>
    <col min="539" max="544" width="10.625" style="1" customWidth="1"/>
    <col min="545" max="545" width="6.625" style="1" customWidth="1"/>
    <col min="546" max="553" width="10.625" style="1" customWidth="1"/>
    <col min="554" max="559" width="9.625" style="1" customWidth="1"/>
    <col min="560" max="768" width="9" style="1"/>
    <col min="769" max="769" width="4.625" style="1" customWidth="1"/>
    <col min="770" max="770" width="7.625" style="1" customWidth="1"/>
    <col min="771" max="782" width="9.625" style="1" customWidth="1"/>
    <col min="783" max="784" width="8.625" style="1" customWidth="1"/>
    <col min="785" max="790" width="9.625" style="1" customWidth="1"/>
    <col min="791" max="791" width="10.625" style="1" customWidth="1"/>
    <col min="792" max="792" width="9.625" style="1" customWidth="1"/>
    <col min="793" max="793" width="10.625" style="1" customWidth="1"/>
    <col min="794" max="794" width="9.625" style="1" customWidth="1"/>
    <col min="795" max="800" width="10.625" style="1" customWidth="1"/>
    <col min="801" max="801" width="6.625" style="1" customWidth="1"/>
    <col min="802" max="809" width="10.625" style="1" customWidth="1"/>
    <col min="810" max="815" width="9.625" style="1" customWidth="1"/>
    <col min="816" max="1024" width="9" style="1"/>
    <col min="1025" max="1025" width="4.625" style="1" customWidth="1"/>
    <col min="1026" max="1026" width="7.625" style="1" customWidth="1"/>
    <col min="1027" max="1038" width="9.625" style="1" customWidth="1"/>
    <col min="1039" max="1040" width="8.625" style="1" customWidth="1"/>
    <col min="1041" max="1046" width="9.625" style="1" customWidth="1"/>
    <col min="1047" max="1047" width="10.625" style="1" customWidth="1"/>
    <col min="1048" max="1048" width="9.625" style="1" customWidth="1"/>
    <col min="1049" max="1049" width="10.625" style="1" customWidth="1"/>
    <col min="1050" max="1050" width="9.625" style="1" customWidth="1"/>
    <col min="1051" max="1056" width="10.625" style="1" customWidth="1"/>
    <col min="1057" max="1057" width="6.625" style="1" customWidth="1"/>
    <col min="1058" max="1065" width="10.625" style="1" customWidth="1"/>
    <col min="1066" max="1071" width="9.625" style="1" customWidth="1"/>
    <col min="1072" max="1280" width="9" style="1"/>
    <col min="1281" max="1281" width="4.625" style="1" customWidth="1"/>
    <col min="1282" max="1282" width="7.625" style="1" customWidth="1"/>
    <col min="1283" max="1294" width="9.625" style="1" customWidth="1"/>
    <col min="1295" max="1296" width="8.625" style="1" customWidth="1"/>
    <col min="1297" max="1302" width="9.625" style="1" customWidth="1"/>
    <col min="1303" max="1303" width="10.625" style="1" customWidth="1"/>
    <col min="1304" max="1304" width="9.625" style="1" customWidth="1"/>
    <col min="1305" max="1305" width="10.625" style="1" customWidth="1"/>
    <col min="1306" max="1306" width="9.625" style="1" customWidth="1"/>
    <col min="1307" max="1312" width="10.625" style="1" customWidth="1"/>
    <col min="1313" max="1313" width="6.625" style="1" customWidth="1"/>
    <col min="1314" max="1321" width="10.625" style="1" customWidth="1"/>
    <col min="1322" max="1327" width="9.625" style="1" customWidth="1"/>
    <col min="1328" max="1536" width="9" style="1"/>
    <col min="1537" max="1537" width="4.625" style="1" customWidth="1"/>
    <col min="1538" max="1538" width="7.625" style="1" customWidth="1"/>
    <col min="1539" max="1550" width="9.625" style="1" customWidth="1"/>
    <col min="1551" max="1552" width="8.625" style="1" customWidth="1"/>
    <col min="1553" max="1558" width="9.625" style="1" customWidth="1"/>
    <col min="1559" max="1559" width="10.625" style="1" customWidth="1"/>
    <col min="1560" max="1560" width="9.625" style="1" customWidth="1"/>
    <col min="1561" max="1561" width="10.625" style="1" customWidth="1"/>
    <col min="1562" max="1562" width="9.625" style="1" customWidth="1"/>
    <col min="1563" max="1568" width="10.625" style="1" customWidth="1"/>
    <col min="1569" max="1569" width="6.625" style="1" customWidth="1"/>
    <col min="1570" max="1577" width="10.625" style="1" customWidth="1"/>
    <col min="1578" max="1583" width="9.625" style="1" customWidth="1"/>
    <col min="1584" max="1792" width="9" style="1"/>
    <col min="1793" max="1793" width="4.625" style="1" customWidth="1"/>
    <col min="1794" max="1794" width="7.625" style="1" customWidth="1"/>
    <col min="1795" max="1806" width="9.625" style="1" customWidth="1"/>
    <col min="1807" max="1808" width="8.625" style="1" customWidth="1"/>
    <col min="1809" max="1814" width="9.625" style="1" customWidth="1"/>
    <col min="1815" max="1815" width="10.625" style="1" customWidth="1"/>
    <col min="1816" max="1816" width="9.625" style="1" customWidth="1"/>
    <col min="1817" max="1817" width="10.625" style="1" customWidth="1"/>
    <col min="1818" max="1818" width="9.625" style="1" customWidth="1"/>
    <col min="1819" max="1824" width="10.625" style="1" customWidth="1"/>
    <col min="1825" max="1825" width="6.625" style="1" customWidth="1"/>
    <col min="1826" max="1833" width="10.625" style="1" customWidth="1"/>
    <col min="1834" max="1839" width="9.625" style="1" customWidth="1"/>
    <col min="1840" max="2048" width="9" style="1"/>
    <col min="2049" max="2049" width="4.625" style="1" customWidth="1"/>
    <col min="2050" max="2050" width="7.625" style="1" customWidth="1"/>
    <col min="2051" max="2062" width="9.625" style="1" customWidth="1"/>
    <col min="2063" max="2064" width="8.625" style="1" customWidth="1"/>
    <col min="2065" max="2070" width="9.625" style="1" customWidth="1"/>
    <col min="2071" max="2071" width="10.625" style="1" customWidth="1"/>
    <col min="2072" max="2072" width="9.625" style="1" customWidth="1"/>
    <col min="2073" max="2073" width="10.625" style="1" customWidth="1"/>
    <col min="2074" max="2074" width="9.625" style="1" customWidth="1"/>
    <col min="2075" max="2080" width="10.625" style="1" customWidth="1"/>
    <col min="2081" max="2081" width="6.625" style="1" customWidth="1"/>
    <col min="2082" max="2089" width="10.625" style="1" customWidth="1"/>
    <col min="2090" max="2095" width="9.625" style="1" customWidth="1"/>
    <col min="2096" max="2304" width="9" style="1"/>
    <col min="2305" max="2305" width="4.625" style="1" customWidth="1"/>
    <col min="2306" max="2306" width="7.625" style="1" customWidth="1"/>
    <col min="2307" max="2318" width="9.625" style="1" customWidth="1"/>
    <col min="2319" max="2320" width="8.625" style="1" customWidth="1"/>
    <col min="2321" max="2326" width="9.625" style="1" customWidth="1"/>
    <col min="2327" max="2327" width="10.625" style="1" customWidth="1"/>
    <col min="2328" max="2328" width="9.625" style="1" customWidth="1"/>
    <col min="2329" max="2329" width="10.625" style="1" customWidth="1"/>
    <col min="2330" max="2330" width="9.625" style="1" customWidth="1"/>
    <col min="2331" max="2336" width="10.625" style="1" customWidth="1"/>
    <col min="2337" max="2337" width="6.625" style="1" customWidth="1"/>
    <col min="2338" max="2345" width="10.625" style="1" customWidth="1"/>
    <col min="2346" max="2351" width="9.625" style="1" customWidth="1"/>
    <col min="2352" max="2560" width="9" style="1"/>
    <col min="2561" max="2561" width="4.625" style="1" customWidth="1"/>
    <col min="2562" max="2562" width="7.625" style="1" customWidth="1"/>
    <col min="2563" max="2574" width="9.625" style="1" customWidth="1"/>
    <col min="2575" max="2576" width="8.625" style="1" customWidth="1"/>
    <col min="2577" max="2582" width="9.625" style="1" customWidth="1"/>
    <col min="2583" max="2583" width="10.625" style="1" customWidth="1"/>
    <col min="2584" max="2584" width="9.625" style="1" customWidth="1"/>
    <col min="2585" max="2585" width="10.625" style="1" customWidth="1"/>
    <col min="2586" max="2586" width="9.625" style="1" customWidth="1"/>
    <col min="2587" max="2592" width="10.625" style="1" customWidth="1"/>
    <col min="2593" max="2593" width="6.625" style="1" customWidth="1"/>
    <col min="2594" max="2601" width="10.625" style="1" customWidth="1"/>
    <col min="2602" max="2607" width="9.625" style="1" customWidth="1"/>
    <col min="2608" max="2816" width="9" style="1"/>
    <col min="2817" max="2817" width="4.625" style="1" customWidth="1"/>
    <col min="2818" max="2818" width="7.625" style="1" customWidth="1"/>
    <col min="2819" max="2830" width="9.625" style="1" customWidth="1"/>
    <col min="2831" max="2832" width="8.625" style="1" customWidth="1"/>
    <col min="2833" max="2838" width="9.625" style="1" customWidth="1"/>
    <col min="2839" max="2839" width="10.625" style="1" customWidth="1"/>
    <col min="2840" max="2840" width="9.625" style="1" customWidth="1"/>
    <col min="2841" max="2841" width="10.625" style="1" customWidth="1"/>
    <col min="2842" max="2842" width="9.625" style="1" customWidth="1"/>
    <col min="2843" max="2848" width="10.625" style="1" customWidth="1"/>
    <col min="2849" max="2849" width="6.625" style="1" customWidth="1"/>
    <col min="2850" max="2857" width="10.625" style="1" customWidth="1"/>
    <col min="2858" max="2863" width="9.625" style="1" customWidth="1"/>
    <col min="2864" max="3072" width="9" style="1"/>
    <col min="3073" max="3073" width="4.625" style="1" customWidth="1"/>
    <col min="3074" max="3074" width="7.625" style="1" customWidth="1"/>
    <col min="3075" max="3086" width="9.625" style="1" customWidth="1"/>
    <col min="3087" max="3088" width="8.625" style="1" customWidth="1"/>
    <col min="3089" max="3094" width="9.625" style="1" customWidth="1"/>
    <col min="3095" max="3095" width="10.625" style="1" customWidth="1"/>
    <col min="3096" max="3096" width="9.625" style="1" customWidth="1"/>
    <col min="3097" max="3097" width="10.625" style="1" customWidth="1"/>
    <col min="3098" max="3098" width="9.625" style="1" customWidth="1"/>
    <col min="3099" max="3104" width="10.625" style="1" customWidth="1"/>
    <col min="3105" max="3105" width="6.625" style="1" customWidth="1"/>
    <col min="3106" max="3113" width="10.625" style="1" customWidth="1"/>
    <col min="3114" max="3119" width="9.625" style="1" customWidth="1"/>
    <col min="3120" max="3328" width="9" style="1"/>
    <col min="3329" max="3329" width="4.625" style="1" customWidth="1"/>
    <col min="3330" max="3330" width="7.625" style="1" customWidth="1"/>
    <col min="3331" max="3342" width="9.625" style="1" customWidth="1"/>
    <col min="3343" max="3344" width="8.625" style="1" customWidth="1"/>
    <col min="3345" max="3350" width="9.625" style="1" customWidth="1"/>
    <col min="3351" max="3351" width="10.625" style="1" customWidth="1"/>
    <col min="3352" max="3352" width="9.625" style="1" customWidth="1"/>
    <col min="3353" max="3353" width="10.625" style="1" customWidth="1"/>
    <col min="3354" max="3354" width="9.625" style="1" customWidth="1"/>
    <col min="3355" max="3360" width="10.625" style="1" customWidth="1"/>
    <col min="3361" max="3361" width="6.625" style="1" customWidth="1"/>
    <col min="3362" max="3369" width="10.625" style="1" customWidth="1"/>
    <col min="3370" max="3375" width="9.625" style="1" customWidth="1"/>
    <col min="3376" max="3584" width="9" style="1"/>
    <col min="3585" max="3585" width="4.625" style="1" customWidth="1"/>
    <col min="3586" max="3586" width="7.625" style="1" customWidth="1"/>
    <col min="3587" max="3598" width="9.625" style="1" customWidth="1"/>
    <col min="3599" max="3600" width="8.625" style="1" customWidth="1"/>
    <col min="3601" max="3606" width="9.625" style="1" customWidth="1"/>
    <col min="3607" max="3607" width="10.625" style="1" customWidth="1"/>
    <col min="3608" max="3608" width="9.625" style="1" customWidth="1"/>
    <col min="3609" max="3609" width="10.625" style="1" customWidth="1"/>
    <col min="3610" max="3610" width="9.625" style="1" customWidth="1"/>
    <col min="3611" max="3616" width="10.625" style="1" customWidth="1"/>
    <col min="3617" max="3617" width="6.625" style="1" customWidth="1"/>
    <col min="3618" max="3625" width="10.625" style="1" customWidth="1"/>
    <col min="3626" max="3631" width="9.625" style="1" customWidth="1"/>
    <col min="3632" max="3840" width="9" style="1"/>
    <col min="3841" max="3841" width="4.625" style="1" customWidth="1"/>
    <col min="3842" max="3842" width="7.625" style="1" customWidth="1"/>
    <col min="3843" max="3854" width="9.625" style="1" customWidth="1"/>
    <col min="3855" max="3856" width="8.625" style="1" customWidth="1"/>
    <col min="3857" max="3862" width="9.625" style="1" customWidth="1"/>
    <col min="3863" max="3863" width="10.625" style="1" customWidth="1"/>
    <col min="3864" max="3864" width="9.625" style="1" customWidth="1"/>
    <col min="3865" max="3865" width="10.625" style="1" customWidth="1"/>
    <col min="3866" max="3866" width="9.625" style="1" customWidth="1"/>
    <col min="3867" max="3872" width="10.625" style="1" customWidth="1"/>
    <col min="3873" max="3873" width="6.625" style="1" customWidth="1"/>
    <col min="3874" max="3881" width="10.625" style="1" customWidth="1"/>
    <col min="3882" max="3887" width="9.625" style="1" customWidth="1"/>
    <col min="3888" max="4096" width="9" style="1"/>
    <col min="4097" max="4097" width="4.625" style="1" customWidth="1"/>
    <col min="4098" max="4098" width="7.625" style="1" customWidth="1"/>
    <col min="4099" max="4110" width="9.625" style="1" customWidth="1"/>
    <col min="4111" max="4112" width="8.625" style="1" customWidth="1"/>
    <col min="4113" max="4118" width="9.625" style="1" customWidth="1"/>
    <col min="4119" max="4119" width="10.625" style="1" customWidth="1"/>
    <col min="4120" max="4120" width="9.625" style="1" customWidth="1"/>
    <col min="4121" max="4121" width="10.625" style="1" customWidth="1"/>
    <col min="4122" max="4122" width="9.625" style="1" customWidth="1"/>
    <col min="4123" max="4128" width="10.625" style="1" customWidth="1"/>
    <col min="4129" max="4129" width="6.625" style="1" customWidth="1"/>
    <col min="4130" max="4137" width="10.625" style="1" customWidth="1"/>
    <col min="4138" max="4143" width="9.625" style="1" customWidth="1"/>
    <col min="4144" max="4352" width="9" style="1"/>
    <col min="4353" max="4353" width="4.625" style="1" customWidth="1"/>
    <col min="4354" max="4354" width="7.625" style="1" customWidth="1"/>
    <col min="4355" max="4366" width="9.625" style="1" customWidth="1"/>
    <col min="4367" max="4368" width="8.625" style="1" customWidth="1"/>
    <col min="4369" max="4374" width="9.625" style="1" customWidth="1"/>
    <col min="4375" max="4375" width="10.625" style="1" customWidth="1"/>
    <col min="4376" max="4376" width="9.625" style="1" customWidth="1"/>
    <col min="4377" max="4377" width="10.625" style="1" customWidth="1"/>
    <col min="4378" max="4378" width="9.625" style="1" customWidth="1"/>
    <col min="4379" max="4384" width="10.625" style="1" customWidth="1"/>
    <col min="4385" max="4385" width="6.625" style="1" customWidth="1"/>
    <col min="4386" max="4393" width="10.625" style="1" customWidth="1"/>
    <col min="4394" max="4399" width="9.625" style="1" customWidth="1"/>
    <col min="4400" max="4608" width="9" style="1"/>
    <col min="4609" max="4609" width="4.625" style="1" customWidth="1"/>
    <col min="4610" max="4610" width="7.625" style="1" customWidth="1"/>
    <col min="4611" max="4622" width="9.625" style="1" customWidth="1"/>
    <col min="4623" max="4624" width="8.625" style="1" customWidth="1"/>
    <col min="4625" max="4630" width="9.625" style="1" customWidth="1"/>
    <col min="4631" max="4631" width="10.625" style="1" customWidth="1"/>
    <col min="4632" max="4632" width="9.625" style="1" customWidth="1"/>
    <col min="4633" max="4633" width="10.625" style="1" customWidth="1"/>
    <col min="4634" max="4634" width="9.625" style="1" customWidth="1"/>
    <col min="4635" max="4640" width="10.625" style="1" customWidth="1"/>
    <col min="4641" max="4641" width="6.625" style="1" customWidth="1"/>
    <col min="4642" max="4649" width="10.625" style="1" customWidth="1"/>
    <col min="4650" max="4655" width="9.625" style="1" customWidth="1"/>
    <col min="4656" max="4864" width="9" style="1"/>
    <col min="4865" max="4865" width="4.625" style="1" customWidth="1"/>
    <col min="4866" max="4866" width="7.625" style="1" customWidth="1"/>
    <col min="4867" max="4878" width="9.625" style="1" customWidth="1"/>
    <col min="4879" max="4880" width="8.625" style="1" customWidth="1"/>
    <col min="4881" max="4886" width="9.625" style="1" customWidth="1"/>
    <col min="4887" max="4887" width="10.625" style="1" customWidth="1"/>
    <col min="4888" max="4888" width="9.625" style="1" customWidth="1"/>
    <col min="4889" max="4889" width="10.625" style="1" customWidth="1"/>
    <col min="4890" max="4890" width="9.625" style="1" customWidth="1"/>
    <col min="4891" max="4896" width="10.625" style="1" customWidth="1"/>
    <col min="4897" max="4897" width="6.625" style="1" customWidth="1"/>
    <col min="4898" max="4905" width="10.625" style="1" customWidth="1"/>
    <col min="4906" max="4911" width="9.625" style="1" customWidth="1"/>
    <col min="4912" max="5120" width="9" style="1"/>
    <col min="5121" max="5121" width="4.625" style="1" customWidth="1"/>
    <col min="5122" max="5122" width="7.625" style="1" customWidth="1"/>
    <col min="5123" max="5134" width="9.625" style="1" customWidth="1"/>
    <col min="5135" max="5136" width="8.625" style="1" customWidth="1"/>
    <col min="5137" max="5142" width="9.625" style="1" customWidth="1"/>
    <col min="5143" max="5143" width="10.625" style="1" customWidth="1"/>
    <col min="5144" max="5144" width="9.625" style="1" customWidth="1"/>
    <col min="5145" max="5145" width="10.625" style="1" customWidth="1"/>
    <col min="5146" max="5146" width="9.625" style="1" customWidth="1"/>
    <col min="5147" max="5152" width="10.625" style="1" customWidth="1"/>
    <col min="5153" max="5153" width="6.625" style="1" customWidth="1"/>
    <col min="5154" max="5161" width="10.625" style="1" customWidth="1"/>
    <col min="5162" max="5167" width="9.625" style="1" customWidth="1"/>
    <col min="5168" max="5376" width="9" style="1"/>
    <col min="5377" max="5377" width="4.625" style="1" customWidth="1"/>
    <col min="5378" max="5378" width="7.625" style="1" customWidth="1"/>
    <col min="5379" max="5390" width="9.625" style="1" customWidth="1"/>
    <col min="5391" max="5392" width="8.625" style="1" customWidth="1"/>
    <col min="5393" max="5398" width="9.625" style="1" customWidth="1"/>
    <col min="5399" max="5399" width="10.625" style="1" customWidth="1"/>
    <col min="5400" max="5400" width="9.625" style="1" customWidth="1"/>
    <col min="5401" max="5401" width="10.625" style="1" customWidth="1"/>
    <col min="5402" max="5402" width="9.625" style="1" customWidth="1"/>
    <col min="5403" max="5408" width="10.625" style="1" customWidth="1"/>
    <col min="5409" max="5409" width="6.625" style="1" customWidth="1"/>
    <col min="5410" max="5417" width="10.625" style="1" customWidth="1"/>
    <col min="5418" max="5423" width="9.625" style="1" customWidth="1"/>
    <col min="5424" max="5632" width="9" style="1"/>
    <col min="5633" max="5633" width="4.625" style="1" customWidth="1"/>
    <col min="5634" max="5634" width="7.625" style="1" customWidth="1"/>
    <col min="5635" max="5646" width="9.625" style="1" customWidth="1"/>
    <col min="5647" max="5648" width="8.625" style="1" customWidth="1"/>
    <col min="5649" max="5654" width="9.625" style="1" customWidth="1"/>
    <col min="5655" max="5655" width="10.625" style="1" customWidth="1"/>
    <col min="5656" max="5656" width="9.625" style="1" customWidth="1"/>
    <col min="5657" max="5657" width="10.625" style="1" customWidth="1"/>
    <col min="5658" max="5658" width="9.625" style="1" customWidth="1"/>
    <col min="5659" max="5664" width="10.625" style="1" customWidth="1"/>
    <col min="5665" max="5665" width="6.625" style="1" customWidth="1"/>
    <col min="5666" max="5673" width="10.625" style="1" customWidth="1"/>
    <col min="5674" max="5679" width="9.625" style="1" customWidth="1"/>
    <col min="5680" max="5888" width="9" style="1"/>
    <col min="5889" max="5889" width="4.625" style="1" customWidth="1"/>
    <col min="5890" max="5890" width="7.625" style="1" customWidth="1"/>
    <col min="5891" max="5902" width="9.625" style="1" customWidth="1"/>
    <col min="5903" max="5904" width="8.625" style="1" customWidth="1"/>
    <col min="5905" max="5910" width="9.625" style="1" customWidth="1"/>
    <col min="5911" max="5911" width="10.625" style="1" customWidth="1"/>
    <col min="5912" max="5912" width="9.625" style="1" customWidth="1"/>
    <col min="5913" max="5913" width="10.625" style="1" customWidth="1"/>
    <col min="5914" max="5914" width="9.625" style="1" customWidth="1"/>
    <col min="5915" max="5920" width="10.625" style="1" customWidth="1"/>
    <col min="5921" max="5921" width="6.625" style="1" customWidth="1"/>
    <col min="5922" max="5929" width="10.625" style="1" customWidth="1"/>
    <col min="5930" max="5935" width="9.625" style="1" customWidth="1"/>
    <col min="5936" max="6144" width="9" style="1"/>
    <col min="6145" max="6145" width="4.625" style="1" customWidth="1"/>
    <col min="6146" max="6146" width="7.625" style="1" customWidth="1"/>
    <col min="6147" max="6158" width="9.625" style="1" customWidth="1"/>
    <col min="6159" max="6160" width="8.625" style="1" customWidth="1"/>
    <col min="6161" max="6166" width="9.625" style="1" customWidth="1"/>
    <col min="6167" max="6167" width="10.625" style="1" customWidth="1"/>
    <col min="6168" max="6168" width="9.625" style="1" customWidth="1"/>
    <col min="6169" max="6169" width="10.625" style="1" customWidth="1"/>
    <col min="6170" max="6170" width="9.625" style="1" customWidth="1"/>
    <col min="6171" max="6176" width="10.625" style="1" customWidth="1"/>
    <col min="6177" max="6177" width="6.625" style="1" customWidth="1"/>
    <col min="6178" max="6185" width="10.625" style="1" customWidth="1"/>
    <col min="6186" max="6191" width="9.625" style="1" customWidth="1"/>
    <col min="6192" max="6400" width="9" style="1"/>
    <col min="6401" max="6401" width="4.625" style="1" customWidth="1"/>
    <col min="6402" max="6402" width="7.625" style="1" customWidth="1"/>
    <col min="6403" max="6414" width="9.625" style="1" customWidth="1"/>
    <col min="6415" max="6416" width="8.625" style="1" customWidth="1"/>
    <col min="6417" max="6422" width="9.625" style="1" customWidth="1"/>
    <col min="6423" max="6423" width="10.625" style="1" customWidth="1"/>
    <col min="6424" max="6424" width="9.625" style="1" customWidth="1"/>
    <col min="6425" max="6425" width="10.625" style="1" customWidth="1"/>
    <col min="6426" max="6426" width="9.625" style="1" customWidth="1"/>
    <col min="6427" max="6432" width="10.625" style="1" customWidth="1"/>
    <col min="6433" max="6433" width="6.625" style="1" customWidth="1"/>
    <col min="6434" max="6441" width="10.625" style="1" customWidth="1"/>
    <col min="6442" max="6447" width="9.625" style="1" customWidth="1"/>
    <col min="6448" max="6656" width="9" style="1"/>
    <col min="6657" max="6657" width="4.625" style="1" customWidth="1"/>
    <col min="6658" max="6658" width="7.625" style="1" customWidth="1"/>
    <col min="6659" max="6670" width="9.625" style="1" customWidth="1"/>
    <col min="6671" max="6672" width="8.625" style="1" customWidth="1"/>
    <col min="6673" max="6678" width="9.625" style="1" customWidth="1"/>
    <col min="6679" max="6679" width="10.625" style="1" customWidth="1"/>
    <col min="6680" max="6680" width="9.625" style="1" customWidth="1"/>
    <col min="6681" max="6681" width="10.625" style="1" customWidth="1"/>
    <col min="6682" max="6682" width="9.625" style="1" customWidth="1"/>
    <col min="6683" max="6688" width="10.625" style="1" customWidth="1"/>
    <col min="6689" max="6689" width="6.625" style="1" customWidth="1"/>
    <col min="6690" max="6697" width="10.625" style="1" customWidth="1"/>
    <col min="6698" max="6703" width="9.625" style="1" customWidth="1"/>
    <col min="6704" max="6912" width="9" style="1"/>
    <col min="6913" max="6913" width="4.625" style="1" customWidth="1"/>
    <col min="6914" max="6914" width="7.625" style="1" customWidth="1"/>
    <col min="6915" max="6926" width="9.625" style="1" customWidth="1"/>
    <col min="6927" max="6928" width="8.625" style="1" customWidth="1"/>
    <col min="6929" max="6934" width="9.625" style="1" customWidth="1"/>
    <col min="6935" max="6935" width="10.625" style="1" customWidth="1"/>
    <col min="6936" max="6936" width="9.625" style="1" customWidth="1"/>
    <col min="6937" max="6937" width="10.625" style="1" customWidth="1"/>
    <col min="6938" max="6938" width="9.625" style="1" customWidth="1"/>
    <col min="6939" max="6944" width="10.625" style="1" customWidth="1"/>
    <col min="6945" max="6945" width="6.625" style="1" customWidth="1"/>
    <col min="6946" max="6953" width="10.625" style="1" customWidth="1"/>
    <col min="6954" max="6959" width="9.625" style="1" customWidth="1"/>
    <col min="6960" max="7168" width="9" style="1"/>
    <col min="7169" max="7169" width="4.625" style="1" customWidth="1"/>
    <col min="7170" max="7170" width="7.625" style="1" customWidth="1"/>
    <col min="7171" max="7182" width="9.625" style="1" customWidth="1"/>
    <col min="7183" max="7184" width="8.625" style="1" customWidth="1"/>
    <col min="7185" max="7190" width="9.625" style="1" customWidth="1"/>
    <col min="7191" max="7191" width="10.625" style="1" customWidth="1"/>
    <col min="7192" max="7192" width="9.625" style="1" customWidth="1"/>
    <col min="7193" max="7193" width="10.625" style="1" customWidth="1"/>
    <col min="7194" max="7194" width="9.625" style="1" customWidth="1"/>
    <col min="7195" max="7200" width="10.625" style="1" customWidth="1"/>
    <col min="7201" max="7201" width="6.625" style="1" customWidth="1"/>
    <col min="7202" max="7209" width="10.625" style="1" customWidth="1"/>
    <col min="7210" max="7215" width="9.625" style="1" customWidth="1"/>
    <col min="7216" max="7424" width="9" style="1"/>
    <col min="7425" max="7425" width="4.625" style="1" customWidth="1"/>
    <col min="7426" max="7426" width="7.625" style="1" customWidth="1"/>
    <col min="7427" max="7438" width="9.625" style="1" customWidth="1"/>
    <col min="7439" max="7440" width="8.625" style="1" customWidth="1"/>
    <col min="7441" max="7446" width="9.625" style="1" customWidth="1"/>
    <col min="7447" max="7447" width="10.625" style="1" customWidth="1"/>
    <col min="7448" max="7448" width="9.625" style="1" customWidth="1"/>
    <col min="7449" max="7449" width="10.625" style="1" customWidth="1"/>
    <col min="7450" max="7450" width="9.625" style="1" customWidth="1"/>
    <col min="7451" max="7456" width="10.625" style="1" customWidth="1"/>
    <col min="7457" max="7457" width="6.625" style="1" customWidth="1"/>
    <col min="7458" max="7465" width="10.625" style="1" customWidth="1"/>
    <col min="7466" max="7471" width="9.625" style="1" customWidth="1"/>
    <col min="7472" max="7680" width="9" style="1"/>
    <col min="7681" max="7681" width="4.625" style="1" customWidth="1"/>
    <col min="7682" max="7682" width="7.625" style="1" customWidth="1"/>
    <col min="7683" max="7694" width="9.625" style="1" customWidth="1"/>
    <col min="7695" max="7696" width="8.625" style="1" customWidth="1"/>
    <col min="7697" max="7702" width="9.625" style="1" customWidth="1"/>
    <col min="7703" max="7703" width="10.625" style="1" customWidth="1"/>
    <col min="7704" max="7704" width="9.625" style="1" customWidth="1"/>
    <col min="7705" max="7705" width="10.625" style="1" customWidth="1"/>
    <col min="7706" max="7706" width="9.625" style="1" customWidth="1"/>
    <col min="7707" max="7712" width="10.625" style="1" customWidth="1"/>
    <col min="7713" max="7713" width="6.625" style="1" customWidth="1"/>
    <col min="7714" max="7721" width="10.625" style="1" customWidth="1"/>
    <col min="7722" max="7727" width="9.625" style="1" customWidth="1"/>
    <col min="7728" max="7936" width="9" style="1"/>
    <col min="7937" max="7937" width="4.625" style="1" customWidth="1"/>
    <col min="7938" max="7938" width="7.625" style="1" customWidth="1"/>
    <col min="7939" max="7950" width="9.625" style="1" customWidth="1"/>
    <col min="7951" max="7952" width="8.625" style="1" customWidth="1"/>
    <col min="7953" max="7958" width="9.625" style="1" customWidth="1"/>
    <col min="7959" max="7959" width="10.625" style="1" customWidth="1"/>
    <col min="7960" max="7960" width="9.625" style="1" customWidth="1"/>
    <col min="7961" max="7961" width="10.625" style="1" customWidth="1"/>
    <col min="7962" max="7962" width="9.625" style="1" customWidth="1"/>
    <col min="7963" max="7968" width="10.625" style="1" customWidth="1"/>
    <col min="7969" max="7969" width="6.625" style="1" customWidth="1"/>
    <col min="7970" max="7977" width="10.625" style="1" customWidth="1"/>
    <col min="7978" max="7983" width="9.625" style="1" customWidth="1"/>
    <col min="7984" max="8192" width="9" style="1"/>
    <col min="8193" max="8193" width="4.625" style="1" customWidth="1"/>
    <col min="8194" max="8194" width="7.625" style="1" customWidth="1"/>
    <col min="8195" max="8206" width="9.625" style="1" customWidth="1"/>
    <col min="8207" max="8208" width="8.625" style="1" customWidth="1"/>
    <col min="8209" max="8214" width="9.625" style="1" customWidth="1"/>
    <col min="8215" max="8215" width="10.625" style="1" customWidth="1"/>
    <col min="8216" max="8216" width="9.625" style="1" customWidth="1"/>
    <col min="8217" max="8217" width="10.625" style="1" customWidth="1"/>
    <col min="8218" max="8218" width="9.625" style="1" customWidth="1"/>
    <col min="8219" max="8224" width="10.625" style="1" customWidth="1"/>
    <col min="8225" max="8225" width="6.625" style="1" customWidth="1"/>
    <col min="8226" max="8233" width="10.625" style="1" customWidth="1"/>
    <col min="8234" max="8239" width="9.625" style="1" customWidth="1"/>
    <col min="8240" max="8448" width="9" style="1"/>
    <col min="8449" max="8449" width="4.625" style="1" customWidth="1"/>
    <col min="8450" max="8450" width="7.625" style="1" customWidth="1"/>
    <col min="8451" max="8462" width="9.625" style="1" customWidth="1"/>
    <col min="8463" max="8464" width="8.625" style="1" customWidth="1"/>
    <col min="8465" max="8470" width="9.625" style="1" customWidth="1"/>
    <col min="8471" max="8471" width="10.625" style="1" customWidth="1"/>
    <col min="8472" max="8472" width="9.625" style="1" customWidth="1"/>
    <col min="8473" max="8473" width="10.625" style="1" customWidth="1"/>
    <col min="8474" max="8474" width="9.625" style="1" customWidth="1"/>
    <col min="8475" max="8480" width="10.625" style="1" customWidth="1"/>
    <col min="8481" max="8481" width="6.625" style="1" customWidth="1"/>
    <col min="8482" max="8489" width="10.625" style="1" customWidth="1"/>
    <col min="8490" max="8495" width="9.625" style="1" customWidth="1"/>
    <col min="8496" max="8704" width="9" style="1"/>
    <col min="8705" max="8705" width="4.625" style="1" customWidth="1"/>
    <col min="8706" max="8706" width="7.625" style="1" customWidth="1"/>
    <col min="8707" max="8718" width="9.625" style="1" customWidth="1"/>
    <col min="8719" max="8720" width="8.625" style="1" customWidth="1"/>
    <col min="8721" max="8726" width="9.625" style="1" customWidth="1"/>
    <col min="8727" max="8727" width="10.625" style="1" customWidth="1"/>
    <col min="8728" max="8728" width="9.625" style="1" customWidth="1"/>
    <col min="8729" max="8729" width="10.625" style="1" customWidth="1"/>
    <col min="8730" max="8730" width="9.625" style="1" customWidth="1"/>
    <col min="8731" max="8736" width="10.625" style="1" customWidth="1"/>
    <col min="8737" max="8737" width="6.625" style="1" customWidth="1"/>
    <col min="8738" max="8745" width="10.625" style="1" customWidth="1"/>
    <col min="8746" max="8751" width="9.625" style="1" customWidth="1"/>
    <col min="8752" max="8960" width="9" style="1"/>
    <col min="8961" max="8961" width="4.625" style="1" customWidth="1"/>
    <col min="8962" max="8962" width="7.625" style="1" customWidth="1"/>
    <col min="8963" max="8974" width="9.625" style="1" customWidth="1"/>
    <col min="8975" max="8976" width="8.625" style="1" customWidth="1"/>
    <col min="8977" max="8982" width="9.625" style="1" customWidth="1"/>
    <col min="8983" max="8983" width="10.625" style="1" customWidth="1"/>
    <col min="8984" max="8984" width="9.625" style="1" customWidth="1"/>
    <col min="8985" max="8985" width="10.625" style="1" customWidth="1"/>
    <col min="8986" max="8986" width="9.625" style="1" customWidth="1"/>
    <col min="8987" max="8992" width="10.625" style="1" customWidth="1"/>
    <col min="8993" max="8993" width="6.625" style="1" customWidth="1"/>
    <col min="8994" max="9001" width="10.625" style="1" customWidth="1"/>
    <col min="9002" max="9007" width="9.625" style="1" customWidth="1"/>
    <col min="9008" max="9216" width="9" style="1"/>
    <col min="9217" max="9217" width="4.625" style="1" customWidth="1"/>
    <col min="9218" max="9218" width="7.625" style="1" customWidth="1"/>
    <col min="9219" max="9230" width="9.625" style="1" customWidth="1"/>
    <col min="9231" max="9232" width="8.625" style="1" customWidth="1"/>
    <col min="9233" max="9238" width="9.625" style="1" customWidth="1"/>
    <col min="9239" max="9239" width="10.625" style="1" customWidth="1"/>
    <col min="9240" max="9240" width="9.625" style="1" customWidth="1"/>
    <col min="9241" max="9241" width="10.625" style="1" customWidth="1"/>
    <col min="9242" max="9242" width="9.625" style="1" customWidth="1"/>
    <col min="9243" max="9248" width="10.625" style="1" customWidth="1"/>
    <col min="9249" max="9249" width="6.625" style="1" customWidth="1"/>
    <col min="9250" max="9257" width="10.625" style="1" customWidth="1"/>
    <col min="9258" max="9263" width="9.625" style="1" customWidth="1"/>
    <col min="9264" max="9472" width="9" style="1"/>
    <col min="9473" max="9473" width="4.625" style="1" customWidth="1"/>
    <col min="9474" max="9474" width="7.625" style="1" customWidth="1"/>
    <col min="9475" max="9486" width="9.625" style="1" customWidth="1"/>
    <col min="9487" max="9488" width="8.625" style="1" customWidth="1"/>
    <col min="9489" max="9494" width="9.625" style="1" customWidth="1"/>
    <col min="9495" max="9495" width="10.625" style="1" customWidth="1"/>
    <col min="9496" max="9496" width="9.625" style="1" customWidth="1"/>
    <col min="9497" max="9497" width="10.625" style="1" customWidth="1"/>
    <col min="9498" max="9498" width="9.625" style="1" customWidth="1"/>
    <col min="9499" max="9504" width="10.625" style="1" customWidth="1"/>
    <col min="9505" max="9505" width="6.625" style="1" customWidth="1"/>
    <col min="9506" max="9513" width="10.625" style="1" customWidth="1"/>
    <col min="9514" max="9519" width="9.625" style="1" customWidth="1"/>
    <col min="9520" max="9728" width="9" style="1"/>
    <col min="9729" max="9729" width="4.625" style="1" customWidth="1"/>
    <col min="9730" max="9730" width="7.625" style="1" customWidth="1"/>
    <col min="9731" max="9742" width="9.625" style="1" customWidth="1"/>
    <col min="9743" max="9744" width="8.625" style="1" customWidth="1"/>
    <col min="9745" max="9750" width="9.625" style="1" customWidth="1"/>
    <col min="9751" max="9751" width="10.625" style="1" customWidth="1"/>
    <col min="9752" max="9752" width="9.625" style="1" customWidth="1"/>
    <col min="9753" max="9753" width="10.625" style="1" customWidth="1"/>
    <col min="9754" max="9754" width="9.625" style="1" customWidth="1"/>
    <col min="9755" max="9760" width="10.625" style="1" customWidth="1"/>
    <col min="9761" max="9761" width="6.625" style="1" customWidth="1"/>
    <col min="9762" max="9769" width="10.625" style="1" customWidth="1"/>
    <col min="9770" max="9775" width="9.625" style="1" customWidth="1"/>
    <col min="9776" max="9984" width="9" style="1"/>
    <col min="9985" max="9985" width="4.625" style="1" customWidth="1"/>
    <col min="9986" max="9986" width="7.625" style="1" customWidth="1"/>
    <col min="9987" max="9998" width="9.625" style="1" customWidth="1"/>
    <col min="9999" max="10000" width="8.625" style="1" customWidth="1"/>
    <col min="10001" max="10006" width="9.625" style="1" customWidth="1"/>
    <col min="10007" max="10007" width="10.625" style="1" customWidth="1"/>
    <col min="10008" max="10008" width="9.625" style="1" customWidth="1"/>
    <col min="10009" max="10009" width="10.625" style="1" customWidth="1"/>
    <col min="10010" max="10010" width="9.625" style="1" customWidth="1"/>
    <col min="10011" max="10016" width="10.625" style="1" customWidth="1"/>
    <col min="10017" max="10017" width="6.625" style="1" customWidth="1"/>
    <col min="10018" max="10025" width="10.625" style="1" customWidth="1"/>
    <col min="10026" max="10031" width="9.625" style="1" customWidth="1"/>
    <col min="10032" max="10240" width="9" style="1"/>
    <col min="10241" max="10241" width="4.625" style="1" customWidth="1"/>
    <col min="10242" max="10242" width="7.625" style="1" customWidth="1"/>
    <col min="10243" max="10254" width="9.625" style="1" customWidth="1"/>
    <col min="10255" max="10256" width="8.625" style="1" customWidth="1"/>
    <col min="10257" max="10262" width="9.625" style="1" customWidth="1"/>
    <col min="10263" max="10263" width="10.625" style="1" customWidth="1"/>
    <col min="10264" max="10264" width="9.625" style="1" customWidth="1"/>
    <col min="10265" max="10265" width="10.625" style="1" customWidth="1"/>
    <col min="10266" max="10266" width="9.625" style="1" customWidth="1"/>
    <col min="10267" max="10272" width="10.625" style="1" customWidth="1"/>
    <col min="10273" max="10273" width="6.625" style="1" customWidth="1"/>
    <col min="10274" max="10281" width="10.625" style="1" customWidth="1"/>
    <col min="10282" max="10287" width="9.625" style="1" customWidth="1"/>
    <col min="10288" max="10496" width="9" style="1"/>
    <col min="10497" max="10497" width="4.625" style="1" customWidth="1"/>
    <col min="10498" max="10498" width="7.625" style="1" customWidth="1"/>
    <col min="10499" max="10510" width="9.625" style="1" customWidth="1"/>
    <col min="10511" max="10512" width="8.625" style="1" customWidth="1"/>
    <col min="10513" max="10518" width="9.625" style="1" customWidth="1"/>
    <col min="10519" max="10519" width="10.625" style="1" customWidth="1"/>
    <col min="10520" max="10520" width="9.625" style="1" customWidth="1"/>
    <col min="10521" max="10521" width="10.625" style="1" customWidth="1"/>
    <col min="10522" max="10522" width="9.625" style="1" customWidth="1"/>
    <col min="10523" max="10528" width="10.625" style="1" customWidth="1"/>
    <col min="10529" max="10529" width="6.625" style="1" customWidth="1"/>
    <col min="10530" max="10537" width="10.625" style="1" customWidth="1"/>
    <col min="10538" max="10543" width="9.625" style="1" customWidth="1"/>
    <col min="10544" max="10752" width="9" style="1"/>
    <col min="10753" max="10753" width="4.625" style="1" customWidth="1"/>
    <col min="10754" max="10754" width="7.625" style="1" customWidth="1"/>
    <col min="10755" max="10766" width="9.625" style="1" customWidth="1"/>
    <col min="10767" max="10768" width="8.625" style="1" customWidth="1"/>
    <col min="10769" max="10774" width="9.625" style="1" customWidth="1"/>
    <col min="10775" max="10775" width="10.625" style="1" customWidth="1"/>
    <col min="10776" max="10776" width="9.625" style="1" customWidth="1"/>
    <col min="10777" max="10777" width="10.625" style="1" customWidth="1"/>
    <col min="10778" max="10778" width="9.625" style="1" customWidth="1"/>
    <col min="10779" max="10784" width="10.625" style="1" customWidth="1"/>
    <col min="10785" max="10785" width="6.625" style="1" customWidth="1"/>
    <col min="10786" max="10793" width="10.625" style="1" customWidth="1"/>
    <col min="10794" max="10799" width="9.625" style="1" customWidth="1"/>
    <col min="10800" max="11008" width="9" style="1"/>
    <col min="11009" max="11009" width="4.625" style="1" customWidth="1"/>
    <col min="11010" max="11010" width="7.625" style="1" customWidth="1"/>
    <col min="11011" max="11022" width="9.625" style="1" customWidth="1"/>
    <col min="11023" max="11024" width="8.625" style="1" customWidth="1"/>
    <col min="11025" max="11030" width="9.625" style="1" customWidth="1"/>
    <col min="11031" max="11031" width="10.625" style="1" customWidth="1"/>
    <col min="11032" max="11032" width="9.625" style="1" customWidth="1"/>
    <col min="11033" max="11033" width="10.625" style="1" customWidth="1"/>
    <col min="11034" max="11034" width="9.625" style="1" customWidth="1"/>
    <col min="11035" max="11040" width="10.625" style="1" customWidth="1"/>
    <col min="11041" max="11041" width="6.625" style="1" customWidth="1"/>
    <col min="11042" max="11049" width="10.625" style="1" customWidth="1"/>
    <col min="11050" max="11055" width="9.625" style="1" customWidth="1"/>
    <col min="11056" max="11264" width="9" style="1"/>
    <col min="11265" max="11265" width="4.625" style="1" customWidth="1"/>
    <col min="11266" max="11266" width="7.625" style="1" customWidth="1"/>
    <col min="11267" max="11278" width="9.625" style="1" customWidth="1"/>
    <col min="11279" max="11280" width="8.625" style="1" customWidth="1"/>
    <col min="11281" max="11286" width="9.625" style="1" customWidth="1"/>
    <col min="11287" max="11287" width="10.625" style="1" customWidth="1"/>
    <col min="11288" max="11288" width="9.625" style="1" customWidth="1"/>
    <col min="11289" max="11289" width="10.625" style="1" customWidth="1"/>
    <col min="11290" max="11290" width="9.625" style="1" customWidth="1"/>
    <col min="11291" max="11296" width="10.625" style="1" customWidth="1"/>
    <col min="11297" max="11297" width="6.625" style="1" customWidth="1"/>
    <col min="11298" max="11305" width="10.625" style="1" customWidth="1"/>
    <col min="11306" max="11311" width="9.625" style="1" customWidth="1"/>
    <col min="11312" max="11520" width="9" style="1"/>
    <col min="11521" max="11521" width="4.625" style="1" customWidth="1"/>
    <col min="11522" max="11522" width="7.625" style="1" customWidth="1"/>
    <col min="11523" max="11534" width="9.625" style="1" customWidth="1"/>
    <col min="11535" max="11536" width="8.625" style="1" customWidth="1"/>
    <col min="11537" max="11542" width="9.625" style="1" customWidth="1"/>
    <col min="11543" max="11543" width="10.625" style="1" customWidth="1"/>
    <col min="11544" max="11544" width="9.625" style="1" customWidth="1"/>
    <col min="11545" max="11545" width="10.625" style="1" customWidth="1"/>
    <col min="11546" max="11546" width="9.625" style="1" customWidth="1"/>
    <col min="11547" max="11552" width="10.625" style="1" customWidth="1"/>
    <col min="11553" max="11553" width="6.625" style="1" customWidth="1"/>
    <col min="11554" max="11561" width="10.625" style="1" customWidth="1"/>
    <col min="11562" max="11567" width="9.625" style="1" customWidth="1"/>
    <col min="11568" max="11776" width="9" style="1"/>
    <col min="11777" max="11777" width="4.625" style="1" customWidth="1"/>
    <col min="11778" max="11778" width="7.625" style="1" customWidth="1"/>
    <col min="11779" max="11790" width="9.625" style="1" customWidth="1"/>
    <col min="11791" max="11792" width="8.625" style="1" customWidth="1"/>
    <col min="11793" max="11798" width="9.625" style="1" customWidth="1"/>
    <col min="11799" max="11799" width="10.625" style="1" customWidth="1"/>
    <col min="11800" max="11800" width="9.625" style="1" customWidth="1"/>
    <col min="11801" max="11801" width="10.625" style="1" customWidth="1"/>
    <col min="11802" max="11802" width="9.625" style="1" customWidth="1"/>
    <col min="11803" max="11808" width="10.625" style="1" customWidth="1"/>
    <col min="11809" max="11809" width="6.625" style="1" customWidth="1"/>
    <col min="11810" max="11817" width="10.625" style="1" customWidth="1"/>
    <col min="11818" max="11823" width="9.625" style="1" customWidth="1"/>
    <col min="11824" max="12032" width="9" style="1"/>
    <col min="12033" max="12033" width="4.625" style="1" customWidth="1"/>
    <col min="12034" max="12034" width="7.625" style="1" customWidth="1"/>
    <col min="12035" max="12046" width="9.625" style="1" customWidth="1"/>
    <col min="12047" max="12048" width="8.625" style="1" customWidth="1"/>
    <col min="12049" max="12054" width="9.625" style="1" customWidth="1"/>
    <col min="12055" max="12055" width="10.625" style="1" customWidth="1"/>
    <col min="12056" max="12056" width="9.625" style="1" customWidth="1"/>
    <col min="12057" max="12057" width="10.625" style="1" customWidth="1"/>
    <col min="12058" max="12058" width="9.625" style="1" customWidth="1"/>
    <col min="12059" max="12064" width="10.625" style="1" customWidth="1"/>
    <col min="12065" max="12065" width="6.625" style="1" customWidth="1"/>
    <col min="12066" max="12073" width="10.625" style="1" customWidth="1"/>
    <col min="12074" max="12079" width="9.625" style="1" customWidth="1"/>
    <col min="12080" max="12288" width="9" style="1"/>
    <col min="12289" max="12289" width="4.625" style="1" customWidth="1"/>
    <col min="12290" max="12290" width="7.625" style="1" customWidth="1"/>
    <col min="12291" max="12302" width="9.625" style="1" customWidth="1"/>
    <col min="12303" max="12304" width="8.625" style="1" customWidth="1"/>
    <col min="12305" max="12310" width="9.625" style="1" customWidth="1"/>
    <col min="12311" max="12311" width="10.625" style="1" customWidth="1"/>
    <col min="12312" max="12312" width="9.625" style="1" customWidth="1"/>
    <col min="12313" max="12313" width="10.625" style="1" customWidth="1"/>
    <col min="12314" max="12314" width="9.625" style="1" customWidth="1"/>
    <col min="12315" max="12320" width="10.625" style="1" customWidth="1"/>
    <col min="12321" max="12321" width="6.625" style="1" customWidth="1"/>
    <col min="12322" max="12329" width="10.625" style="1" customWidth="1"/>
    <col min="12330" max="12335" width="9.625" style="1" customWidth="1"/>
    <col min="12336" max="12544" width="9" style="1"/>
    <col min="12545" max="12545" width="4.625" style="1" customWidth="1"/>
    <col min="12546" max="12546" width="7.625" style="1" customWidth="1"/>
    <col min="12547" max="12558" width="9.625" style="1" customWidth="1"/>
    <col min="12559" max="12560" width="8.625" style="1" customWidth="1"/>
    <col min="12561" max="12566" width="9.625" style="1" customWidth="1"/>
    <col min="12567" max="12567" width="10.625" style="1" customWidth="1"/>
    <col min="12568" max="12568" width="9.625" style="1" customWidth="1"/>
    <col min="12569" max="12569" width="10.625" style="1" customWidth="1"/>
    <col min="12570" max="12570" width="9.625" style="1" customWidth="1"/>
    <col min="12571" max="12576" width="10.625" style="1" customWidth="1"/>
    <col min="12577" max="12577" width="6.625" style="1" customWidth="1"/>
    <col min="12578" max="12585" width="10.625" style="1" customWidth="1"/>
    <col min="12586" max="12591" width="9.625" style="1" customWidth="1"/>
    <col min="12592" max="12800" width="9" style="1"/>
    <col min="12801" max="12801" width="4.625" style="1" customWidth="1"/>
    <col min="12802" max="12802" width="7.625" style="1" customWidth="1"/>
    <col min="12803" max="12814" width="9.625" style="1" customWidth="1"/>
    <col min="12815" max="12816" width="8.625" style="1" customWidth="1"/>
    <col min="12817" max="12822" width="9.625" style="1" customWidth="1"/>
    <col min="12823" max="12823" width="10.625" style="1" customWidth="1"/>
    <col min="12824" max="12824" width="9.625" style="1" customWidth="1"/>
    <col min="12825" max="12825" width="10.625" style="1" customWidth="1"/>
    <col min="12826" max="12826" width="9.625" style="1" customWidth="1"/>
    <col min="12827" max="12832" width="10.625" style="1" customWidth="1"/>
    <col min="12833" max="12833" width="6.625" style="1" customWidth="1"/>
    <col min="12834" max="12841" width="10.625" style="1" customWidth="1"/>
    <col min="12842" max="12847" width="9.625" style="1" customWidth="1"/>
    <col min="12848" max="13056" width="9" style="1"/>
    <col min="13057" max="13057" width="4.625" style="1" customWidth="1"/>
    <col min="13058" max="13058" width="7.625" style="1" customWidth="1"/>
    <col min="13059" max="13070" width="9.625" style="1" customWidth="1"/>
    <col min="13071" max="13072" width="8.625" style="1" customWidth="1"/>
    <col min="13073" max="13078" width="9.625" style="1" customWidth="1"/>
    <col min="13079" max="13079" width="10.625" style="1" customWidth="1"/>
    <col min="13080" max="13080" width="9.625" style="1" customWidth="1"/>
    <col min="13081" max="13081" width="10.625" style="1" customWidth="1"/>
    <col min="13082" max="13082" width="9.625" style="1" customWidth="1"/>
    <col min="13083" max="13088" width="10.625" style="1" customWidth="1"/>
    <col min="13089" max="13089" width="6.625" style="1" customWidth="1"/>
    <col min="13090" max="13097" width="10.625" style="1" customWidth="1"/>
    <col min="13098" max="13103" width="9.625" style="1" customWidth="1"/>
    <col min="13104" max="13312" width="9" style="1"/>
    <col min="13313" max="13313" width="4.625" style="1" customWidth="1"/>
    <col min="13314" max="13314" width="7.625" style="1" customWidth="1"/>
    <col min="13315" max="13326" width="9.625" style="1" customWidth="1"/>
    <col min="13327" max="13328" width="8.625" style="1" customWidth="1"/>
    <col min="13329" max="13334" width="9.625" style="1" customWidth="1"/>
    <col min="13335" max="13335" width="10.625" style="1" customWidth="1"/>
    <col min="13336" max="13336" width="9.625" style="1" customWidth="1"/>
    <col min="13337" max="13337" width="10.625" style="1" customWidth="1"/>
    <col min="13338" max="13338" width="9.625" style="1" customWidth="1"/>
    <col min="13339" max="13344" width="10.625" style="1" customWidth="1"/>
    <col min="13345" max="13345" width="6.625" style="1" customWidth="1"/>
    <col min="13346" max="13353" width="10.625" style="1" customWidth="1"/>
    <col min="13354" max="13359" width="9.625" style="1" customWidth="1"/>
    <col min="13360" max="13568" width="9" style="1"/>
    <col min="13569" max="13569" width="4.625" style="1" customWidth="1"/>
    <col min="13570" max="13570" width="7.625" style="1" customWidth="1"/>
    <col min="13571" max="13582" width="9.625" style="1" customWidth="1"/>
    <col min="13583" max="13584" width="8.625" style="1" customWidth="1"/>
    <col min="13585" max="13590" width="9.625" style="1" customWidth="1"/>
    <col min="13591" max="13591" width="10.625" style="1" customWidth="1"/>
    <col min="13592" max="13592" width="9.625" style="1" customWidth="1"/>
    <col min="13593" max="13593" width="10.625" style="1" customWidth="1"/>
    <col min="13594" max="13594" width="9.625" style="1" customWidth="1"/>
    <col min="13595" max="13600" width="10.625" style="1" customWidth="1"/>
    <col min="13601" max="13601" width="6.625" style="1" customWidth="1"/>
    <col min="13602" max="13609" width="10.625" style="1" customWidth="1"/>
    <col min="13610" max="13615" width="9.625" style="1" customWidth="1"/>
    <col min="13616" max="13824" width="9" style="1"/>
    <col min="13825" max="13825" width="4.625" style="1" customWidth="1"/>
    <col min="13826" max="13826" width="7.625" style="1" customWidth="1"/>
    <col min="13827" max="13838" width="9.625" style="1" customWidth="1"/>
    <col min="13839" max="13840" width="8.625" style="1" customWidth="1"/>
    <col min="13841" max="13846" width="9.625" style="1" customWidth="1"/>
    <col min="13847" max="13847" width="10.625" style="1" customWidth="1"/>
    <col min="13848" max="13848" width="9.625" style="1" customWidth="1"/>
    <col min="13849" max="13849" width="10.625" style="1" customWidth="1"/>
    <col min="13850" max="13850" width="9.625" style="1" customWidth="1"/>
    <col min="13851" max="13856" width="10.625" style="1" customWidth="1"/>
    <col min="13857" max="13857" width="6.625" style="1" customWidth="1"/>
    <col min="13858" max="13865" width="10.625" style="1" customWidth="1"/>
    <col min="13866" max="13871" width="9.625" style="1" customWidth="1"/>
    <col min="13872" max="14080" width="9" style="1"/>
    <col min="14081" max="14081" width="4.625" style="1" customWidth="1"/>
    <col min="14082" max="14082" width="7.625" style="1" customWidth="1"/>
    <col min="14083" max="14094" width="9.625" style="1" customWidth="1"/>
    <col min="14095" max="14096" width="8.625" style="1" customWidth="1"/>
    <col min="14097" max="14102" width="9.625" style="1" customWidth="1"/>
    <col min="14103" max="14103" width="10.625" style="1" customWidth="1"/>
    <col min="14104" max="14104" width="9.625" style="1" customWidth="1"/>
    <col min="14105" max="14105" width="10.625" style="1" customWidth="1"/>
    <col min="14106" max="14106" width="9.625" style="1" customWidth="1"/>
    <col min="14107" max="14112" width="10.625" style="1" customWidth="1"/>
    <col min="14113" max="14113" width="6.625" style="1" customWidth="1"/>
    <col min="14114" max="14121" width="10.625" style="1" customWidth="1"/>
    <col min="14122" max="14127" width="9.625" style="1" customWidth="1"/>
    <col min="14128" max="14336" width="9" style="1"/>
    <col min="14337" max="14337" width="4.625" style="1" customWidth="1"/>
    <col min="14338" max="14338" width="7.625" style="1" customWidth="1"/>
    <col min="14339" max="14350" width="9.625" style="1" customWidth="1"/>
    <col min="14351" max="14352" width="8.625" style="1" customWidth="1"/>
    <col min="14353" max="14358" width="9.625" style="1" customWidth="1"/>
    <col min="14359" max="14359" width="10.625" style="1" customWidth="1"/>
    <col min="14360" max="14360" width="9.625" style="1" customWidth="1"/>
    <col min="14361" max="14361" width="10.625" style="1" customWidth="1"/>
    <col min="14362" max="14362" width="9.625" style="1" customWidth="1"/>
    <col min="14363" max="14368" width="10.625" style="1" customWidth="1"/>
    <col min="14369" max="14369" width="6.625" style="1" customWidth="1"/>
    <col min="14370" max="14377" width="10.625" style="1" customWidth="1"/>
    <col min="14378" max="14383" width="9.625" style="1" customWidth="1"/>
    <col min="14384" max="14592" width="9" style="1"/>
    <col min="14593" max="14593" width="4.625" style="1" customWidth="1"/>
    <col min="14594" max="14594" width="7.625" style="1" customWidth="1"/>
    <col min="14595" max="14606" width="9.625" style="1" customWidth="1"/>
    <col min="14607" max="14608" width="8.625" style="1" customWidth="1"/>
    <col min="14609" max="14614" width="9.625" style="1" customWidth="1"/>
    <col min="14615" max="14615" width="10.625" style="1" customWidth="1"/>
    <col min="14616" max="14616" width="9.625" style="1" customWidth="1"/>
    <col min="14617" max="14617" width="10.625" style="1" customWidth="1"/>
    <col min="14618" max="14618" width="9.625" style="1" customWidth="1"/>
    <col min="14619" max="14624" width="10.625" style="1" customWidth="1"/>
    <col min="14625" max="14625" width="6.625" style="1" customWidth="1"/>
    <col min="14626" max="14633" width="10.625" style="1" customWidth="1"/>
    <col min="14634" max="14639" width="9.625" style="1" customWidth="1"/>
    <col min="14640" max="14848" width="9" style="1"/>
    <col min="14849" max="14849" width="4.625" style="1" customWidth="1"/>
    <col min="14850" max="14850" width="7.625" style="1" customWidth="1"/>
    <col min="14851" max="14862" width="9.625" style="1" customWidth="1"/>
    <col min="14863" max="14864" width="8.625" style="1" customWidth="1"/>
    <col min="14865" max="14870" width="9.625" style="1" customWidth="1"/>
    <col min="14871" max="14871" width="10.625" style="1" customWidth="1"/>
    <col min="14872" max="14872" width="9.625" style="1" customWidth="1"/>
    <col min="14873" max="14873" width="10.625" style="1" customWidth="1"/>
    <col min="14874" max="14874" width="9.625" style="1" customWidth="1"/>
    <col min="14875" max="14880" width="10.625" style="1" customWidth="1"/>
    <col min="14881" max="14881" width="6.625" style="1" customWidth="1"/>
    <col min="14882" max="14889" width="10.625" style="1" customWidth="1"/>
    <col min="14890" max="14895" width="9.625" style="1" customWidth="1"/>
    <col min="14896" max="15104" width="9" style="1"/>
    <col min="15105" max="15105" width="4.625" style="1" customWidth="1"/>
    <col min="15106" max="15106" width="7.625" style="1" customWidth="1"/>
    <col min="15107" max="15118" width="9.625" style="1" customWidth="1"/>
    <col min="15119" max="15120" width="8.625" style="1" customWidth="1"/>
    <col min="15121" max="15126" width="9.625" style="1" customWidth="1"/>
    <col min="15127" max="15127" width="10.625" style="1" customWidth="1"/>
    <col min="15128" max="15128" width="9.625" style="1" customWidth="1"/>
    <col min="15129" max="15129" width="10.625" style="1" customWidth="1"/>
    <col min="15130" max="15130" width="9.625" style="1" customWidth="1"/>
    <col min="15131" max="15136" width="10.625" style="1" customWidth="1"/>
    <col min="15137" max="15137" width="6.625" style="1" customWidth="1"/>
    <col min="15138" max="15145" width="10.625" style="1" customWidth="1"/>
    <col min="15146" max="15151" width="9.625" style="1" customWidth="1"/>
    <col min="15152" max="15360" width="9" style="1"/>
    <col min="15361" max="15361" width="4.625" style="1" customWidth="1"/>
    <col min="15362" max="15362" width="7.625" style="1" customWidth="1"/>
    <col min="15363" max="15374" width="9.625" style="1" customWidth="1"/>
    <col min="15375" max="15376" width="8.625" style="1" customWidth="1"/>
    <col min="15377" max="15382" width="9.625" style="1" customWidth="1"/>
    <col min="15383" max="15383" width="10.625" style="1" customWidth="1"/>
    <col min="15384" max="15384" width="9.625" style="1" customWidth="1"/>
    <col min="15385" max="15385" width="10.625" style="1" customWidth="1"/>
    <col min="15386" max="15386" width="9.625" style="1" customWidth="1"/>
    <col min="15387" max="15392" width="10.625" style="1" customWidth="1"/>
    <col min="15393" max="15393" width="6.625" style="1" customWidth="1"/>
    <col min="15394" max="15401" width="10.625" style="1" customWidth="1"/>
    <col min="15402" max="15407" width="9.625" style="1" customWidth="1"/>
    <col min="15408" max="15616" width="9" style="1"/>
    <col min="15617" max="15617" width="4.625" style="1" customWidth="1"/>
    <col min="15618" max="15618" width="7.625" style="1" customWidth="1"/>
    <col min="15619" max="15630" width="9.625" style="1" customWidth="1"/>
    <col min="15631" max="15632" width="8.625" style="1" customWidth="1"/>
    <col min="15633" max="15638" width="9.625" style="1" customWidth="1"/>
    <col min="15639" max="15639" width="10.625" style="1" customWidth="1"/>
    <col min="15640" max="15640" width="9.625" style="1" customWidth="1"/>
    <col min="15641" max="15641" width="10.625" style="1" customWidth="1"/>
    <col min="15642" max="15642" width="9.625" style="1" customWidth="1"/>
    <col min="15643" max="15648" width="10.625" style="1" customWidth="1"/>
    <col min="15649" max="15649" width="6.625" style="1" customWidth="1"/>
    <col min="15650" max="15657" width="10.625" style="1" customWidth="1"/>
    <col min="15658" max="15663" width="9.625" style="1" customWidth="1"/>
    <col min="15664" max="15872" width="9" style="1"/>
    <col min="15873" max="15873" width="4.625" style="1" customWidth="1"/>
    <col min="15874" max="15874" width="7.625" style="1" customWidth="1"/>
    <col min="15875" max="15886" width="9.625" style="1" customWidth="1"/>
    <col min="15887" max="15888" width="8.625" style="1" customWidth="1"/>
    <col min="15889" max="15894" width="9.625" style="1" customWidth="1"/>
    <col min="15895" max="15895" width="10.625" style="1" customWidth="1"/>
    <col min="15896" max="15896" width="9.625" style="1" customWidth="1"/>
    <col min="15897" max="15897" width="10.625" style="1" customWidth="1"/>
    <col min="15898" max="15898" width="9.625" style="1" customWidth="1"/>
    <col min="15899" max="15904" width="10.625" style="1" customWidth="1"/>
    <col min="15905" max="15905" width="6.625" style="1" customWidth="1"/>
    <col min="15906" max="15913" width="10.625" style="1" customWidth="1"/>
    <col min="15914" max="15919" width="9.625" style="1" customWidth="1"/>
    <col min="15920" max="16128" width="9" style="1"/>
    <col min="16129" max="16129" width="4.625" style="1" customWidth="1"/>
    <col min="16130" max="16130" width="7.625" style="1" customWidth="1"/>
    <col min="16131" max="16142" width="9.625" style="1" customWidth="1"/>
    <col min="16143" max="16144" width="8.625" style="1" customWidth="1"/>
    <col min="16145" max="16150" width="9.625" style="1" customWidth="1"/>
    <col min="16151" max="16151" width="10.625" style="1" customWidth="1"/>
    <col min="16152" max="16152" width="9.625" style="1" customWidth="1"/>
    <col min="16153" max="16153" width="10.625" style="1" customWidth="1"/>
    <col min="16154" max="16154" width="9.625" style="1" customWidth="1"/>
    <col min="16155" max="16160" width="10.625" style="1" customWidth="1"/>
    <col min="16161" max="16161" width="6.625" style="1" customWidth="1"/>
    <col min="16162" max="16169" width="10.625" style="1" customWidth="1"/>
    <col min="16170" max="16175" width="9.625" style="1" customWidth="1"/>
    <col min="16176" max="16384" width="9" style="1"/>
  </cols>
  <sheetData>
    <row r="1" spans="1:47" ht="30" customHeight="1" x14ac:dyDescent="0.15">
      <c r="A1" s="263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5"/>
    </row>
    <row r="2" spans="1:47" ht="15" customHeight="1" x14ac:dyDescent="0.15">
      <c r="A2" s="181" t="s">
        <v>240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" t="s">
        <v>335</v>
      </c>
    </row>
    <row r="3" spans="1:47" ht="15" customHeight="1" thickBot="1" x14ac:dyDescent="0.2">
      <c r="A3" s="181" t="s">
        <v>2</v>
      </c>
      <c r="B3" s="181"/>
      <c r="C3" s="181"/>
      <c r="D3" s="181"/>
      <c r="E3" s="181"/>
      <c r="F3" s="181"/>
      <c r="G3" s="181" t="s">
        <v>3</v>
      </c>
      <c r="H3" s="181"/>
      <c r="I3" s="181"/>
      <c r="J3" s="181"/>
      <c r="K3" s="181"/>
      <c r="L3" s="181"/>
      <c r="M3" s="181"/>
      <c r="O3" s="1" t="s">
        <v>4</v>
      </c>
      <c r="T3" s="1" t="s">
        <v>5</v>
      </c>
      <c r="X3" s="1" t="s">
        <v>6</v>
      </c>
      <c r="AB3" s="1" t="s">
        <v>7</v>
      </c>
      <c r="AH3" s="1" t="s">
        <v>8</v>
      </c>
    </row>
    <row r="4" spans="1:47" ht="14.45" customHeight="1" thickTop="1" x14ac:dyDescent="0.15">
      <c r="A4" s="197"/>
      <c r="B4" s="261" t="s">
        <v>9</v>
      </c>
      <c r="C4" s="266"/>
      <c r="D4" s="266"/>
      <c r="E4" s="266"/>
      <c r="F4" s="267"/>
      <c r="G4" s="260" t="s">
        <v>10</v>
      </c>
      <c r="H4" s="261"/>
      <c r="I4" s="261"/>
      <c r="J4" s="261"/>
      <c r="K4" s="261"/>
      <c r="L4" s="262"/>
      <c r="M4" s="198"/>
      <c r="N4" s="3"/>
      <c r="O4" s="231" t="s">
        <v>11</v>
      </c>
      <c r="P4" s="232"/>
      <c r="Q4" s="248" t="s">
        <v>12</v>
      </c>
      <c r="R4" s="232"/>
      <c r="S4" s="233"/>
      <c r="T4" s="231" t="s">
        <v>13</v>
      </c>
      <c r="U4" s="249"/>
      <c r="V4" s="249"/>
      <c r="W4" s="250"/>
      <c r="X4" s="231" t="s">
        <v>14</v>
      </c>
      <c r="Y4" s="232"/>
      <c r="Z4" s="232"/>
      <c r="AA4" s="233"/>
      <c r="AB4" s="234" t="s">
        <v>15</v>
      </c>
      <c r="AC4" s="235"/>
      <c r="AD4" s="235"/>
      <c r="AE4" s="235"/>
      <c r="AF4" s="236"/>
      <c r="AH4" s="234" t="s">
        <v>16</v>
      </c>
      <c r="AI4" s="237"/>
      <c r="AJ4" s="237"/>
      <c r="AK4" s="237"/>
      <c r="AL4" s="237"/>
      <c r="AM4" s="237"/>
      <c r="AN4" s="235"/>
      <c r="AO4" s="236"/>
      <c r="AP4" s="234" t="s">
        <v>17</v>
      </c>
      <c r="AQ4" s="237"/>
      <c r="AR4" s="235"/>
      <c r="AS4" s="235"/>
      <c r="AT4" s="235"/>
      <c r="AU4" s="236"/>
    </row>
    <row r="5" spans="1:47" ht="39.950000000000003" customHeight="1" x14ac:dyDescent="0.15">
      <c r="A5" s="199" t="s">
        <v>18</v>
      </c>
      <c r="B5" s="200" t="s">
        <v>19</v>
      </c>
      <c r="C5" s="186" t="s">
        <v>20</v>
      </c>
      <c r="D5" s="186" t="s">
        <v>21</v>
      </c>
      <c r="E5" s="187" t="s">
        <v>22</v>
      </c>
      <c r="F5" s="188" t="s">
        <v>23</v>
      </c>
      <c r="G5" s="189" t="s">
        <v>19</v>
      </c>
      <c r="H5" s="190" t="s">
        <v>20</v>
      </c>
      <c r="I5" s="190" t="s">
        <v>21</v>
      </c>
      <c r="J5" s="190" t="s">
        <v>24</v>
      </c>
      <c r="K5" s="190" t="s">
        <v>25</v>
      </c>
      <c r="L5" s="191" t="s">
        <v>26</v>
      </c>
      <c r="M5" s="201"/>
      <c r="N5" s="12"/>
      <c r="O5" s="4" t="s">
        <v>27</v>
      </c>
      <c r="P5" s="13" t="s">
        <v>28</v>
      </c>
      <c r="Q5" s="14" t="s">
        <v>29</v>
      </c>
      <c r="R5" s="13" t="s">
        <v>30</v>
      </c>
      <c r="S5" s="15" t="s">
        <v>31</v>
      </c>
      <c r="T5" s="4" t="s">
        <v>32</v>
      </c>
      <c r="U5" s="13" t="s">
        <v>25</v>
      </c>
      <c r="V5" s="224" t="s">
        <v>26</v>
      </c>
      <c r="W5" s="225"/>
      <c r="X5" s="226" t="s">
        <v>33</v>
      </c>
      <c r="Y5" s="224"/>
      <c r="Z5" s="224" t="s">
        <v>34</v>
      </c>
      <c r="AA5" s="225"/>
      <c r="AB5" s="16" t="s">
        <v>35</v>
      </c>
      <c r="AC5" s="238" t="s">
        <v>36</v>
      </c>
      <c r="AD5" s="239"/>
      <c r="AE5" s="238" t="s">
        <v>37</v>
      </c>
      <c r="AF5" s="240"/>
      <c r="AH5" s="17" t="s">
        <v>32</v>
      </c>
      <c r="AI5" s="18" t="s">
        <v>31</v>
      </c>
      <c r="AJ5" s="223" t="s">
        <v>35</v>
      </c>
      <c r="AK5" s="241"/>
      <c r="AL5" s="223" t="s">
        <v>36</v>
      </c>
      <c r="AM5" s="223"/>
      <c r="AN5" s="224" t="s">
        <v>37</v>
      </c>
      <c r="AO5" s="225"/>
      <c r="AP5" s="226" t="s">
        <v>35</v>
      </c>
      <c r="AQ5" s="227"/>
      <c r="AR5" s="224" t="s">
        <v>36</v>
      </c>
      <c r="AS5" s="227"/>
      <c r="AT5" s="224" t="s">
        <v>37</v>
      </c>
      <c r="AU5" s="228"/>
    </row>
    <row r="6" spans="1:47" ht="14.45" customHeight="1" x14ac:dyDescent="0.15">
      <c r="A6" s="202"/>
      <c r="B6" s="182" t="s">
        <v>38</v>
      </c>
      <c r="C6" s="192" t="s">
        <v>39</v>
      </c>
      <c r="D6" s="192" t="s">
        <v>39</v>
      </c>
      <c r="E6" s="192" t="s">
        <v>39</v>
      </c>
      <c r="F6" s="193" t="s">
        <v>39</v>
      </c>
      <c r="G6" s="183" t="s">
        <v>38</v>
      </c>
      <c r="H6" s="194" t="s">
        <v>39</v>
      </c>
      <c r="I6" s="194" t="s">
        <v>39</v>
      </c>
      <c r="J6" s="195" t="s">
        <v>241</v>
      </c>
      <c r="K6" s="195" t="s">
        <v>113</v>
      </c>
      <c r="L6" s="196" t="s">
        <v>114</v>
      </c>
      <c r="M6" s="201"/>
      <c r="N6" s="12"/>
      <c r="O6" s="26" t="s">
        <v>242</v>
      </c>
      <c r="P6" s="27" t="s">
        <v>116</v>
      </c>
      <c r="Q6" s="28"/>
      <c r="R6" s="27" t="s">
        <v>243</v>
      </c>
      <c r="S6" s="29" t="s">
        <v>118</v>
      </c>
      <c r="T6" s="30" t="s">
        <v>119</v>
      </c>
      <c r="U6" s="24" t="s">
        <v>120</v>
      </c>
      <c r="V6" s="24" t="s">
        <v>244</v>
      </c>
      <c r="W6" s="31" t="s">
        <v>122</v>
      </c>
      <c r="X6" s="30" t="s">
        <v>245</v>
      </c>
      <c r="Y6" s="32" t="s">
        <v>122</v>
      </c>
      <c r="Z6" s="33" t="s">
        <v>124</v>
      </c>
      <c r="AA6" s="31" t="s">
        <v>246</v>
      </c>
      <c r="AB6" s="34" t="s">
        <v>247</v>
      </c>
      <c r="AC6" s="35" t="s">
        <v>248</v>
      </c>
      <c r="AD6" s="35" t="s">
        <v>249</v>
      </c>
      <c r="AE6" s="36" t="s">
        <v>128</v>
      </c>
      <c r="AF6" s="37" t="s">
        <v>129</v>
      </c>
      <c r="AH6" s="38" t="s">
        <v>250</v>
      </c>
      <c r="AI6" s="39" t="s">
        <v>131</v>
      </c>
      <c r="AJ6" s="40"/>
      <c r="AK6" s="41" t="s">
        <v>132</v>
      </c>
      <c r="AL6" s="40"/>
      <c r="AM6" s="41" t="s">
        <v>251</v>
      </c>
      <c r="AN6" s="40"/>
      <c r="AO6" s="42" t="s">
        <v>134</v>
      </c>
      <c r="AP6" s="43" t="s">
        <v>63</v>
      </c>
      <c r="AQ6" s="44" t="s">
        <v>64</v>
      </c>
      <c r="AR6" s="44" t="s">
        <v>63</v>
      </c>
      <c r="AS6" s="44" t="s">
        <v>64</v>
      </c>
      <c r="AT6" s="44" t="s">
        <v>63</v>
      </c>
      <c r="AU6" s="45" t="s">
        <v>64</v>
      </c>
    </row>
    <row r="7" spans="1:47" ht="14.45" customHeight="1" x14ac:dyDescent="0.15">
      <c r="A7" s="203" t="s">
        <v>65</v>
      </c>
      <c r="B7" s="204" t="s">
        <v>252</v>
      </c>
      <c r="C7" s="48">
        <v>540</v>
      </c>
      <c r="D7" s="49">
        <v>0</v>
      </c>
      <c r="E7" s="49">
        <v>174</v>
      </c>
      <c r="F7" s="115">
        <v>0</v>
      </c>
      <c r="G7" s="51" t="s">
        <v>67</v>
      </c>
      <c r="H7" s="49">
        <v>2689162</v>
      </c>
      <c r="I7" s="49">
        <v>1873</v>
      </c>
      <c r="J7" s="52">
        <v>0</v>
      </c>
      <c r="K7" s="49">
        <v>100000</v>
      </c>
      <c r="L7" s="53">
        <v>7963518</v>
      </c>
      <c r="M7" s="179"/>
      <c r="N7" s="54"/>
      <c r="O7" s="55">
        <f>IF(K7&lt;0.5,0.5,((L7-L8)-5*K8)/5/(K7-K8))</f>
        <v>0.1728613569321534</v>
      </c>
      <c r="P7" s="56">
        <f>IF(H7&lt;0.5,1,(I7/H7)/((K7-K8)/(L7-L8)))</f>
        <v>1.0244048963074786</v>
      </c>
      <c r="Q7" s="57">
        <f>IF(C7&lt;0.5,0,D7/C7)</f>
        <v>0</v>
      </c>
      <c r="R7" s="58">
        <f>IF(P7=0,Q7,Q7/P7)</f>
        <v>0</v>
      </c>
      <c r="S7" s="59">
        <f>IF(E7&lt;0.5,0,F7/E7)</f>
        <v>0</v>
      </c>
      <c r="T7" s="60">
        <f>5*R7/(1+5*(1-O7)*R7)</f>
        <v>0</v>
      </c>
      <c r="U7" s="61">
        <v>100000</v>
      </c>
      <c r="V7" s="61">
        <f>5*U7*((1-T7)+O7*T7)</f>
        <v>500000</v>
      </c>
      <c r="W7" s="62">
        <f>SUM(V7:V$24)</f>
        <v>7755180.4421625109</v>
      </c>
      <c r="X7" s="63">
        <f t="shared" ref="X7:X42" si="0">V7*(1-S7)</f>
        <v>500000</v>
      </c>
      <c r="Y7" s="61">
        <f>SUM(X7:X$24)</f>
        <v>7657261.8911903342</v>
      </c>
      <c r="Z7" s="61">
        <f t="shared" ref="Z7:Z42" si="1">V7*S7</f>
        <v>0</v>
      </c>
      <c r="AA7" s="62">
        <f>SUM(Z7:Z$24)</f>
        <v>97918.550972177618</v>
      </c>
      <c r="AB7" s="55">
        <f t="shared" ref="AB7:AB42" si="2">W7/U7</f>
        <v>77.551804421625107</v>
      </c>
      <c r="AC7" s="56">
        <f t="shared" ref="AC7:AC42" si="3">Y7/U7</f>
        <v>76.572618911903348</v>
      </c>
      <c r="AD7" s="64">
        <f>AC7/AB7*100</f>
        <v>98.737378817908308</v>
      </c>
      <c r="AE7" s="56">
        <f t="shared" ref="AE7:AE42" si="4">AA7/U7</f>
        <v>0.9791855097217762</v>
      </c>
      <c r="AF7" s="65">
        <f>AE7/AB7*100</f>
        <v>1.262621182091713</v>
      </c>
      <c r="AH7" s="66">
        <f>IF(D7=0,0,T7*T7*(1-T7)/D7)</f>
        <v>0</v>
      </c>
      <c r="AI7" s="67">
        <f>IF(E7&lt;0.5,0,S7*(1-S7)/E7)</f>
        <v>0</v>
      </c>
      <c r="AJ7" s="67">
        <f>U7*U7*((1-O7)*5+AB8)^2*AH7</f>
        <v>0</v>
      </c>
      <c r="AK7" s="67">
        <f>SUM(AJ7:AJ$24)/U7/U7</f>
        <v>1.2164927342096776</v>
      </c>
      <c r="AL7" s="67">
        <f>U7*U7*((1-O7)*5*(1-S7)+AC8)^2*AH7+V7*V7*AI7</f>
        <v>0</v>
      </c>
      <c r="AM7" s="67">
        <f>SUM(AL7:AL$24)/U7/U7</f>
        <v>1.1358601179397985</v>
      </c>
      <c r="AN7" s="67">
        <f>U7*U7*((1-O7)*5*S7+AE8)^2*AH7+V7*V7*AI7</f>
        <v>0</v>
      </c>
      <c r="AO7" s="68">
        <f>SUM(AN7:AN$24)/U7/U7</f>
        <v>1.2932978248637905E-2</v>
      </c>
      <c r="AP7" s="55">
        <f t="shared" ref="AP7:AP42" si="5">AB7-1.96*SQRT(AK7)</f>
        <v>75.390027724614086</v>
      </c>
      <c r="AQ7" s="56">
        <f t="shared" ref="AQ7:AQ42" si="6">AB7+1.96*SQRT(AK7)</f>
        <v>79.713581118636128</v>
      </c>
      <c r="AR7" s="56">
        <f t="shared" ref="AR7:AR42" si="7">AC7-1.96*SQRT(AM7)</f>
        <v>74.483714838213629</v>
      </c>
      <c r="AS7" s="56">
        <f t="shared" ref="AS7:AS42" si="8">AC7+1.96*SQRT(AM7)</f>
        <v>78.661522985593066</v>
      </c>
      <c r="AT7" s="56">
        <f t="shared" ref="AT7:AT42" si="9">AE7-1.96*SQRT(AO7)</f>
        <v>0.75628793405086991</v>
      </c>
      <c r="AU7" s="69">
        <f t="shared" ref="AU7:AU42" si="10">AE7+1.96*SQRT(AO7)</f>
        <v>1.2020830853926825</v>
      </c>
    </row>
    <row r="8" spans="1:47" ht="14.45" customHeight="1" x14ac:dyDescent="0.15">
      <c r="A8" s="203"/>
      <c r="B8" s="205" t="s">
        <v>176</v>
      </c>
      <c r="C8" s="71">
        <v>581</v>
      </c>
      <c r="D8" s="72">
        <v>0</v>
      </c>
      <c r="E8" s="72">
        <v>190</v>
      </c>
      <c r="F8" s="126">
        <v>0</v>
      </c>
      <c r="G8" s="74" t="s">
        <v>69</v>
      </c>
      <c r="H8" s="72">
        <v>2841813</v>
      </c>
      <c r="I8" s="72">
        <v>261</v>
      </c>
      <c r="J8" s="75">
        <v>5</v>
      </c>
      <c r="K8" s="72">
        <v>99661</v>
      </c>
      <c r="L8" s="76">
        <v>7464920</v>
      </c>
      <c r="M8" s="179"/>
      <c r="N8" s="54"/>
      <c r="O8" s="77">
        <f t="shared" ref="O8:O22" si="11">IF(K8&lt;0.5,0.5,((L8-L9)-5*K9)/5/(K8-K9))</f>
        <v>0.4553191489361702</v>
      </c>
      <c r="P8" s="78">
        <f t="shared" ref="P8:P23" si="12">IF(H8&lt;0.5,1,(I8/H8)/((K8-K9)/(L8-L9)))</f>
        <v>0.97348850068450843</v>
      </c>
      <c r="Q8" s="79">
        <f t="shared" ref="Q8:Q42" si="13">IF(C8&lt;0.5,0,D8/C8)</f>
        <v>0</v>
      </c>
      <c r="R8" s="80">
        <f t="shared" ref="R8:R42" si="14">IF(P8=0,Q8,Q8/P8)</f>
        <v>0</v>
      </c>
      <c r="S8" s="81">
        <f t="shared" ref="S8:S42" si="15">IF(E8&lt;0.5,0,F8/E8)</f>
        <v>0</v>
      </c>
      <c r="T8" s="82">
        <f>5*R8/(1+5*(1-O8)*R8)</f>
        <v>0</v>
      </c>
      <c r="U8" s="83">
        <f>U7*(1-T7)</f>
        <v>100000</v>
      </c>
      <c r="V8" s="83">
        <f>5*U8*((1-T8)+O8*T8)</f>
        <v>500000</v>
      </c>
      <c r="W8" s="84">
        <f>SUM(V8:V$24)</f>
        <v>7255180.4421625109</v>
      </c>
      <c r="X8" s="85">
        <f t="shared" si="0"/>
        <v>500000</v>
      </c>
      <c r="Y8" s="83">
        <f>SUM(X8:X$24)</f>
        <v>7157261.8911903342</v>
      </c>
      <c r="Z8" s="83">
        <f t="shared" si="1"/>
        <v>0</v>
      </c>
      <c r="AA8" s="84">
        <f>SUM(Z8:Z$24)</f>
        <v>97918.550972177618</v>
      </c>
      <c r="AB8" s="77">
        <f t="shared" si="2"/>
        <v>72.551804421625107</v>
      </c>
      <c r="AC8" s="78">
        <f t="shared" si="3"/>
        <v>71.572618911903348</v>
      </c>
      <c r="AD8" s="86">
        <f t="shared" ref="AD8:AD42" si="16">AC8/AB8*100</f>
        <v>98.650363671134414</v>
      </c>
      <c r="AE8" s="78">
        <f t="shared" si="4"/>
        <v>0.9791855097217762</v>
      </c>
      <c r="AF8" s="87">
        <f t="shared" ref="AF8:AF42" si="17">AE8/AB8*100</f>
        <v>1.349636328865607</v>
      </c>
      <c r="AH8" s="88">
        <f>IF(D8=0,0,T8*T8*(1-T8)/D8)</f>
        <v>0</v>
      </c>
      <c r="AI8" s="89">
        <f t="shared" ref="AI8:AI42" si="18">IF(E8&lt;0.5,0,S8*(1-S8)/E8)</f>
        <v>0</v>
      </c>
      <c r="AJ8" s="89">
        <f>U8*U8*((1-O8)*5+AB9)^2*AH8</f>
        <v>0</v>
      </c>
      <c r="AK8" s="89">
        <f>SUM(AJ8:AJ$24)/U8/U8</f>
        <v>1.2164927342096776</v>
      </c>
      <c r="AL8" s="89">
        <f>U8*U8*((1-O8)*5*(1-S8)+AC9)^2*AH8+V8*V8*AI8</f>
        <v>0</v>
      </c>
      <c r="AM8" s="89">
        <f>SUM(AL8:AL$24)/U8/U8</f>
        <v>1.1358601179397985</v>
      </c>
      <c r="AN8" s="89">
        <f>U8*U8*((1-O8)*5*S8+AE9)^2*AH8+V8*V8*AI8</f>
        <v>0</v>
      </c>
      <c r="AO8" s="90">
        <f>SUM(AN8:AN$24)/U8/U8</f>
        <v>1.2932978248637905E-2</v>
      </c>
      <c r="AP8" s="77">
        <f t="shared" si="5"/>
        <v>70.390027724614086</v>
      </c>
      <c r="AQ8" s="78">
        <f t="shared" si="6"/>
        <v>74.713581118636128</v>
      </c>
      <c r="AR8" s="78">
        <f t="shared" si="7"/>
        <v>69.483714838213629</v>
      </c>
      <c r="AS8" s="78">
        <f t="shared" si="8"/>
        <v>73.661522985593066</v>
      </c>
      <c r="AT8" s="78">
        <f t="shared" si="9"/>
        <v>0.75628793405086991</v>
      </c>
      <c r="AU8" s="91">
        <f t="shared" si="10"/>
        <v>1.2020830853926825</v>
      </c>
    </row>
    <row r="9" spans="1:47" ht="14.45" customHeight="1" x14ac:dyDescent="0.15">
      <c r="A9" s="203"/>
      <c r="B9" s="205" t="s">
        <v>137</v>
      </c>
      <c r="C9" s="71">
        <v>769</v>
      </c>
      <c r="D9" s="72">
        <v>0</v>
      </c>
      <c r="E9" s="72">
        <v>261</v>
      </c>
      <c r="F9" s="126">
        <v>0</v>
      </c>
      <c r="G9" s="74" t="s">
        <v>71</v>
      </c>
      <c r="H9" s="72">
        <v>3013782</v>
      </c>
      <c r="I9" s="72">
        <v>350</v>
      </c>
      <c r="J9" s="75">
        <v>10</v>
      </c>
      <c r="K9" s="72">
        <v>99614</v>
      </c>
      <c r="L9" s="76">
        <v>6966743</v>
      </c>
      <c r="M9" s="179"/>
      <c r="N9" s="54"/>
      <c r="O9" s="77">
        <f t="shared" si="11"/>
        <v>0.56491228070175448</v>
      </c>
      <c r="P9" s="78">
        <f t="shared" si="12"/>
        <v>1.0145269823413694</v>
      </c>
      <c r="Q9" s="79">
        <f t="shared" si="13"/>
        <v>0</v>
      </c>
      <c r="R9" s="80">
        <f t="shared" si="14"/>
        <v>0</v>
      </c>
      <c r="S9" s="81">
        <f t="shared" si="15"/>
        <v>0</v>
      </c>
      <c r="T9" s="82">
        <f t="shared" ref="T9:T22" si="19">5*R9/(1+5*(1-O9)*R9)</f>
        <v>0</v>
      </c>
      <c r="U9" s="83">
        <f t="shared" ref="U9:U23" si="20">U8*(1-T8)</f>
        <v>100000</v>
      </c>
      <c r="V9" s="83">
        <f t="shared" ref="V9:V22" si="21">5*U9*((1-T9)+O9*T9)</f>
        <v>500000</v>
      </c>
      <c r="W9" s="84">
        <f>SUM(V9:V$24)</f>
        <v>6755180.4421625109</v>
      </c>
      <c r="X9" s="85">
        <f t="shared" si="0"/>
        <v>500000</v>
      </c>
      <c r="Y9" s="83">
        <f>SUM(X9:X$24)</f>
        <v>6657261.8911903342</v>
      </c>
      <c r="Z9" s="83">
        <f t="shared" si="1"/>
        <v>0</v>
      </c>
      <c r="AA9" s="84">
        <f>SUM(Z9:Z$24)</f>
        <v>97918.550972177618</v>
      </c>
      <c r="AB9" s="77">
        <f t="shared" si="2"/>
        <v>67.551804421625107</v>
      </c>
      <c r="AC9" s="78">
        <f t="shared" si="3"/>
        <v>66.572618911903348</v>
      </c>
      <c r="AD9" s="86">
        <f t="shared" si="16"/>
        <v>98.550467277513178</v>
      </c>
      <c r="AE9" s="78">
        <f t="shared" si="4"/>
        <v>0.9791855097217762</v>
      </c>
      <c r="AF9" s="87">
        <f t="shared" si="17"/>
        <v>1.4495327224868522</v>
      </c>
      <c r="AH9" s="88">
        <f>IF(D9=0,0,T9*T9*(1-T9)/D9)</f>
        <v>0</v>
      </c>
      <c r="AI9" s="89">
        <f t="shared" si="18"/>
        <v>0</v>
      </c>
      <c r="AJ9" s="89">
        <f t="shared" ref="AJ9:AJ23" si="22">U9*U9*((1-O9)*5+AB10)^2*AH9</f>
        <v>0</v>
      </c>
      <c r="AK9" s="89">
        <f>SUM(AJ9:AJ$24)/U9/U9</f>
        <v>1.2164927342096776</v>
      </c>
      <c r="AL9" s="89">
        <f t="shared" ref="AL9:AL23" si="23">U9*U9*((1-O9)*5*(1-S9)+AC10)^2*AH9+V9*V9*AI9</f>
        <v>0</v>
      </c>
      <c r="AM9" s="89">
        <f>SUM(AL9:AL$24)/U9/U9</f>
        <v>1.1358601179397985</v>
      </c>
      <c r="AN9" s="89">
        <f t="shared" ref="AN9:AN23" si="24">U9*U9*((1-O9)*5*S9+AE10)^2*AH9+V9*V9*AI9</f>
        <v>0</v>
      </c>
      <c r="AO9" s="90">
        <f>SUM(AN9:AN$24)/U9/U9</f>
        <v>1.2932978248637905E-2</v>
      </c>
      <c r="AP9" s="77">
        <f t="shared" si="5"/>
        <v>65.390027724614086</v>
      </c>
      <c r="AQ9" s="78">
        <f t="shared" si="6"/>
        <v>69.713581118636128</v>
      </c>
      <c r="AR9" s="78">
        <f t="shared" si="7"/>
        <v>64.483714838213629</v>
      </c>
      <c r="AS9" s="78">
        <f t="shared" si="8"/>
        <v>68.661522985593066</v>
      </c>
      <c r="AT9" s="78">
        <f t="shared" si="9"/>
        <v>0.75628793405086991</v>
      </c>
      <c r="AU9" s="91">
        <f t="shared" si="10"/>
        <v>1.2020830853926825</v>
      </c>
    </row>
    <row r="10" spans="1:47" ht="14.45" customHeight="1" x14ac:dyDescent="0.15">
      <c r="A10" s="203"/>
      <c r="B10" s="205" t="s">
        <v>138</v>
      </c>
      <c r="C10" s="71">
        <v>700</v>
      </c>
      <c r="D10" s="72">
        <v>0</v>
      </c>
      <c r="E10" s="72">
        <v>216</v>
      </c>
      <c r="F10" s="126">
        <v>0</v>
      </c>
      <c r="G10" s="74" t="s">
        <v>73</v>
      </c>
      <c r="H10" s="72">
        <v>3096387</v>
      </c>
      <c r="I10" s="72">
        <v>941</v>
      </c>
      <c r="J10" s="75">
        <v>15</v>
      </c>
      <c r="K10" s="72">
        <v>99557</v>
      </c>
      <c r="L10" s="76">
        <v>6468797</v>
      </c>
      <c r="M10" s="179"/>
      <c r="N10" s="54"/>
      <c r="O10" s="77">
        <f t="shared" si="11"/>
        <v>0.5870129870129871</v>
      </c>
      <c r="P10" s="78">
        <f t="shared" si="12"/>
        <v>0.98169808499767264</v>
      </c>
      <c r="Q10" s="79">
        <f t="shared" si="13"/>
        <v>0</v>
      </c>
      <c r="R10" s="80">
        <f t="shared" si="14"/>
        <v>0</v>
      </c>
      <c r="S10" s="81">
        <f t="shared" si="15"/>
        <v>0</v>
      </c>
      <c r="T10" s="82">
        <f t="shared" si="19"/>
        <v>0</v>
      </c>
      <c r="U10" s="83">
        <f t="shared" si="20"/>
        <v>100000</v>
      </c>
      <c r="V10" s="83">
        <f t="shared" si="21"/>
        <v>500000</v>
      </c>
      <c r="W10" s="84">
        <f>SUM(V10:V$24)</f>
        <v>6255180.4421625109</v>
      </c>
      <c r="X10" s="85">
        <f t="shared" si="0"/>
        <v>500000</v>
      </c>
      <c r="Y10" s="83">
        <f>SUM(X10:X$24)</f>
        <v>6157261.8911903342</v>
      </c>
      <c r="Z10" s="83">
        <f t="shared" si="1"/>
        <v>0</v>
      </c>
      <c r="AA10" s="84">
        <f>SUM(Z10:Z$24)</f>
        <v>97918.550972177618</v>
      </c>
      <c r="AB10" s="77">
        <f t="shared" si="2"/>
        <v>62.551804421625107</v>
      </c>
      <c r="AC10" s="78">
        <f t="shared" si="3"/>
        <v>61.572618911903341</v>
      </c>
      <c r="AD10" s="86">
        <f t="shared" si="16"/>
        <v>98.4346006981323</v>
      </c>
      <c r="AE10" s="78">
        <f t="shared" si="4"/>
        <v>0.9791855097217762</v>
      </c>
      <c r="AF10" s="87">
        <f t="shared" si="17"/>
        <v>1.5653993018677124</v>
      </c>
      <c r="AH10" s="88">
        <f t="shared" ref="AH10:AH22" si="25">IF(D10=0,0,T10*T10*(1-T10)/D10)</f>
        <v>0</v>
      </c>
      <c r="AI10" s="89">
        <f t="shared" si="18"/>
        <v>0</v>
      </c>
      <c r="AJ10" s="89">
        <f t="shared" si="22"/>
        <v>0</v>
      </c>
      <c r="AK10" s="89">
        <f>SUM(AJ10:AJ$24)/U10/U10</f>
        <v>1.2164927342096776</v>
      </c>
      <c r="AL10" s="89">
        <f t="shared" si="23"/>
        <v>0</v>
      </c>
      <c r="AM10" s="89">
        <f>SUM(AL10:AL$24)/U10/U10</f>
        <v>1.1358601179397985</v>
      </c>
      <c r="AN10" s="89">
        <f t="shared" si="24"/>
        <v>0</v>
      </c>
      <c r="AO10" s="90">
        <f>SUM(AN10:AN$24)/U10/U10</f>
        <v>1.2932978248637905E-2</v>
      </c>
      <c r="AP10" s="77">
        <f t="shared" si="5"/>
        <v>60.390027724614079</v>
      </c>
      <c r="AQ10" s="78">
        <f t="shared" si="6"/>
        <v>64.713581118636128</v>
      </c>
      <c r="AR10" s="78">
        <f t="shared" si="7"/>
        <v>59.483714838213615</v>
      </c>
      <c r="AS10" s="78">
        <f t="shared" si="8"/>
        <v>63.661522985593066</v>
      </c>
      <c r="AT10" s="78">
        <f t="shared" si="9"/>
        <v>0.75628793405086991</v>
      </c>
      <c r="AU10" s="91">
        <f t="shared" si="10"/>
        <v>1.2020830853926825</v>
      </c>
    </row>
    <row r="11" spans="1:47" ht="14.45" customHeight="1" x14ac:dyDescent="0.15">
      <c r="A11" s="203"/>
      <c r="B11" s="205" t="s">
        <v>178</v>
      </c>
      <c r="C11" s="71">
        <v>385</v>
      </c>
      <c r="D11" s="72">
        <v>1</v>
      </c>
      <c r="E11" s="72">
        <v>131</v>
      </c>
      <c r="F11" s="126">
        <v>0</v>
      </c>
      <c r="G11" s="74" t="s">
        <v>75</v>
      </c>
      <c r="H11" s="72">
        <v>3228469</v>
      </c>
      <c r="I11" s="72">
        <v>1962</v>
      </c>
      <c r="J11" s="75">
        <v>20</v>
      </c>
      <c r="K11" s="72">
        <v>99403</v>
      </c>
      <c r="L11" s="76">
        <v>5971330</v>
      </c>
      <c r="M11" s="179"/>
      <c r="N11" s="54"/>
      <c r="O11" s="77">
        <f t="shared" si="11"/>
        <v>0.52070175438596489</v>
      </c>
      <c r="P11" s="78">
        <f t="shared" si="12"/>
        <v>1.0583511809924049</v>
      </c>
      <c r="Q11" s="79">
        <f t="shared" si="13"/>
        <v>2.5974025974025974E-3</v>
      </c>
      <c r="R11" s="80">
        <f t="shared" si="14"/>
        <v>2.4541972873002704E-3</v>
      </c>
      <c r="S11" s="81">
        <f t="shared" si="15"/>
        <v>0</v>
      </c>
      <c r="T11" s="82">
        <f t="shared" si="19"/>
        <v>1.2199237083858038E-2</v>
      </c>
      <c r="U11" s="83">
        <f t="shared" si="20"/>
        <v>100000</v>
      </c>
      <c r="V11" s="83">
        <f t="shared" si="21"/>
        <v>497076.46353393857</v>
      </c>
      <c r="W11" s="84">
        <f>SUM(V11:V$24)</f>
        <v>5755180.4421625109</v>
      </c>
      <c r="X11" s="85">
        <f t="shared" si="0"/>
        <v>497076.46353393857</v>
      </c>
      <c r="Y11" s="83">
        <f>SUM(X11:X$24)</f>
        <v>5657261.8911903333</v>
      </c>
      <c r="Z11" s="83">
        <f t="shared" si="1"/>
        <v>0</v>
      </c>
      <c r="AA11" s="84">
        <f>SUM(Z11:Z$24)</f>
        <v>97918.550972177618</v>
      </c>
      <c r="AB11" s="77">
        <f t="shared" si="2"/>
        <v>57.551804421625107</v>
      </c>
      <c r="AC11" s="78">
        <f t="shared" si="3"/>
        <v>56.572618911903334</v>
      </c>
      <c r="AD11" s="86">
        <f t="shared" si="16"/>
        <v>98.298601547662599</v>
      </c>
      <c r="AE11" s="78">
        <f t="shared" si="4"/>
        <v>0.9791855097217762</v>
      </c>
      <c r="AF11" s="87">
        <f t="shared" si="17"/>
        <v>1.7013984523373988</v>
      </c>
      <c r="AH11" s="88">
        <f t="shared" si="25"/>
        <v>1.4700587806419063E-4</v>
      </c>
      <c r="AI11" s="89">
        <f t="shared" si="18"/>
        <v>0</v>
      </c>
      <c r="AJ11" s="89">
        <f t="shared" si="22"/>
        <v>4548879563.6167116</v>
      </c>
      <c r="AK11" s="89">
        <f>SUM(AJ11:AJ$24)/U11/U11</f>
        <v>1.2164927342096776</v>
      </c>
      <c r="AL11" s="89">
        <f t="shared" si="23"/>
        <v>4388200884.5711479</v>
      </c>
      <c r="AM11" s="89">
        <f>SUM(AL11:AL$24)/U11/U11</f>
        <v>1.1358601179397985</v>
      </c>
      <c r="AN11" s="89">
        <f t="shared" si="24"/>
        <v>1444527.9255593102</v>
      </c>
      <c r="AO11" s="90">
        <f>SUM(AN11:AN$24)/U11/U11</f>
        <v>1.2932978248637905E-2</v>
      </c>
      <c r="AP11" s="77">
        <f t="shared" si="5"/>
        <v>55.390027724614079</v>
      </c>
      <c r="AQ11" s="78">
        <f t="shared" si="6"/>
        <v>59.713581118636135</v>
      </c>
      <c r="AR11" s="78">
        <f t="shared" si="7"/>
        <v>54.483714838213608</v>
      </c>
      <c r="AS11" s="78">
        <f t="shared" si="8"/>
        <v>58.661522985593059</v>
      </c>
      <c r="AT11" s="78">
        <f t="shared" si="9"/>
        <v>0.75628793405086991</v>
      </c>
      <c r="AU11" s="91">
        <f t="shared" si="10"/>
        <v>1.2020830853926825</v>
      </c>
    </row>
    <row r="12" spans="1:47" ht="14.45" customHeight="1" x14ac:dyDescent="0.15">
      <c r="A12" s="203"/>
      <c r="B12" s="205" t="s">
        <v>253</v>
      </c>
      <c r="C12" s="71">
        <v>550</v>
      </c>
      <c r="D12" s="72">
        <v>0</v>
      </c>
      <c r="E12" s="72">
        <v>198</v>
      </c>
      <c r="F12" s="126">
        <v>0</v>
      </c>
      <c r="G12" s="74" t="s">
        <v>77</v>
      </c>
      <c r="H12" s="72">
        <v>3642952</v>
      </c>
      <c r="I12" s="72">
        <v>2412</v>
      </c>
      <c r="J12" s="75">
        <v>25</v>
      </c>
      <c r="K12" s="72">
        <v>99118</v>
      </c>
      <c r="L12" s="76">
        <v>5474998</v>
      </c>
      <c r="M12" s="179"/>
      <c r="N12" s="54"/>
      <c r="O12" s="77">
        <f t="shared" si="11"/>
        <v>0.51083591331269351</v>
      </c>
      <c r="P12" s="78">
        <f t="shared" si="12"/>
        <v>1.0142640282602235</v>
      </c>
      <c r="Q12" s="79">
        <f t="shared" si="13"/>
        <v>0</v>
      </c>
      <c r="R12" s="80">
        <f t="shared" si="14"/>
        <v>0</v>
      </c>
      <c r="S12" s="81">
        <f t="shared" si="15"/>
        <v>0</v>
      </c>
      <c r="T12" s="82">
        <f t="shared" si="19"/>
        <v>0</v>
      </c>
      <c r="U12" s="83">
        <f t="shared" si="20"/>
        <v>98780.076291614198</v>
      </c>
      <c r="V12" s="83">
        <f t="shared" si="21"/>
        <v>493900.381458071</v>
      </c>
      <c r="W12" s="84">
        <f>SUM(V12:V$24)</f>
        <v>5258103.9786285721</v>
      </c>
      <c r="X12" s="85">
        <f t="shared" si="0"/>
        <v>493900.381458071</v>
      </c>
      <c r="Y12" s="83">
        <f>SUM(X12:X$24)</f>
        <v>5160185.4276563944</v>
      </c>
      <c r="Z12" s="83">
        <f t="shared" si="1"/>
        <v>0</v>
      </c>
      <c r="AA12" s="84">
        <f>SUM(Z12:Z$24)</f>
        <v>97918.550972177618</v>
      </c>
      <c r="AB12" s="77">
        <f t="shared" si="2"/>
        <v>53.230410180144311</v>
      </c>
      <c r="AC12" s="78">
        <f t="shared" si="3"/>
        <v>52.239131830823069</v>
      </c>
      <c r="AD12" s="86">
        <f t="shared" si="16"/>
        <v>98.137759325982046</v>
      </c>
      <c r="AE12" s="78">
        <f t="shared" si="4"/>
        <v>0.99127834932124148</v>
      </c>
      <c r="AF12" s="87">
        <f t="shared" si="17"/>
        <v>1.8622406740179547</v>
      </c>
      <c r="AH12" s="88">
        <f t="shared" si="25"/>
        <v>0</v>
      </c>
      <c r="AI12" s="89">
        <f t="shared" si="18"/>
        <v>0</v>
      </c>
      <c r="AJ12" s="89">
        <f t="shared" si="22"/>
        <v>0</v>
      </c>
      <c r="AK12" s="89">
        <f>SUM(AJ12:AJ$24)/U12/U12</f>
        <v>0.78053241796907613</v>
      </c>
      <c r="AL12" s="89">
        <f t="shared" si="23"/>
        <v>0</v>
      </c>
      <c r="AM12" s="89">
        <f>SUM(AL12:AL$24)/U12/U12</f>
        <v>0.71436308628559275</v>
      </c>
      <c r="AN12" s="89">
        <f t="shared" si="24"/>
        <v>0</v>
      </c>
      <c r="AO12" s="90">
        <f>SUM(AN12:AN$24)/U12/U12</f>
        <v>1.3106349890161569E-2</v>
      </c>
      <c r="AP12" s="77">
        <f t="shared" si="5"/>
        <v>51.498794363379517</v>
      </c>
      <c r="AQ12" s="78">
        <f t="shared" si="6"/>
        <v>54.962025996909105</v>
      </c>
      <c r="AR12" s="78">
        <f t="shared" si="7"/>
        <v>50.582539777155439</v>
      </c>
      <c r="AS12" s="78">
        <f t="shared" si="8"/>
        <v>53.8957238844907</v>
      </c>
      <c r="AT12" s="78">
        <f t="shared" si="9"/>
        <v>0.76689173265695665</v>
      </c>
      <c r="AU12" s="91">
        <f t="shared" si="10"/>
        <v>1.2156649659855263</v>
      </c>
    </row>
    <row r="13" spans="1:47" ht="14.45" customHeight="1" x14ac:dyDescent="0.15">
      <c r="A13" s="203"/>
      <c r="B13" s="205" t="s">
        <v>254</v>
      </c>
      <c r="C13" s="71">
        <v>660</v>
      </c>
      <c r="D13" s="72">
        <v>1</v>
      </c>
      <c r="E13" s="72">
        <v>223</v>
      </c>
      <c r="F13" s="126">
        <v>0</v>
      </c>
      <c r="G13" s="74" t="s">
        <v>79</v>
      </c>
      <c r="H13" s="72">
        <v>4180032</v>
      </c>
      <c r="I13" s="72">
        <v>3177</v>
      </c>
      <c r="J13" s="75">
        <v>30</v>
      </c>
      <c r="K13" s="72">
        <v>98795</v>
      </c>
      <c r="L13" s="76">
        <v>4980198</v>
      </c>
      <c r="M13" s="179"/>
      <c r="N13" s="54"/>
      <c r="O13" s="77">
        <f t="shared" si="11"/>
        <v>0.51657754010695189</v>
      </c>
      <c r="P13" s="78">
        <f t="shared" si="12"/>
        <v>1.0020178689264798</v>
      </c>
      <c r="Q13" s="79">
        <f t="shared" si="13"/>
        <v>1.5151515151515152E-3</v>
      </c>
      <c r="R13" s="80">
        <f t="shared" si="14"/>
        <v>1.5121002949526094E-3</v>
      </c>
      <c r="S13" s="81">
        <f t="shared" si="15"/>
        <v>0</v>
      </c>
      <c r="T13" s="82">
        <f t="shared" si="19"/>
        <v>7.53296910379364E-3</v>
      </c>
      <c r="U13" s="83">
        <f t="shared" si="20"/>
        <v>98780.076291614198</v>
      </c>
      <c r="V13" s="83">
        <f t="shared" si="21"/>
        <v>492101.7906410959</v>
      </c>
      <c r="W13" s="84">
        <f>SUM(V13:V$24)</f>
        <v>4764203.597170501</v>
      </c>
      <c r="X13" s="85">
        <f t="shared" si="0"/>
        <v>492101.7906410959</v>
      </c>
      <c r="Y13" s="83">
        <f>SUM(X13:X$24)</f>
        <v>4666285.0461983234</v>
      </c>
      <c r="Z13" s="83">
        <f t="shared" si="1"/>
        <v>0</v>
      </c>
      <c r="AA13" s="84">
        <f>SUM(Z13:Z$24)</f>
        <v>97918.550972177618</v>
      </c>
      <c r="AB13" s="77">
        <f t="shared" si="2"/>
        <v>48.230410180144311</v>
      </c>
      <c r="AC13" s="78">
        <f t="shared" si="3"/>
        <v>47.239131830823069</v>
      </c>
      <c r="AD13" s="86">
        <f t="shared" si="16"/>
        <v>97.944702635497521</v>
      </c>
      <c r="AE13" s="78">
        <f t="shared" si="4"/>
        <v>0.99127834932124148</v>
      </c>
      <c r="AF13" s="87">
        <f t="shared" si="17"/>
        <v>2.0552973645024792</v>
      </c>
      <c r="AH13" s="88">
        <f t="shared" si="25"/>
        <v>5.6318160489967614E-5</v>
      </c>
      <c r="AI13" s="89">
        <f t="shared" si="18"/>
        <v>0</v>
      </c>
      <c r="AJ13" s="89">
        <f t="shared" si="22"/>
        <v>1162490521.5284066</v>
      </c>
      <c r="AK13" s="89">
        <f>SUM(AJ13:AJ$24)/U13/U13</f>
        <v>0.78053241796907613</v>
      </c>
      <c r="AL13" s="89">
        <f t="shared" si="23"/>
        <v>1112549607.7712379</v>
      </c>
      <c r="AM13" s="89">
        <f>SUM(AL13:AL$24)/U13/U13</f>
        <v>0.71436308628559275</v>
      </c>
      <c r="AN13" s="89">
        <f t="shared" si="24"/>
        <v>548209.099257831</v>
      </c>
      <c r="AO13" s="90">
        <f>SUM(AN13:AN$24)/U13/U13</f>
        <v>1.3106349890161569E-2</v>
      </c>
      <c r="AP13" s="77">
        <f t="shared" si="5"/>
        <v>46.498794363379517</v>
      </c>
      <c r="AQ13" s="78">
        <f t="shared" si="6"/>
        <v>49.962025996909105</v>
      </c>
      <c r="AR13" s="78">
        <f t="shared" si="7"/>
        <v>45.582539777155439</v>
      </c>
      <c r="AS13" s="78">
        <f t="shared" si="8"/>
        <v>48.8957238844907</v>
      </c>
      <c r="AT13" s="78">
        <f t="shared" si="9"/>
        <v>0.76689173265695665</v>
      </c>
      <c r="AU13" s="91">
        <f t="shared" si="10"/>
        <v>1.2156649659855263</v>
      </c>
    </row>
    <row r="14" spans="1:47" ht="14.45" customHeight="1" x14ac:dyDescent="0.15">
      <c r="A14" s="203"/>
      <c r="B14" s="205" t="s">
        <v>255</v>
      </c>
      <c r="C14" s="71">
        <v>628</v>
      </c>
      <c r="D14" s="72">
        <v>1</v>
      </c>
      <c r="E14" s="72">
        <v>211</v>
      </c>
      <c r="F14" s="126">
        <v>0</v>
      </c>
      <c r="G14" s="74" t="s">
        <v>81</v>
      </c>
      <c r="H14" s="72">
        <v>4926663</v>
      </c>
      <c r="I14" s="72">
        <v>4867</v>
      </c>
      <c r="J14" s="75">
        <v>35</v>
      </c>
      <c r="K14" s="72">
        <v>98421</v>
      </c>
      <c r="L14" s="76">
        <v>4487127</v>
      </c>
      <c r="M14" s="179"/>
      <c r="N14" s="54"/>
      <c r="O14" s="77">
        <f t="shared" si="11"/>
        <v>0.53387096774193554</v>
      </c>
      <c r="P14" s="78">
        <f t="shared" si="12"/>
        <v>0.97782963082719465</v>
      </c>
      <c r="Q14" s="79">
        <f t="shared" si="13"/>
        <v>1.5923566878980893E-3</v>
      </c>
      <c r="R14" s="80">
        <f t="shared" si="14"/>
        <v>1.628460252887853E-3</v>
      </c>
      <c r="S14" s="81">
        <f t="shared" si="15"/>
        <v>0</v>
      </c>
      <c r="T14" s="82">
        <f t="shared" si="19"/>
        <v>8.1115151200078974E-3</v>
      </c>
      <c r="U14" s="83">
        <f t="shared" si="20"/>
        <v>98035.969028839085</v>
      </c>
      <c r="V14" s="83">
        <f t="shared" si="21"/>
        <v>488326.46892783488</v>
      </c>
      <c r="W14" s="84">
        <f>SUM(V14:V$24)</f>
        <v>4272101.8065294046</v>
      </c>
      <c r="X14" s="85">
        <f t="shared" si="0"/>
        <v>488326.46892783488</v>
      </c>
      <c r="Y14" s="83">
        <f>SUM(X14:X$24)</f>
        <v>4174183.2555572279</v>
      </c>
      <c r="Z14" s="83">
        <f t="shared" si="1"/>
        <v>0</v>
      </c>
      <c r="AA14" s="84">
        <f>SUM(Z14:Z$24)</f>
        <v>97918.550972177618</v>
      </c>
      <c r="AB14" s="77">
        <f t="shared" si="2"/>
        <v>43.576881514505018</v>
      </c>
      <c r="AC14" s="78">
        <f t="shared" si="3"/>
        <v>42.578079218346026</v>
      </c>
      <c r="AD14" s="86">
        <f t="shared" si="16"/>
        <v>97.707953709751976</v>
      </c>
      <c r="AE14" s="78">
        <f t="shared" si="4"/>
        <v>0.9988022961590054</v>
      </c>
      <c r="AF14" s="87">
        <f t="shared" si="17"/>
        <v>2.2920462902480612</v>
      </c>
      <c r="AH14" s="88">
        <f t="shared" si="25"/>
        <v>6.5262966797387576E-5</v>
      </c>
      <c r="AI14" s="89">
        <f t="shared" si="18"/>
        <v>0</v>
      </c>
      <c r="AJ14" s="89">
        <f t="shared" si="22"/>
        <v>1066887070.7260294</v>
      </c>
      <c r="AK14" s="89">
        <f>SUM(AJ14:AJ$24)/U14/U14</f>
        <v>0.67147256912161912</v>
      </c>
      <c r="AL14" s="89">
        <f t="shared" si="23"/>
        <v>1015424646.5709748</v>
      </c>
      <c r="AM14" s="89">
        <f>SUM(AL14:AL$24)/U14/U14</f>
        <v>0.60949115251609354</v>
      </c>
      <c r="AN14" s="89">
        <f t="shared" si="24"/>
        <v>636020.4382249976</v>
      </c>
      <c r="AO14" s="90">
        <f>SUM(AN14:AN$24)/U14/U14</f>
        <v>1.3249023702134004E-2</v>
      </c>
      <c r="AP14" s="77">
        <f t="shared" si="5"/>
        <v>41.970790289967134</v>
      </c>
      <c r="AQ14" s="78">
        <f t="shared" si="6"/>
        <v>45.182972739042903</v>
      </c>
      <c r="AR14" s="78">
        <f t="shared" si="7"/>
        <v>41.047908897268719</v>
      </c>
      <c r="AS14" s="78">
        <f t="shared" si="8"/>
        <v>44.108249539423333</v>
      </c>
      <c r="AT14" s="78">
        <f t="shared" si="9"/>
        <v>0.77319766532417966</v>
      </c>
      <c r="AU14" s="91">
        <f t="shared" si="10"/>
        <v>1.2244069269938311</v>
      </c>
    </row>
    <row r="15" spans="1:47" ht="14.45" customHeight="1" x14ac:dyDescent="0.15">
      <c r="A15" s="203"/>
      <c r="B15" s="205" t="s">
        <v>180</v>
      </c>
      <c r="C15" s="71">
        <v>651</v>
      </c>
      <c r="D15" s="72">
        <v>0</v>
      </c>
      <c r="E15" s="72">
        <v>222</v>
      </c>
      <c r="F15" s="126">
        <v>0</v>
      </c>
      <c r="G15" s="74" t="s">
        <v>83</v>
      </c>
      <c r="H15" s="72">
        <v>4381848</v>
      </c>
      <c r="I15" s="72">
        <v>6629</v>
      </c>
      <c r="J15" s="75">
        <v>40</v>
      </c>
      <c r="K15" s="72">
        <v>97925</v>
      </c>
      <c r="L15" s="76">
        <v>3996178</v>
      </c>
      <c r="M15" s="179"/>
      <c r="N15" s="54"/>
      <c r="O15" s="77">
        <f t="shared" si="11"/>
        <v>0.53368841544607193</v>
      </c>
      <c r="P15" s="78">
        <f t="shared" si="12"/>
        <v>0.98278483788079118</v>
      </c>
      <c r="Q15" s="79">
        <f t="shared" si="13"/>
        <v>0</v>
      </c>
      <c r="R15" s="80">
        <f t="shared" si="14"/>
        <v>0</v>
      </c>
      <c r="S15" s="81">
        <f t="shared" si="15"/>
        <v>0</v>
      </c>
      <c r="T15" s="82">
        <f t="shared" si="19"/>
        <v>0</v>
      </c>
      <c r="U15" s="83">
        <f t="shared" si="20"/>
        <v>97240.748783757037</v>
      </c>
      <c r="V15" s="83">
        <f t="shared" si="21"/>
        <v>486203.74391878519</v>
      </c>
      <c r="W15" s="84">
        <f>SUM(V15:V$24)</f>
        <v>3783775.3376015709</v>
      </c>
      <c r="X15" s="85">
        <f t="shared" si="0"/>
        <v>486203.74391878519</v>
      </c>
      <c r="Y15" s="83">
        <f>SUM(X15:X$24)</f>
        <v>3685856.7866293932</v>
      </c>
      <c r="Z15" s="83">
        <f t="shared" si="1"/>
        <v>0</v>
      </c>
      <c r="AA15" s="84">
        <f>SUM(Z15:Z$24)</f>
        <v>97918.550972177618</v>
      </c>
      <c r="AB15" s="77">
        <f t="shared" si="2"/>
        <v>38.911417126331379</v>
      </c>
      <c r="AC15" s="78">
        <f t="shared" si="3"/>
        <v>37.904446774941675</v>
      </c>
      <c r="AD15" s="86">
        <f t="shared" si="16"/>
        <v>97.412146804829973</v>
      </c>
      <c r="AE15" s="78">
        <f t="shared" si="4"/>
        <v>1.0069703513897026</v>
      </c>
      <c r="AF15" s="87">
        <f t="shared" si="17"/>
        <v>2.5878531951700241</v>
      </c>
      <c r="AH15" s="88">
        <f t="shared" si="25"/>
        <v>0</v>
      </c>
      <c r="AI15" s="89">
        <f t="shared" si="18"/>
        <v>0</v>
      </c>
      <c r="AJ15" s="89">
        <f t="shared" si="22"/>
        <v>0</v>
      </c>
      <c r="AK15" s="89">
        <f>SUM(AJ15:AJ$24)/U15/U15</f>
        <v>0.56967058698539186</v>
      </c>
      <c r="AL15" s="89">
        <f t="shared" si="23"/>
        <v>0</v>
      </c>
      <c r="AM15" s="89">
        <f>SUM(AL15:AL$24)/U15/U15</f>
        <v>0.51211371581097864</v>
      </c>
      <c r="AN15" s="89">
        <f t="shared" si="24"/>
        <v>0</v>
      </c>
      <c r="AO15" s="90">
        <f>SUM(AN15:AN$24)/U15/U15</f>
        <v>1.3399344084823071E-2</v>
      </c>
      <c r="AP15" s="77">
        <f t="shared" si="5"/>
        <v>37.432077230647131</v>
      </c>
      <c r="AQ15" s="78">
        <f t="shared" si="6"/>
        <v>40.390757022015627</v>
      </c>
      <c r="AR15" s="78">
        <f t="shared" si="7"/>
        <v>36.501829203876966</v>
      </c>
      <c r="AS15" s="78">
        <f t="shared" si="8"/>
        <v>39.307064346006385</v>
      </c>
      <c r="AT15" s="78">
        <f t="shared" si="9"/>
        <v>0.78008950108219799</v>
      </c>
      <c r="AU15" s="91">
        <f t="shared" si="10"/>
        <v>1.2338512016972072</v>
      </c>
    </row>
    <row r="16" spans="1:47" ht="14.45" customHeight="1" x14ac:dyDescent="0.15">
      <c r="A16" s="203"/>
      <c r="B16" s="205" t="s">
        <v>144</v>
      </c>
      <c r="C16" s="71">
        <v>906</v>
      </c>
      <c r="D16" s="72">
        <v>4</v>
      </c>
      <c r="E16" s="72">
        <v>303</v>
      </c>
      <c r="F16" s="128">
        <v>1</v>
      </c>
      <c r="G16" s="74" t="s">
        <v>85</v>
      </c>
      <c r="H16" s="72">
        <v>4015388</v>
      </c>
      <c r="I16" s="72">
        <v>9566</v>
      </c>
      <c r="J16" s="75">
        <v>45</v>
      </c>
      <c r="K16" s="72">
        <v>97174</v>
      </c>
      <c r="L16" s="76">
        <v>3508304</v>
      </c>
      <c r="M16" s="179"/>
      <c r="N16" s="54"/>
      <c r="O16" s="77">
        <f t="shared" si="11"/>
        <v>0.53811965811965812</v>
      </c>
      <c r="P16" s="78">
        <f t="shared" si="12"/>
        <v>0.98381889997385186</v>
      </c>
      <c r="Q16" s="79">
        <f t="shared" si="13"/>
        <v>4.4150110375275938E-3</v>
      </c>
      <c r="R16" s="80">
        <f t="shared" si="14"/>
        <v>4.4876257588108304E-3</v>
      </c>
      <c r="S16" s="81">
        <f t="shared" si="15"/>
        <v>3.3003300330033004E-3</v>
      </c>
      <c r="T16" s="82">
        <f t="shared" si="19"/>
        <v>2.2207971361720896E-2</v>
      </c>
      <c r="U16" s="83">
        <f t="shared" si="20"/>
        <v>97240.748783757037</v>
      </c>
      <c r="V16" s="83">
        <f t="shared" si="21"/>
        <v>481216.54528389656</v>
      </c>
      <c r="W16" s="84">
        <f>SUM(V16:V$24)</f>
        <v>3297571.5936827851</v>
      </c>
      <c r="X16" s="85">
        <f t="shared" si="0"/>
        <v>479628.371867118</v>
      </c>
      <c r="Y16" s="83">
        <f>SUM(X16:X$24)</f>
        <v>3199653.0427106079</v>
      </c>
      <c r="Z16" s="83">
        <f t="shared" si="1"/>
        <v>1588.1734167785364</v>
      </c>
      <c r="AA16" s="84">
        <f>SUM(Z16:Z$24)</f>
        <v>97918.550972177618</v>
      </c>
      <c r="AB16" s="77">
        <f t="shared" si="2"/>
        <v>33.911417126331372</v>
      </c>
      <c r="AC16" s="78">
        <f t="shared" si="3"/>
        <v>32.904446774941675</v>
      </c>
      <c r="AD16" s="86">
        <f t="shared" si="16"/>
        <v>97.030586048237396</v>
      </c>
      <c r="AE16" s="78">
        <f t="shared" si="4"/>
        <v>1.0069703513897026</v>
      </c>
      <c r="AF16" s="87">
        <f t="shared" si="17"/>
        <v>2.9694139517626206</v>
      </c>
      <c r="AH16" s="88">
        <f t="shared" si="25"/>
        <v>1.2056028848820992E-4</v>
      </c>
      <c r="AI16" s="89">
        <f t="shared" si="18"/>
        <v>1.0856230543486986E-5</v>
      </c>
      <c r="AJ16" s="89">
        <f t="shared" si="22"/>
        <v>1162241720.1771097</v>
      </c>
      <c r="AK16" s="89">
        <f>SUM(AJ16:AJ$24)/U16/U16</f>
        <v>0.56967058698539186</v>
      </c>
      <c r="AL16" s="89">
        <f t="shared" si="23"/>
        <v>1091632677.3113248</v>
      </c>
      <c r="AM16" s="89">
        <f>SUM(AL16:AL$24)/U16/U16</f>
        <v>0.51211371581097864</v>
      </c>
      <c r="AN16" s="89">
        <f t="shared" si="24"/>
        <v>3701782.4192850543</v>
      </c>
      <c r="AO16" s="90">
        <f>SUM(AN16:AN$24)/U16/U16</f>
        <v>1.3399344084823071E-2</v>
      </c>
      <c r="AP16" s="77">
        <f t="shared" si="5"/>
        <v>32.432077230647124</v>
      </c>
      <c r="AQ16" s="78">
        <f t="shared" si="6"/>
        <v>35.39075702201562</v>
      </c>
      <c r="AR16" s="78">
        <f t="shared" si="7"/>
        <v>31.501829203876969</v>
      </c>
      <c r="AS16" s="78">
        <f t="shared" si="8"/>
        <v>34.307064346006385</v>
      </c>
      <c r="AT16" s="78">
        <f t="shared" si="9"/>
        <v>0.78008950108219799</v>
      </c>
      <c r="AU16" s="91">
        <f t="shared" si="10"/>
        <v>1.2338512016972072</v>
      </c>
    </row>
    <row r="17" spans="1:47" ht="14.45" customHeight="1" x14ac:dyDescent="0.15">
      <c r="A17" s="203"/>
      <c r="B17" s="205" t="s">
        <v>145</v>
      </c>
      <c r="C17" s="71">
        <v>1059</v>
      </c>
      <c r="D17" s="72">
        <v>6</v>
      </c>
      <c r="E17" s="72">
        <v>349</v>
      </c>
      <c r="F17" s="128">
        <v>1</v>
      </c>
      <c r="G17" s="74" t="s">
        <v>87</v>
      </c>
      <c r="H17" s="72">
        <v>3807362</v>
      </c>
      <c r="I17" s="72">
        <v>14638</v>
      </c>
      <c r="J17" s="75">
        <v>50</v>
      </c>
      <c r="K17" s="72">
        <v>96004</v>
      </c>
      <c r="L17" s="76">
        <v>3025136</v>
      </c>
      <c r="M17" s="179"/>
      <c r="N17" s="54"/>
      <c r="O17" s="77">
        <f t="shared" si="11"/>
        <v>0.53771739130434781</v>
      </c>
      <c r="P17" s="78">
        <f t="shared" si="12"/>
        <v>0.99410913388781819</v>
      </c>
      <c r="Q17" s="79">
        <f t="shared" si="13"/>
        <v>5.6657223796033997E-3</v>
      </c>
      <c r="R17" s="80">
        <f t="shared" si="14"/>
        <v>5.6992961702761668E-3</v>
      </c>
      <c r="S17" s="81">
        <f t="shared" si="15"/>
        <v>2.8653295128939827E-3</v>
      </c>
      <c r="T17" s="82">
        <f t="shared" si="19"/>
        <v>2.8125965484023303E-2</v>
      </c>
      <c r="U17" s="83">
        <f t="shared" si="20"/>
        <v>95081.229019575068</v>
      </c>
      <c r="V17" s="83">
        <f t="shared" si="21"/>
        <v>469224.84560992703</v>
      </c>
      <c r="W17" s="84">
        <f>SUM(V17:V$24)</f>
        <v>2816355.0483988891</v>
      </c>
      <c r="X17" s="85">
        <f t="shared" si="0"/>
        <v>467880.3618116178</v>
      </c>
      <c r="Y17" s="83">
        <f>SUM(X17:X$24)</f>
        <v>2720024.6708434895</v>
      </c>
      <c r="Z17" s="83">
        <f t="shared" si="1"/>
        <v>1344.4837983092464</v>
      </c>
      <c r="AA17" s="84">
        <f>SUM(Z17:Z$24)</f>
        <v>96330.377555399085</v>
      </c>
      <c r="AB17" s="77">
        <f t="shared" si="2"/>
        <v>29.620515820415672</v>
      </c>
      <c r="AC17" s="78">
        <f t="shared" si="3"/>
        <v>28.60737812174786</v>
      </c>
      <c r="AD17" s="86">
        <f t="shared" si="16"/>
        <v>96.579608185048841</v>
      </c>
      <c r="AE17" s="78">
        <f t="shared" si="4"/>
        <v>1.013137698667808</v>
      </c>
      <c r="AF17" s="87">
        <f t="shared" si="17"/>
        <v>3.4203918149511492</v>
      </c>
      <c r="AH17" s="88">
        <f t="shared" si="25"/>
        <v>1.2813672145630818E-4</v>
      </c>
      <c r="AI17" s="89">
        <f t="shared" si="18"/>
        <v>8.1865885377550764E-6</v>
      </c>
      <c r="AJ17" s="89">
        <f t="shared" si="22"/>
        <v>889565927.83309007</v>
      </c>
      <c r="AK17" s="89">
        <f>SUM(AJ17:AJ$24)/U17/U17</f>
        <v>0.46728128429284577</v>
      </c>
      <c r="AL17" s="89">
        <f t="shared" si="23"/>
        <v>826188888.29487634</v>
      </c>
      <c r="AM17" s="89">
        <f>SUM(AL17:AL$24)/U17/U17</f>
        <v>0.41489057133925944</v>
      </c>
      <c r="AN17" s="89">
        <f t="shared" si="24"/>
        <v>3042253.5982699511</v>
      </c>
      <c r="AO17" s="90">
        <f>SUM(AN17:AN$24)/U17/U17</f>
        <v>1.3605448527059643E-2</v>
      </c>
      <c r="AP17" s="77">
        <f t="shared" si="5"/>
        <v>28.280699496534151</v>
      </c>
      <c r="AQ17" s="78">
        <f t="shared" si="6"/>
        <v>30.960332144297194</v>
      </c>
      <c r="AR17" s="78">
        <f t="shared" si="7"/>
        <v>27.344902926404643</v>
      </c>
      <c r="AS17" s="78">
        <f t="shared" si="8"/>
        <v>29.869853317091078</v>
      </c>
      <c r="AT17" s="78">
        <f t="shared" si="9"/>
        <v>0.78451860265535256</v>
      </c>
      <c r="AU17" s="91">
        <f t="shared" si="10"/>
        <v>1.2417567946802635</v>
      </c>
    </row>
    <row r="18" spans="1:47" ht="14.45" customHeight="1" x14ac:dyDescent="0.15">
      <c r="A18" s="203"/>
      <c r="B18" s="205" t="s">
        <v>214</v>
      </c>
      <c r="C18" s="71">
        <v>1461</v>
      </c>
      <c r="D18" s="72">
        <v>10</v>
      </c>
      <c r="E18" s="72">
        <v>502</v>
      </c>
      <c r="F18" s="128">
        <v>1</v>
      </c>
      <c r="G18" s="74" t="s">
        <v>89</v>
      </c>
      <c r="H18" s="72">
        <v>4296539</v>
      </c>
      <c r="I18" s="72">
        <v>27134</v>
      </c>
      <c r="J18" s="75">
        <v>55</v>
      </c>
      <c r="K18" s="72">
        <v>94164</v>
      </c>
      <c r="L18" s="76">
        <v>2549369</v>
      </c>
      <c r="M18" s="179"/>
      <c r="N18" s="54"/>
      <c r="O18" s="77">
        <f t="shared" si="11"/>
        <v>0.53580846634281754</v>
      </c>
      <c r="P18" s="78">
        <f t="shared" si="12"/>
        <v>1.017048497327077</v>
      </c>
      <c r="Q18" s="79">
        <f t="shared" si="13"/>
        <v>6.8446269678302529E-3</v>
      </c>
      <c r="R18" s="80">
        <f t="shared" si="14"/>
        <v>6.7298924149819181E-3</v>
      </c>
      <c r="S18" s="81">
        <f t="shared" si="15"/>
        <v>1.9920318725099601E-3</v>
      </c>
      <c r="T18" s="82">
        <f t="shared" si="19"/>
        <v>3.3131947828385161E-2</v>
      </c>
      <c r="U18" s="83">
        <f t="shared" si="20"/>
        <v>92406.977653991984</v>
      </c>
      <c r="V18" s="83">
        <f t="shared" si="21"/>
        <v>454928.99051329662</v>
      </c>
      <c r="W18" s="84">
        <f>SUM(V18:V$24)</f>
        <v>2347130.2027889616</v>
      </c>
      <c r="X18" s="85">
        <f t="shared" si="0"/>
        <v>454022.75746446534</v>
      </c>
      <c r="Y18" s="83">
        <f>SUM(X18:X$24)</f>
        <v>2252144.3090318721</v>
      </c>
      <c r="Z18" s="83">
        <f t="shared" si="1"/>
        <v>906.23304883126821</v>
      </c>
      <c r="AA18" s="84">
        <f>SUM(Z18:Z$24)</f>
        <v>94985.893757089842</v>
      </c>
      <c r="AB18" s="77">
        <f t="shared" si="2"/>
        <v>25.399923927579785</v>
      </c>
      <c r="AC18" s="78">
        <f t="shared" si="3"/>
        <v>24.37201568765494</v>
      </c>
      <c r="AD18" s="86">
        <f t="shared" si="16"/>
        <v>95.953105045292205</v>
      </c>
      <c r="AE18" s="78">
        <f t="shared" si="4"/>
        <v>1.02790823992485</v>
      </c>
      <c r="AF18" s="87">
        <f t="shared" si="17"/>
        <v>4.0468949547078168</v>
      </c>
      <c r="AH18" s="88">
        <f t="shared" si="25"/>
        <v>1.0613561674375478E-4</v>
      </c>
      <c r="AI18" s="89">
        <f t="shared" si="18"/>
        <v>3.9602862181849892E-6</v>
      </c>
      <c r="AJ18" s="89">
        <f t="shared" si="22"/>
        <v>500479872.55327499</v>
      </c>
      <c r="AK18" s="89">
        <f>SUM(AJ18:AJ$24)/U18/U18</f>
        <v>0.39054259267830049</v>
      </c>
      <c r="AL18" s="89">
        <f t="shared" si="23"/>
        <v>457264231.75869995</v>
      </c>
      <c r="AM18" s="89">
        <f>SUM(AL18:AL$24)/U18/U18</f>
        <v>0.34249765952535782</v>
      </c>
      <c r="AN18" s="89">
        <f t="shared" si="24"/>
        <v>1833355.4729757165</v>
      </c>
      <c r="AO18" s="90">
        <f>SUM(AN18:AN$24)/U18/U18</f>
        <v>1.404804934516737E-2</v>
      </c>
      <c r="AP18" s="77">
        <f t="shared" si="5"/>
        <v>24.175053149075801</v>
      </c>
      <c r="AQ18" s="78">
        <f t="shared" si="6"/>
        <v>26.624794706083769</v>
      </c>
      <c r="AR18" s="78">
        <f t="shared" si="7"/>
        <v>23.224959015631882</v>
      </c>
      <c r="AS18" s="78">
        <f t="shared" si="8"/>
        <v>25.519072359677999</v>
      </c>
      <c r="AT18" s="78">
        <f t="shared" si="9"/>
        <v>0.79560028404646221</v>
      </c>
      <c r="AU18" s="91">
        <f t="shared" si="10"/>
        <v>1.2602161958032378</v>
      </c>
    </row>
    <row r="19" spans="1:47" ht="14.45" customHeight="1" x14ac:dyDescent="0.15">
      <c r="A19" s="203"/>
      <c r="B19" s="205" t="s">
        <v>193</v>
      </c>
      <c r="C19" s="71">
        <v>1324</v>
      </c>
      <c r="D19" s="72">
        <v>18</v>
      </c>
      <c r="E19" s="72">
        <v>430</v>
      </c>
      <c r="F19" s="128">
        <v>3</v>
      </c>
      <c r="G19" s="74" t="s">
        <v>91</v>
      </c>
      <c r="H19" s="72">
        <v>4936772</v>
      </c>
      <c r="I19" s="72">
        <v>46155</v>
      </c>
      <c r="J19" s="75">
        <v>60</v>
      </c>
      <c r="K19" s="72">
        <v>91282</v>
      </c>
      <c r="L19" s="76">
        <v>2085238</v>
      </c>
      <c r="M19" s="179"/>
      <c r="N19" s="54"/>
      <c r="O19" s="77">
        <f t="shared" si="11"/>
        <v>0.52924419940271084</v>
      </c>
      <c r="P19" s="78">
        <f t="shared" si="12"/>
        <v>0.95825599073661039</v>
      </c>
      <c r="Q19" s="79">
        <f t="shared" si="13"/>
        <v>1.3595166163141994E-2</v>
      </c>
      <c r="R19" s="80">
        <f t="shared" si="14"/>
        <v>1.4187405343212521E-2</v>
      </c>
      <c r="S19" s="81">
        <f t="shared" si="15"/>
        <v>6.9767441860465115E-3</v>
      </c>
      <c r="T19" s="82">
        <f t="shared" si="19"/>
        <v>6.8644704306950521E-2</v>
      </c>
      <c r="U19" s="83">
        <f t="shared" si="20"/>
        <v>89345.354491381164</v>
      </c>
      <c r="V19" s="83">
        <f t="shared" si="21"/>
        <v>432290.84472409869</v>
      </c>
      <c r="W19" s="84">
        <f>SUM(V19:V$24)</f>
        <v>1892201.2122756648</v>
      </c>
      <c r="X19" s="85">
        <f t="shared" si="0"/>
        <v>429274.86208648869</v>
      </c>
      <c r="Y19" s="83">
        <f>SUM(X19:X$24)</f>
        <v>1798121.5515674066</v>
      </c>
      <c r="Z19" s="83">
        <f t="shared" si="1"/>
        <v>3015.9826376099909</v>
      </c>
      <c r="AA19" s="84">
        <f>SUM(Z19:Z$24)</f>
        <v>94079.660708258569</v>
      </c>
      <c r="AB19" s="77">
        <f t="shared" si="2"/>
        <v>21.178506963763841</v>
      </c>
      <c r="AC19" s="78">
        <f t="shared" si="3"/>
        <v>20.125518129102787</v>
      </c>
      <c r="AD19" s="86">
        <f t="shared" si="16"/>
        <v>95.028030840593701</v>
      </c>
      <c r="AE19" s="78">
        <f t="shared" si="4"/>
        <v>1.0529888346610579</v>
      </c>
      <c r="AF19" s="87">
        <f t="shared" si="17"/>
        <v>4.9719691594063198</v>
      </c>
      <c r="AH19" s="88">
        <f t="shared" si="25"/>
        <v>2.438130573317863E-4</v>
      </c>
      <c r="AI19" s="89">
        <f t="shared" si="18"/>
        <v>1.6111788899090645E-5</v>
      </c>
      <c r="AJ19" s="89">
        <f t="shared" si="22"/>
        <v>770598434.73269022</v>
      </c>
      <c r="AK19" s="89">
        <f>SUM(AJ19:AJ$24)/U19/U19</f>
        <v>0.3550704501211504</v>
      </c>
      <c r="AL19" s="89">
        <f t="shared" si="23"/>
        <v>689976519.26929486</v>
      </c>
      <c r="AM19" s="89">
        <f>SUM(AL19:AL$24)/U19/U19</f>
        <v>0.30909009617509903</v>
      </c>
      <c r="AN19" s="89">
        <f t="shared" si="24"/>
        <v>5412236.5617640037</v>
      </c>
      <c r="AO19" s="90">
        <f>SUM(AN19:AN$24)/U19/U19</f>
        <v>1.4797653202074245E-2</v>
      </c>
      <c r="AP19" s="77">
        <f t="shared" si="5"/>
        <v>20.010586315266945</v>
      </c>
      <c r="AQ19" s="78">
        <f t="shared" si="6"/>
        <v>22.346427612260737</v>
      </c>
      <c r="AR19" s="78">
        <f t="shared" si="7"/>
        <v>19.035839041726021</v>
      </c>
      <c r="AS19" s="78">
        <f t="shared" si="8"/>
        <v>21.215197216479552</v>
      </c>
      <c r="AT19" s="78">
        <f t="shared" si="9"/>
        <v>0.81456344897176425</v>
      </c>
      <c r="AU19" s="91">
        <f t="shared" si="10"/>
        <v>1.2914142203503514</v>
      </c>
    </row>
    <row r="20" spans="1:47" ht="14.45" customHeight="1" x14ac:dyDescent="0.15">
      <c r="A20" s="203"/>
      <c r="B20" s="205" t="s">
        <v>256</v>
      </c>
      <c r="C20" s="71">
        <v>801</v>
      </c>
      <c r="D20" s="72">
        <v>15</v>
      </c>
      <c r="E20" s="72">
        <v>268</v>
      </c>
      <c r="F20" s="126">
        <v>5</v>
      </c>
      <c r="G20" s="74" t="s">
        <v>93</v>
      </c>
      <c r="H20" s="72">
        <v>3933785</v>
      </c>
      <c r="I20" s="72">
        <v>57468</v>
      </c>
      <c r="J20" s="75">
        <v>65</v>
      </c>
      <c r="K20" s="72">
        <v>86929</v>
      </c>
      <c r="L20" s="76">
        <v>1639074</v>
      </c>
      <c r="M20" s="179"/>
      <c r="N20" s="54"/>
      <c r="O20" s="77">
        <f t="shared" si="11"/>
        <v>0.5272548053228191</v>
      </c>
      <c r="P20" s="78">
        <f t="shared" si="12"/>
        <v>1.0086189358122006</v>
      </c>
      <c r="Q20" s="79">
        <f t="shared" si="13"/>
        <v>1.8726591760299626E-2</v>
      </c>
      <c r="R20" s="80">
        <f t="shared" si="14"/>
        <v>1.8566567704997376E-2</v>
      </c>
      <c r="S20" s="81">
        <f t="shared" si="15"/>
        <v>1.8656716417910446E-2</v>
      </c>
      <c r="T20" s="82">
        <f t="shared" si="19"/>
        <v>8.8930030457251147E-2</v>
      </c>
      <c r="U20" s="83">
        <f t="shared" si="20"/>
        <v>83212.269051120631</v>
      </c>
      <c r="V20" s="83">
        <f t="shared" si="21"/>
        <v>398569.60848726676</v>
      </c>
      <c r="W20" s="84">
        <f>SUM(V20:V$24)</f>
        <v>1459910.3675515661</v>
      </c>
      <c r="X20" s="85">
        <f t="shared" si="0"/>
        <v>391133.60832892224</v>
      </c>
      <c r="Y20" s="83">
        <f>SUM(X20:X$24)</f>
        <v>1368846.6894809178</v>
      </c>
      <c r="Z20" s="83">
        <f t="shared" si="1"/>
        <v>7436.0001583445282</v>
      </c>
      <c r="AA20" s="84">
        <f>SUM(Z20:Z$24)</f>
        <v>91063.678070648573</v>
      </c>
      <c r="AB20" s="77">
        <f t="shared" si="2"/>
        <v>17.544412430992413</v>
      </c>
      <c r="AC20" s="78">
        <f t="shared" si="3"/>
        <v>16.450058447991371</v>
      </c>
      <c r="AD20" s="86">
        <f t="shared" si="16"/>
        <v>93.762378835395737</v>
      </c>
      <c r="AE20" s="78">
        <f t="shared" si="4"/>
        <v>1.0943539830010465</v>
      </c>
      <c r="AF20" s="87">
        <f t="shared" si="17"/>
        <v>6.2376211646042767</v>
      </c>
      <c r="AH20" s="88">
        <f t="shared" si="25"/>
        <v>4.8034951310351696E-4</v>
      </c>
      <c r="AI20" s="89">
        <f t="shared" si="18"/>
        <v>6.8315833397060129E-5</v>
      </c>
      <c r="AJ20" s="89">
        <f t="shared" si="22"/>
        <v>890585156.74045289</v>
      </c>
      <c r="AK20" s="89">
        <f>SUM(AJ20:AJ$24)/U20/U20</f>
        <v>0.2980502980950171</v>
      </c>
      <c r="AL20" s="89">
        <f t="shared" si="23"/>
        <v>780941821.2461344</v>
      </c>
      <c r="AM20" s="89">
        <f>SUM(AL20:AL$24)/U20/U20</f>
        <v>0.25668564561049556</v>
      </c>
      <c r="AN20" s="89">
        <f t="shared" si="24"/>
        <v>15229757.939970201</v>
      </c>
      <c r="AO20" s="90">
        <f>SUM(AN20:AN$24)/U20/U20</f>
        <v>1.627770236949402E-2</v>
      </c>
      <c r="AP20" s="77">
        <f t="shared" si="5"/>
        <v>16.474370363986719</v>
      </c>
      <c r="AQ20" s="78">
        <f t="shared" si="6"/>
        <v>18.614454497998107</v>
      </c>
      <c r="AR20" s="78">
        <f t="shared" si="7"/>
        <v>15.457041038185642</v>
      </c>
      <c r="AS20" s="78">
        <f t="shared" si="8"/>
        <v>17.443075857797101</v>
      </c>
      <c r="AT20" s="78">
        <f t="shared" si="9"/>
        <v>0.84428914856275883</v>
      </c>
      <c r="AU20" s="91">
        <f t="shared" si="10"/>
        <v>1.3444188174393341</v>
      </c>
    </row>
    <row r="21" spans="1:47" ht="14.45" customHeight="1" x14ac:dyDescent="0.15">
      <c r="A21" s="203"/>
      <c r="B21" s="205" t="s">
        <v>257</v>
      </c>
      <c r="C21" s="71">
        <v>971</v>
      </c>
      <c r="D21" s="72">
        <v>35</v>
      </c>
      <c r="E21" s="72">
        <v>314</v>
      </c>
      <c r="F21" s="126">
        <v>8</v>
      </c>
      <c r="G21" s="74" t="s">
        <v>95</v>
      </c>
      <c r="H21" s="72">
        <v>3235341</v>
      </c>
      <c r="I21" s="72">
        <v>73470</v>
      </c>
      <c r="J21" s="75">
        <v>70</v>
      </c>
      <c r="K21" s="72">
        <v>80842</v>
      </c>
      <c r="L21" s="76">
        <v>1218817</v>
      </c>
      <c r="M21" s="179"/>
      <c r="N21" s="54"/>
      <c r="O21" s="77">
        <f t="shared" si="11"/>
        <v>0.53200229489386108</v>
      </c>
      <c r="P21" s="78">
        <f t="shared" si="12"/>
        <v>1.0001077519982688</v>
      </c>
      <c r="Q21" s="79">
        <f t="shared" si="13"/>
        <v>3.604531410916581E-2</v>
      </c>
      <c r="R21" s="80">
        <f t="shared" si="14"/>
        <v>3.6041430573001104E-2</v>
      </c>
      <c r="S21" s="81">
        <f t="shared" si="15"/>
        <v>2.5477707006369428E-2</v>
      </c>
      <c r="T21" s="82">
        <f t="shared" si="19"/>
        <v>0.16619116594993921</v>
      </c>
      <c r="U21" s="83">
        <f t="shared" si="20"/>
        <v>75812.199429987493</v>
      </c>
      <c r="V21" s="83">
        <f t="shared" si="21"/>
        <v>349578.73802981549</v>
      </c>
      <c r="W21" s="84">
        <f>SUM(V21:V$24)</f>
        <v>1061340.7590642995</v>
      </c>
      <c r="X21" s="85">
        <f t="shared" si="0"/>
        <v>340672.27336663549</v>
      </c>
      <c r="Y21" s="83">
        <f>SUM(X21:X$24)</f>
        <v>977713.08115199558</v>
      </c>
      <c r="Z21" s="83">
        <f t="shared" si="1"/>
        <v>8906.4646631800133</v>
      </c>
      <c r="AA21" s="84">
        <f>SUM(Z21:Z$24)</f>
        <v>83627.677912304061</v>
      </c>
      <c r="AB21" s="77">
        <f t="shared" si="2"/>
        <v>13.999603850623631</v>
      </c>
      <c r="AC21" s="78">
        <f t="shared" si="3"/>
        <v>12.896513865883984</v>
      </c>
      <c r="AD21" s="86">
        <f t="shared" si="16"/>
        <v>92.120562863709125</v>
      </c>
      <c r="AE21" s="78">
        <f t="shared" si="4"/>
        <v>1.103089984739648</v>
      </c>
      <c r="AF21" s="87">
        <f t="shared" si="17"/>
        <v>7.8794371362908917</v>
      </c>
      <c r="AH21" s="88">
        <f t="shared" si="25"/>
        <v>6.5798246076980696E-4</v>
      </c>
      <c r="AI21" s="89">
        <f t="shared" si="18"/>
        <v>7.9071953669003253E-5</v>
      </c>
      <c r="AJ21" s="89">
        <f t="shared" si="22"/>
        <v>699446356.65636373</v>
      </c>
      <c r="AK21" s="89">
        <f>SUM(AJ21:AJ$24)/U21/U21</f>
        <v>0.20412374087272803</v>
      </c>
      <c r="AL21" s="89">
        <f t="shared" si="23"/>
        <v>587219238.58138514</v>
      </c>
      <c r="AM21" s="89">
        <f>SUM(AL21:AL$24)/U21/U21</f>
        <v>0.17336645648796453</v>
      </c>
      <c r="AN21" s="89">
        <f t="shared" si="24"/>
        <v>15493539.37760154</v>
      </c>
      <c r="AO21" s="90">
        <f>SUM(AN21:AN$24)/U21/U21</f>
        <v>1.6960733487777699E-2</v>
      </c>
      <c r="AP21" s="77">
        <f t="shared" si="5"/>
        <v>13.114074764180575</v>
      </c>
      <c r="AQ21" s="78">
        <f t="shared" si="6"/>
        <v>14.885132937066686</v>
      </c>
      <c r="AR21" s="78">
        <f t="shared" si="7"/>
        <v>12.080422829758623</v>
      </c>
      <c r="AS21" s="78">
        <f t="shared" si="8"/>
        <v>13.712604902009344</v>
      </c>
      <c r="AT21" s="78">
        <f t="shared" si="9"/>
        <v>0.84783255827246995</v>
      </c>
      <c r="AU21" s="91">
        <f t="shared" si="10"/>
        <v>1.3583474112068261</v>
      </c>
    </row>
    <row r="22" spans="1:47" ht="14.45" customHeight="1" x14ac:dyDescent="0.15">
      <c r="A22" s="203"/>
      <c r="B22" s="205" t="s">
        <v>148</v>
      </c>
      <c r="C22" s="71">
        <v>1093</v>
      </c>
      <c r="D22" s="72">
        <v>36</v>
      </c>
      <c r="E22" s="72">
        <v>377</v>
      </c>
      <c r="F22" s="126">
        <v>15</v>
      </c>
      <c r="G22" s="74" t="s">
        <v>97</v>
      </c>
      <c r="H22" s="72">
        <v>2593169</v>
      </c>
      <c r="I22" s="72">
        <v>102673</v>
      </c>
      <c r="J22" s="75">
        <v>75</v>
      </c>
      <c r="K22" s="72">
        <v>72127</v>
      </c>
      <c r="L22" s="76">
        <v>835000</v>
      </c>
      <c r="M22" s="179"/>
      <c r="N22" s="54"/>
      <c r="O22" s="77">
        <f t="shared" si="11"/>
        <v>0.53363147123474564</v>
      </c>
      <c r="P22" s="78">
        <f t="shared" si="12"/>
        <v>0.98997905253822749</v>
      </c>
      <c r="Q22" s="79">
        <f t="shared" si="13"/>
        <v>3.2936870997255258E-2</v>
      </c>
      <c r="R22" s="80">
        <f t="shared" si="14"/>
        <v>3.3270270631290372E-2</v>
      </c>
      <c r="S22" s="81">
        <f t="shared" si="15"/>
        <v>3.9787798408488062E-2</v>
      </c>
      <c r="T22" s="82">
        <f t="shared" si="19"/>
        <v>0.15437479653525044</v>
      </c>
      <c r="U22" s="83">
        <f t="shared" si="20"/>
        <v>63212.881613488556</v>
      </c>
      <c r="V22" s="83">
        <f t="shared" si="21"/>
        <v>293309.17820402147</v>
      </c>
      <c r="W22" s="84">
        <f>SUM(V22:V$24)</f>
        <v>711762.02103448403</v>
      </c>
      <c r="X22" s="85">
        <f t="shared" si="0"/>
        <v>281639.0517502806</v>
      </c>
      <c r="Y22" s="83">
        <f>SUM(X22:X$24)</f>
        <v>637040.80778536014</v>
      </c>
      <c r="Z22" s="83">
        <f t="shared" si="1"/>
        <v>11670.126453740908</v>
      </c>
      <c r="AA22" s="84">
        <f>SUM(Z22:Z$24)</f>
        <v>74721.213249124034</v>
      </c>
      <c r="AB22" s="77">
        <f t="shared" si="2"/>
        <v>11.259762296338758</v>
      </c>
      <c r="AC22" s="78">
        <f t="shared" si="3"/>
        <v>10.077705548696683</v>
      </c>
      <c r="AD22" s="86">
        <f t="shared" si="16"/>
        <v>89.501938704101818</v>
      </c>
      <c r="AE22" s="78">
        <f t="shared" si="4"/>
        <v>1.1820567476420787</v>
      </c>
      <c r="AF22" s="87">
        <f t="shared" si="17"/>
        <v>10.498061295898211</v>
      </c>
      <c r="AH22" s="88">
        <f t="shared" si="25"/>
        <v>5.5979396751368879E-4</v>
      </c>
      <c r="AI22" s="89">
        <f t="shared" si="18"/>
        <v>1.0133880505648164E-4</v>
      </c>
      <c r="AJ22" s="89">
        <f t="shared" si="22"/>
        <v>230904369.98735857</v>
      </c>
      <c r="AK22" s="89">
        <f>SUM(AJ22:AJ$24)/U22/U22</f>
        <v>0.11856064061310027</v>
      </c>
      <c r="AL22" s="89">
        <f t="shared" si="23"/>
        <v>185412849.40920788</v>
      </c>
      <c r="AM22" s="89">
        <f>SUM(AL22:AL$24)/U22/U22</f>
        <v>0.10240644157107125</v>
      </c>
      <c r="AN22" s="89">
        <f t="shared" si="24"/>
        <v>12339172.920192111</v>
      </c>
      <c r="AO22" s="90">
        <f>SUM(AN22:AN$24)/U22/U22</f>
        <v>2.0518218171268438E-2</v>
      </c>
      <c r="AP22" s="77">
        <f t="shared" si="5"/>
        <v>10.584882635229249</v>
      </c>
      <c r="AQ22" s="78">
        <f t="shared" si="6"/>
        <v>11.934641957448267</v>
      </c>
      <c r="AR22" s="78">
        <f t="shared" si="7"/>
        <v>9.4504858216955085</v>
      </c>
      <c r="AS22" s="78">
        <f t="shared" si="8"/>
        <v>10.704925275697857</v>
      </c>
      <c r="AT22" s="78">
        <f t="shared" si="9"/>
        <v>0.90130278609078585</v>
      </c>
      <c r="AU22" s="91">
        <f t="shared" si="10"/>
        <v>1.4628107091933715</v>
      </c>
    </row>
    <row r="23" spans="1:47" ht="14.45" customHeight="1" x14ac:dyDescent="0.15">
      <c r="A23" s="203"/>
      <c r="B23" s="205" t="s">
        <v>258</v>
      </c>
      <c r="C23" s="71">
        <v>691</v>
      </c>
      <c r="D23" s="72">
        <v>55</v>
      </c>
      <c r="E23" s="72">
        <v>221</v>
      </c>
      <c r="F23" s="126">
        <v>19</v>
      </c>
      <c r="G23" s="74" t="s">
        <v>99</v>
      </c>
      <c r="H23" s="72">
        <v>1700191</v>
      </c>
      <c r="I23" s="72">
        <v>119801</v>
      </c>
      <c r="J23" s="75">
        <v>80</v>
      </c>
      <c r="K23" s="72">
        <v>58934</v>
      </c>
      <c r="L23" s="76">
        <v>505129</v>
      </c>
      <c r="M23" s="179"/>
      <c r="N23" s="54"/>
      <c r="O23" s="77">
        <f>IF(K23&lt;0.5,0.5,((L23-L24)-5*K24)/5/(K23-K24))</f>
        <v>0.51768128916741274</v>
      </c>
      <c r="P23" s="78">
        <f t="shared" si="12"/>
        <v>0.99185554200888892</v>
      </c>
      <c r="Q23" s="79">
        <f t="shared" si="13"/>
        <v>7.9594790159189577E-2</v>
      </c>
      <c r="R23" s="80">
        <f t="shared" si="14"/>
        <v>8.024836963453319E-2</v>
      </c>
      <c r="S23" s="81">
        <f t="shared" si="15"/>
        <v>8.5972850678733032E-2</v>
      </c>
      <c r="T23" s="82">
        <f>5*R23/(1+5*(1-O23)*R23)</f>
        <v>0.3361817811877893</v>
      </c>
      <c r="U23" s="83">
        <f t="shared" si="20"/>
        <v>53454.405875999386</v>
      </c>
      <c r="V23" s="83">
        <f>5*U23*((1-T23)+O23*T23)</f>
        <v>223934.73489329717</v>
      </c>
      <c r="W23" s="84">
        <f>SUM(V23:V$24)</f>
        <v>418452.84283046261</v>
      </c>
      <c r="X23" s="85">
        <f t="shared" si="0"/>
        <v>204682.42736853406</v>
      </c>
      <c r="Y23" s="83">
        <f>SUM(X23:X$24)</f>
        <v>355401.75603507948</v>
      </c>
      <c r="Z23" s="83">
        <f t="shared" si="1"/>
        <v>19252.307524763106</v>
      </c>
      <c r="AA23" s="84">
        <f>SUM(Z23:Z$24)</f>
        <v>63051.086795383133</v>
      </c>
      <c r="AB23" s="77">
        <f t="shared" si="2"/>
        <v>7.8282198814662101</v>
      </c>
      <c r="AC23" s="78">
        <f t="shared" si="3"/>
        <v>6.648689667592997</v>
      </c>
      <c r="AD23" s="86">
        <f t="shared" si="16"/>
        <v>84.932331593472185</v>
      </c>
      <c r="AE23" s="78">
        <f t="shared" si="4"/>
        <v>1.1795302138732138</v>
      </c>
      <c r="AF23" s="87">
        <f t="shared" si="17"/>
        <v>15.067668406527821</v>
      </c>
      <c r="AH23" s="88">
        <f>IF(D23=0,0,T23*T23*(1-T23)/D23)</f>
        <v>1.3640642469254977E-3</v>
      </c>
      <c r="AI23" s="89">
        <f t="shared" si="18"/>
        <v>3.5557248699052171E-4</v>
      </c>
      <c r="AJ23" s="89">
        <f t="shared" si="22"/>
        <v>242848347.54528847</v>
      </c>
      <c r="AK23" s="89">
        <f>SUM(AJ23:AJ$24)/U23/U23</f>
        <v>8.4990060593442537E-2</v>
      </c>
      <c r="AL23" s="89">
        <f t="shared" si="23"/>
        <v>180072446.34825629</v>
      </c>
      <c r="AM23" s="89">
        <f>SUM(AL23:AL$24)/U23/U23</f>
        <v>7.8320112516584717E-2</v>
      </c>
      <c r="AN23" s="89">
        <f t="shared" si="24"/>
        <v>25931558.467834268</v>
      </c>
      <c r="AO23" s="90">
        <f>SUM(AN23:AN$24)/U23/U23</f>
        <v>2.4375156607667068E-2</v>
      </c>
      <c r="AP23" s="77">
        <f t="shared" si="5"/>
        <v>7.2568200067936921</v>
      </c>
      <c r="AQ23" s="78">
        <f t="shared" si="6"/>
        <v>8.399619756138728</v>
      </c>
      <c r="AR23" s="78">
        <f t="shared" si="7"/>
        <v>6.1001693450490535</v>
      </c>
      <c r="AS23" s="78">
        <f t="shared" si="8"/>
        <v>7.1972099901369404</v>
      </c>
      <c r="AT23" s="78">
        <f t="shared" si="9"/>
        <v>0.87352432892324461</v>
      </c>
      <c r="AU23" s="91">
        <f t="shared" si="10"/>
        <v>1.4855360988231829</v>
      </c>
    </row>
    <row r="24" spans="1:47" ht="14.45" customHeight="1" x14ac:dyDescent="0.15">
      <c r="A24" s="183"/>
      <c r="B24" s="206" t="s">
        <v>259</v>
      </c>
      <c r="C24" s="94">
        <v>450</v>
      </c>
      <c r="D24" s="95">
        <v>77</v>
      </c>
      <c r="E24" s="95">
        <v>151</v>
      </c>
      <c r="F24" s="180">
        <v>34</v>
      </c>
      <c r="G24" s="97" t="s">
        <v>101</v>
      </c>
      <c r="H24" s="95">
        <v>1052072</v>
      </c>
      <c r="I24" s="95">
        <v>159813</v>
      </c>
      <c r="J24" s="98">
        <v>85</v>
      </c>
      <c r="K24" s="95">
        <v>41062</v>
      </c>
      <c r="L24" s="99">
        <v>253559</v>
      </c>
      <c r="M24" s="179"/>
      <c r="N24" s="54"/>
      <c r="O24" s="100">
        <v>1</v>
      </c>
      <c r="P24" s="101">
        <f>IF(H24&lt;0.5,1,(I24/H24)/(K24/L24))</f>
        <v>0.93800590719217503</v>
      </c>
      <c r="Q24" s="102">
        <f t="shared" si="13"/>
        <v>0.1711111111111111</v>
      </c>
      <c r="R24" s="103">
        <f t="shared" si="14"/>
        <v>0.1824200783802255</v>
      </c>
      <c r="S24" s="104">
        <f t="shared" si="15"/>
        <v>0.2251655629139073</v>
      </c>
      <c r="T24" s="100">
        <v>1</v>
      </c>
      <c r="U24" s="105">
        <f>U23*(1-T23)</f>
        <v>35484.008496270879</v>
      </c>
      <c r="V24" s="105">
        <f>U24/R24</f>
        <v>194518.10793716542</v>
      </c>
      <c r="W24" s="106">
        <f>SUM(V24:V$24)</f>
        <v>194518.10793716542</v>
      </c>
      <c r="X24" s="100">
        <f t="shared" si="0"/>
        <v>150719.32866654539</v>
      </c>
      <c r="Y24" s="105">
        <f>SUM(X24:X$24)</f>
        <v>150719.32866654539</v>
      </c>
      <c r="Z24" s="105">
        <f t="shared" si="1"/>
        <v>43798.779270620027</v>
      </c>
      <c r="AA24" s="106">
        <f>SUM(Z24:Z$24)</f>
        <v>43798.779270620027</v>
      </c>
      <c r="AB24" s="107">
        <f t="shared" si="2"/>
        <v>5.4818527043698548</v>
      </c>
      <c r="AC24" s="101">
        <f t="shared" si="3"/>
        <v>4.2475282543792918</v>
      </c>
      <c r="AD24" s="108">
        <f t="shared" si="16"/>
        <v>77.483443708609272</v>
      </c>
      <c r="AE24" s="101">
        <f t="shared" si="4"/>
        <v>1.2343244499905632</v>
      </c>
      <c r="AF24" s="109">
        <f t="shared" si="17"/>
        <v>22.516556291390728</v>
      </c>
      <c r="AH24" s="110">
        <f>0</f>
        <v>0</v>
      </c>
      <c r="AI24" s="111">
        <f t="shared" si="18"/>
        <v>1.1554041866991428E-3</v>
      </c>
      <c r="AJ24" s="111">
        <v>0</v>
      </c>
      <c r="AK24" s="111">
        <f>(1-R24)/R24/R24/D24</f>
        <v>0.3190760567277563</v>
      </c>
      <c r="AL24" s="111">
        <f>V24*V24*AI24</f>
        <v>43717368.265444078</v>
      </c>
      <c r="AM24" s="111">
        <f>(1-S24)*(1-S24)*(1-R24)/R24/R24/D24+AI24/R24/R24</f>
        <v>0.22628389829321416</v>
      </c>
      <c r="AN24" s="111">
        <f>V24*V24*AI24</f>
        <v>43717368.265444078</v>
      </c>
      <c r="AO24" s="112">
        <f>S24*S24*(1-R24)/R24/R24/D24+AI24/R24/R24</f>
        <v>5.0897721416368003E-2</v>
      </c>
      <c r="AP24" s="107">
        <f t="shared" si="5"/>
        <v>4.3747110785941148</v>
      </c>
      <c r="AQ24" s="101">
        <f t="shared" si="6"/>
        <v>6.5889943301455949</v>
      </c>
      <c r="AR24" s="101">
        <f t="shared" si="7"/>
        <v>3.3151698341978619</v>
      </c>
      <c r="AS24" s="101">
        <f t="shared" si="8"/>
        <v>5.1798866745607217</v>
      </c>
      <c r="AT24" s="101">
        <f t="shared" si="9"/>
        <v>0.79213819218383386</v>
      </c>
      <c r="AU24" s="113">
        <f t="shared" si="10"/>
        <v>1.6765107077972927</v>
      </c>
    </row>
    <row r="25" spans="1:47" ht="14.45" customHeight="1" x14ac:dyDescent="0.15">
      <c r="A25" s="203" t="s">
        <v>102</v>
      </c>
      <c r="B25" s="204" t="s">
        <v>67</v>
      </c>
      <c r="C25" s="114">
        <v>456</v>
      </c>
      <c r="D25" s="49">
        <v>0</v>
      </c>
      <c r="E25" s="49">
        <v>142</v>
      </c>
      <c r="F25" s="115">
        <v>0</v>
      </c>
      <c r="G25" s="51" t="s">
        <v>67</v>
      </c>
      <c r="H25" s="49">
        <v>2565299</v>
      </c>
      <c r="I25" s="49">
        <v>1509</v>
      </c>
      <c r="J25" s="52">
        <v>0</v>
      </c>
      <c r="K25" s="49">
        <v>100000</v>
      </c>
      <c r="L25" s="53">
        <v>8638891</v>
      </c>
      <c r="M25" s="179"/>
      <c r="N25" s="54"/>
      <c r="O25" s="116">
        <f t="shared" ref="O25:O40" si="26">IF(K25&lt;0.5,0.5,((L25-L26)-5*K26)/5/(K25-K26))</f>
        <v>0.17388316151202748</v>
      </c>
      <c r="P25" s="117">
        <f t="shared" ref="P25:P40" si="27">IF(H25&lt;0.5,1,(I25/H25)/((K25-K26)/(L25-L26)))</f>
        <v>1.0082842014159938</v>
      </c>
      <c r="Q25" s="57">
        <f t="shared" si="13"/>
        <v>0</v>
      </c>
      <c r="R25" s="118">
        <f t="shared" si="14"/>
        <v>0</v>
      </c>
      <c r="S25" s="119">
        <f t="shared" si="15"/>
        <v>0</v>
      </c>
      <c r="T25" s="120">
        <f>5*R25/(1+5*(1-O25)*R25)</f>
        <v>0</v>
      </c>
      <c r="U25" s="121">
        <v>100000</v>
      </c>
      <c r="V25" s="121">
        <f>5*U25*((1-T25)+O25*T25)</f>
        <v>500000</v>
      </c>
      <c r="W25" s="122">
        <f>SUM(V25:V$42)</f>
        <v>8704453.2440114226</v>
      </c>
      <c r="X25" s="123">
        <f t="shared" si="0"/>
        <v>500000</v>
      </c>
      <c r="Y25" s="121">
        <f>SUM(X25:X$42)</f>
        <v>8403502.6459481958</v>
      </c>
      <c r="Z25" s="121">
        <f t="shared" si="1"/>
        <v>0</v>
      </c>
      <c r="AA25" s="122">
        <f>SUM(Z25:Z$42)</f>
        <v>300950.59806322533</v>
      </c>
      <c r="AB25" s="116">
        <f t="shared" si="2"/>
        <v>87.044532440114224</v>
      </c>
      <c r="AC25" s="117">
        <f t="shared" si="3"/>
        <v>84.035026459481955</v>
      </c>
      <c r="AD25" s="64">
        <f t="shared" si="16"/>
        <v>96.542567469469972</v>
      </c>
      <c r="AE25" s="117">
        <f t="shared" si="4"/>
        <v>3.0095059806322535</v>
      </c>
      <c r="AF25" s="65">
        <f t="shared" si="17"/>
        <v>3.4574325305300064</v>
      </c>
      <c r="AH25" s="66">
        <f>IF(D25=0,0,T25*T25*(1-T25)/D25)</f>
        <v>0</v>
      </c>
      <c r="AI25" s="67">
        <f t="shared" si="18"/>
        <v>0</v>
      </c>
      <c r="AJ25" s="67">
        <f>U25*U25*((1-O25)*5+AB26)^2*AH25</f>
        <v>0</v>
      </c>
      <c r="AK25" s="67">
        <f>SUM(AJ25:AJ$42)/U25/U25</f>
        <v>0.59559634457349875</v>
      </c>
      <c r="AL25" s="67">
        <f>U25*U25*((1-O25)*5*(1-S25)+AC26)^2*AH25+V25*V25*AI25</f>
        <v>0</v>
      </c>
      <c r="AM25" s="67">
        <f>SUM(AL25:AL$42)/U25/U25</f>
        <v>0.4834278523369237</v>
      </c>
      <c r="AN25" s="67">
        <f>U25*U25*((1-O25)*5*S25+AE26)^2*AH25+V25*V25*AI25</f>
        <v>0</v>
      </c>
      <c r="AO25" s="68">
        <f>SUM(AN25:AN$42)/U25/U25</f>
        <v>4.0078306674008767E-2</v>
      </c>
      <c r="AP25" s="116">
        <f t="shared" si="5"/>
        <v>85.531904621609769</v>
      </c>
      <c r="AQ25" s="117">
        <f t="shared" si="6"/>
        <v>88.55716025861868</v>
      </c>
      <c r="AR25" s="117">
        <f t="shared" si="7"/>
        <v>82.672258527096716</v>
      </c>
      <c r="AS25" s="117">
        <f t="shared" si="8"/>
        <v>85.397794391867194</v>
      </c>
      <c r="AT25" s="117">
        <f t="shared" si="9"/>
        <v>2.6171224655365348</v>
      </c>
      <c r="AU25" s="124">
        <f t="shared" si="10"/>
        <v>3.4018894957279722</v>
      </c>
    </row>
    <row r="26" spans="1:47" ht="14.45" customHeight="1" x14ac:dyDescent="0.15">
      <c r="A26" s="208"/>
      <c r="B26" s="205" t="s">
        <v>69</v>
      </c>
      <c r="C26" s="71">
        <v>500</v>
      </c>
      <c r="D26" s="72">
        <v>0</v>
      </c>
      <c r="E26" s="72">
        <v>166</v>
      </c>
      <c r="F26" s="126">
        <v>0</v>
      </c>
      <c r="G26" s="74" t="s">
        <v>69</v>
      </c>
      <c r="H26" s="72">
        <v>2708194</v>
      </c>
      <c r="I26" s="72">
        <v>219</v>
      </c>
      <c r="J26" s="75">
        <v>5</v>
      </c>
      <c r="K26" s="72">
        <v>99709</v>
      </c>
      <c r="L26" s="76">
        <v>8140093</v>
      </c>
      <c r="M26" s="179"/>
      <c r="N26" s="54"/>
      <c r="O26" s="77">
        <f t="shared" si="26"/>
        <v>0.44736842105263158</v>
      </c>
      <c r="P26" s="78">
        <f t="shared" si="27"/>
        <v>1.0607026014578835</v>
      </c>
      <c r="Q26" s="79">
        <f t="shared" si="13"/>
        <v>0</v>
      </c>
      <c r="R26" s="80">
        <f t="shared" si="14"/>
        <v>0</v>
      </c>
      <c r="S26" s="81">
        <f t="shared" si="15"/>
        <v>0</v>
      </c>
      <c r="T26" s="82">
        <f>5*R26/(1+5*(1-O26)*R26)</f>
        <v>0</v>
      </c>
      <c r="U26" s="83">
        <f>U25*(1-T25)</f>
        <v>100000</v>
      </c>
      <c r="V26" s="83">
        <f>5*U26*((1-T26)+O26*T26)</f>
        <v>500000</v>
      </c>
      <c r="W26" s="84">
        <f>SUM(V26:V$42)</f>
        <v>8204453.2440114217</v>
      </c>
      <c r="X26" s="85">
        <f t="shared" si="0"/>
        <v>500000</v>
      </c>
      <c r="Y26" s="83">
        <f>SUM(X26:X$42)</f>
        <v>7903502.6459481968</v>
      </c>
      <c r="Z26" s="83">
        <f t="shared" si="1"/>
        <v>0</v>
      </c>
      <c r="AA26" s="84">
        <f>SUM(Z26:Z$42)</f>
        <v>300950.59806322533</v>
      </c>
      <c r="AB26" s="77">
        <f t="shared" si="2"/>
        <v>82.04453244011421</v>
      </c>
      <c r="AC26" s="78">
        <f t="shared" si="3"/>
        <v>79.035026459481969</v>
      </c>
      <c r="AD26" s="86">
        <f t="shared" si="16"/>
        <v>96.331862841891464</v>
      </c>
      <c r="AE26" s="78">
        <f t="shared" si="4"/>
        <v>3.0095059806322535</v>
      </c>
      <c r="AF26" s="87">
        <f t="shared" si="17"/>
        <v>3.6681371581085509</v>
      </c>
      <c r="AH26" s="88">
        <f>IF(D26=0,0,T26*T26*(1-T26)/D26)</f>
        <v>0</v>
      </c>
      <c r="AI26" s="89">
        <f t="shared" si="18"/>
        <v>0</v>
      </c>
      <c r="AJ26" s="89">
        <f>U26*U26*((1-O26)*5+AB27)^2*AH26</f>
        <v>0</v>
      </c>
      <c r="AK26" s="89">
        <f>SUM(AJ26:AJ$42)/U26/U26</f>
        <v>0.59559634457349875</v>
      </c>
      <c r="AL26" s="89">
        <f>U26*U26*((1-O26)*5*(1-S26)+AC27)^2*AH26+V26*V26*AI26</f>
        <v>0</v>
      </c>
      <c r="AM26" s="89">
        <f>SUM(AL26:AL$42)/U26/U26</f>
        <v>0.4834278523369237</v>
      </c>
      <c r="AN26" s="89">
        <f>U26*U26*((1-O26)*5*S26+AE27)^2*AH26+V26*V26*AI26</f>
        <v>0</v>
      </c>
      <c r="AO26" s="90">
        <f>SUM(AN26:AN$42)/U26/U26</f>
        <v>4.0078306674008767E-2</v>
      </c>
      <c r="AP26" s="77">
        <f t="shared" si="5"/>
        <v>80.531904621609755</v>
      </c>
      <c r="AQ26" s="78">
        <f t="shared" si="6"/>
        <v>83.557160258618666</v>
      </c>
      <c r="AR26" s="78">
        <f t="shared" si="7"/>
        <v>77.67225852709673</v>
      </c>
      <c r="AS26" s="78">
        <f t="shared" si="8"/>
        <v>80.397794391867208</v>
      </c>
      <c r="AT26" s="78">
        <f t="shared" si="9"/>
        <v>2.6171224655365348</v>
      </c>
      <c r="AU26" s="91">
        <f t="shared" si="10"/>
        <v>3.4018894957279722</v>
      </c>
    </row>
    <row r="27" spans="1:47" ht="14.45" customHeight="1" x14ac:dyDescent="0.15">
      <c r="A27" s="208"/>
      <c r="B27" s="205" t="s">
        <v>71</v>
      </c>
      <c r="C27" s="127">
        <v>621</v>
      </c>
      <c r="D27" s="72">
        <v>0</v>
      </c>
      <c r="E27" s="72">
        <v>219</v>
      </c>
      <c r="F27" s="126">
        <v>0</v>
      </c>
      <c r="G27" s="74" t="s">
        <v>71</v>
      </c>
      <c r="H27" s="72">
        <v>2870493</v>
      </c>
      <c r="I27" s="72">
        <v>203</v>
      </c>
      <c r="J27" s="75">
        <v>10</v>
      </c>
      <c r="K27" s="72">
        <v>99671</v>
      </c>
      <c r="L27" s="76">
        <v>7641653</v>
      </c>
      <c r="M27" s="179"/>
      <c r="N27" s="54"/>
      <c r="O27" s="77">
        <f t="shared" si="26"/>
        <v>0.54594594594594592</v>
      </c>
      <c r="P27" s="78">
        <f t="shared" si="27"/>
        <v>0.95236501468845525</v>
      </c>
      <c r="Q27" s="79">
        <f t="shared" si="13"/>
        <v>0</v>
      </c>
      <c r="R27" s="80">
        <f t="shared" si="14"/>
        <v>0</v>
      </c>
      <c r="S27" s="81">
        <f t="shared" si="15"/>
        <v>0</v>
      </c>
      <c r="T27" s="82">
        <f t="shared" ref="T27:T40" si="28">5*R27/(1+5*(1-O27)*R27)</f>
        <v>0</v>
      </c>
      <c r="U27" s="83">
        <f t="shared" ref="U27:U41" si="29">U26*(1-T26)</f>
        <v>100000</v>
      </c>
      <c r="V27" s="83">
        <f t="shared" ref="V27:V40" si="30">5*U27*((1-T27)+O27*T27)</f>
        <v>500000</v>
      </c>
      <c r="W27" s="84">
        <f>SUM(V27:V$42)</f>
        <v>7704453.2440114226</v>
      </c>
      <c r="X27" s="85">
        <f t="shared" si="0"/>
        <v>500000</v>
      </c>
      <c r="Y27" s="83">
        <f>SUM(X27:X$42)</f>
        <v>7403502.6459481977</v>
      </c>
      <c r="Z27" s="83">
        <f t="shared" si="1"/>
        <v>0</v>
      </c>
      <c r="AA27" s="84">
        <f>SUM(Z27:Z$42)</f>
        <v>300950.59806322533</v>
      </c>
      <c r="AB27" s="77">
        <f t="shared" si="2"/>
        <v>77.044532440114224</v>
      </c>
      <c r="AC27" s="78">
        <f t="shared" si="3"/>
        <v>74.035026459481983</v>
      </c>
      <c r="AD27" s="86">
        <f t="shared" si="16"/>
        <v>96.093809793743006</v>
      </c>
      <c r="AE27" s="78">
        <f t="shared" si="4"/>
        <v>3.0095059806322535</v>
      </c>
      <c r="AF27" s="87">
        <f t="shared" si="17"/>
        <v>3.9061902062570186</v>
      </c>
      <c r="AH27" s="88">
        <f t="shared" ref="AH27:AH40" si="31">IF(D27=0,0,T27*T27*(1-T27)/D27)</f>
        <v>0</v>
      </c>
      <c r="AI27" s="89">
        <f t="shared" si="18"/>
        <v>0</v>
      </c>
      <c r="AJ27" s="89">
        <f t="shared" ref="AJ27:AJ40" si="32">U27*U27*((1-O27)*5+AB28)^2*AH27</f>
        <v>0</v>
      </c>
      <c r="AK27" s="89">
        <f>SUM(AJ27:AJ$42)/U27/U27</f>
        <v>0.59559634457349875</v>
      </c>
      <c r="AL27" s="89">
        <f t="shared" ref="AL27:AL40" si="33">U27*U27*((1-O27)*5*(1-S27)+AC28)^2*AH27+V27*V27*AI27</f>
        <v>0</v>
      </c>
      <c r="AM27" s="89">
        <f>SUM(AL27:AL$42)/U27/U27</f>
        <v>0.4834278523369237</v>
      </c>
      <c r="AN27" s="89">
        <f t="shared" ref="AN27:AN40" si="34">U27*U27*((1-O27)*5*S27+AE28)^2*AH27+V27*V27*AI27</f>
        <v>0</v>
      </c>
      <c r="AO27" s="90">
        <f>SUM(AN27:AN$42)/U27/U27</f>
        <v>4.0078306674008767E-2</v>
      </c>
      <c r="AP27" s="77">
        <f t="shared" si="5"/>
        <v>75.531904621609769</v>
      </c>
      <c r="AQ27" s="78">
        <f t="shared" si="6"/>
        <v>78.55716025861868</v>
      </c>
      <c r="AR27" s="78">
        <f t="shared" si="7"/>
        <v>72.672258527096744</v>
      </c>
      <c r="AS27" s="78">
        <f t="shared" si="8"/>
        <v>75.397794391867222</v>
      </c>
      <c r="AT27" s="78">
        <f t="shared" si="9"/>
        <v>2.6171224655365348</v>
      </c>
      <c r="AU27" s="91">
        <f t="shared" si="10"/>
        <v>3.4018894957279722</v>
      </c>
    </row>
    <row r="28" spans="1:47" ht="14.45" customHeight="1" x14ac:dyDescent="0.15">
      <c r="A28" s="208"/>
      <c r="B28" s="205" t="s">
        <v>73</v>
      </c>
      <c r="C28" s="71">
        <v>628</v>
      </c>
      <c r="D28" s="72">
        <v>0</v>
      </c>
      <c r="E28" s="72">
        <v>180</v>
      </c>
      <c r="F28" s="126">
        <v>0</v>
      </c>
      <c r="G28" s="74" t="s">
        <v>73</v>
      </c>
      <c r="H28" s="72">
        <v>2932213</v>
      </c>
      <c r="I28" s="72">
        <v>481</v>
      </c>
      <c r="J28" s="75">
        <v>15</v>
      </c>
      <c r="K28" s="72">
        <v>99634</v>
      </c>
      <c r="L28" s="76">
        <v>7143382</v>
      </c>
      <c r="M28" s="179"/>
      <c r="N28" s="54"/>
      <c r="O28" s="77">
        <f t="shared" si="26"/>
        <v>0.55999999999999994</v>
      </c>
      <c r="P28" s="78">
        <f t="shared" si="27"/>
        <v>1.0211362288483135</v>
      </c>
      <c r="Q28" s="79">
        <f t="shared" si="13"/>
        <v>0</v>
      </c>
      <c r="R28" s="80">
        <f t="shared" si="14"/>
        <v>0</v>
      </c>
      <c r="S28" s="81">
        <f t="shared" si="15"/>
        <v>0</v>
      </c>
      <c r="T28" s="82">
        <f t="shared" si="28"/>
        <v>0</v>
      </c>
      <c r="U28" s="83">
        <f t="shared" si="29"/>
        <v>100000</v>
      </c>
      <c r="V28" s="83">
        <f t="shared" si="30"/>
        <v>500000</v>
      </c>
      <c r="W28" s="84">
        <f>SUM(V28:V$42)</f>
        <v>7204453.2440114226</v>
      </c>
      <c r="X28" s="85">
        <f t="shared" si="0"/>
        <v>500000</v>
      </c>
      <c r="Y28" s="83">
        <f>SUM(X28:X$42)</f>
        <v>6903502.6459481977</v>
      </c>
      <c r="Z28" s="83">
        <f t="shared" si="1"/>
        <v>0</v>
      </c>
      <c r="AA28" s="84">
        <f>SUM(Z28:Z$42)</f>
        <v>300950.59806322533</v>
      </c>
      <c r="AB28" s="77">
        <f t="shared" si="2"/>
        <v>72.044532440114224</v>
      </c>
      <c r="AC28" s="78">
        <f t="shared" si="3"/>
        <v>69.035026459481983</v>
      </c>
      <c r="AD28" s="86">
        <f t="shared" si="16"/>
        <v>95.822714259220376</v>
      </c>
      <c r="AE28" s="78">
        <f t="shared" si="4"/>
        <v>3.0095059806322535</v>
      </c>
      <c r="AF28" s="87">
        <f t="shared" si="17"/>
        <v>4.1772857407796398</v>
      </c>
      <c r="AH28" s="88">
        <f t="shared" si="31"/>
        <v>0</v>
      </c>
      <c r="AI28" s="89">
        <f t="shared" si="18"/>
        <v>0</v>
      </c>
      <c r="AJ28" s="89">
        <f t="shared" si="32"/>
        <v>0</v>
      </c>
      <c r="AK28" s="89">
        <f>SUM(AJ28:AJ$42)/U28/U28</f>
        <v>0.59559634457349875</v>
      </c>
      <c r="AL28" s="89">
        <f t="shared" si="33"/>
        <v>0</v>
      </c>
      <c r="AM28" s="89">
        <f>SUM(AL28:AL$42)/U28/U28</f>
        <v>0.4834278523369237</v>
      </c>
      <c r="AN28" s="89">
        <f t="shared" si="34"/>
        <v>0</v>
      </c>
      <c r="AO28" s="90">
        <f>SUM(AN28:AN$42)/U28/U28</f>
        <v>4.0078306674008767E-2</v>
      </c>
      <c r="AP28" s="77">
        <f t="shared" si="5"/>
        <v>70.531904621609769</v>
      </c>
      <c r="AQ28" s="78">
        <f t="shared" si="6"/>
        <v>73.55716025861868</v>
      </c>
      <c r="AR28" s="78">
        <f t="shared" si="7"/>
        <v>67.672258527096744</v>
      </c>
      <c r="AS28" s="78">
        <f t="shared" si="8"/>
        <v>70.397794391867222</v>
      </c>
      <c r="AT28" s="78">
        <f t="shared" si="9"/>
        <v>2.6171224655365348</v>
      </c>
      <c r="AU28" s="91">
        <f t="shared" si="10"/>
        <v>3.4018894957279722</v>
      </c>
    </row>
    <row r="29" spans="1:47" ht="14.45" customHeight="1" x14ac:dyDescent="0.15">
      <c r="A29" s="208"/>
      <c r="B29" s="205" t="s">
        <v>75</v>
      </c>
      <c r="C29" s="71">
        <v>431</v>
      </c>
      <c r="D29" s="72">
        <v>0</v>
      </c>
      <c r="E29" s="72">
        <v>156</v>
      </c>
      <c r="F29" s="126">
        <v>0</v>
      </c>
      <c r="G29" s="74" t="s">
        <v>75</v>
      </c>
      <c r="H29" s="72">
        <v>3076411</v>
      </c>
      <c r="I29" s="72">
        <v>791</v>
      </c>
      <c r="J29" s="75">
        <v>20</v>
      </c>
      <c r="K29" s="72">
        <v>99554</v>
      </c>
      <c r="L29" s="76">
        <v>6645388</v>
      </c>
      <c r="M29" s="179"/>
      <c r="N29" s="54"/>
      <c r="O29" s="77">
        <f t="shared" si="26"/>
        <v>0.50406504065040647</v>
      </c>
      <c r="P29" s="78">
        <f t="shared" si="27"/>
        <v>1.0398951367025973</v>
      </c>
      <c r="Q29" s="79">
        <f t="shared" si="13"/>
        <v>0</v>
      </c>
      <c r="R29" s="80">
        <f t="shared" si="14"/>
        <v>0</v>
      </c>
      <c r="S29" s="81">
        <f t="shared" si="15"/>
        <v>0</v>
      </c>
      <c r="T29" s="82">
        <f t="shared" si="28"/>
        <v>0</v>
      </c>
      <c r="U29" s="83">
        <f t="shared" si="29"/>
        <v>100000</v>
      </c>
      <c r="V29" s="83">
        <f t="shared" si="30"/>
        <v>500000</v>
      </c>
      <c r="W29" s="84">
        <f>SUM(V29:V$42)</f>
        <v>6704453.2440114226</v>
      </c>
      <c r="X29" s="85">
        <f t="shared" si="0"/>
        <v>500000</v>
      </c>
      <c r="Y29" s="83">
        <f>SUM(X29:X$42)</f>
        <v>6403502.6459481977</v>
      </c>
      <c r="Z29" s="83">
        <f t="shared" si="1"/>
        <v>0</v>
      </c>
      <c r="AA29" s="84">
        <f>SUM(Z29:Z$42)</f>
        <v>300950.59806322533</v>
      </c>
      <c r="AB29" s="77">
        <f t="shared" si="2"/>
        <v>67.044532440114224</v>
      </c>
      <c r="AC29" s="78">
        <f t="shared" si="3"/>
        <v>64.035026459481983</v>
      </c>
      <c r="AD29" s="86">
        <f t="shared" si="16"/>
        <v>95.511183580375629</v>
      </c>
      <c r="AE29" s="78">
        <f t="shared" si="4"/>
        <v>3.0095059806322535</v>
      </c>
      <c r="AF29" s="87">
        <f t="shared" si="17"/>
        <v>4.4888164196243983</v>
      </c>
      <c r="AH29" s="88">
        <f t="shared" si="31"/>
        <v>0</v>
      </c>
      <c r="AI29" s="89">
        <f t="shared" si="18"/>
        <v>0</v>
      </c>
      <c r="AJ29" s="89">
        <f t="shared" si="32"/>
        <v>0</v>
      </c>
      <c r="AK29" s="89">
        <f>SUM(AJ29:AJ$42)/U29/U29</f>
        <v>0.59559634457349875</v>
      </c>
      <c r="AL29" s="89">
        <f t="shared" si="33"/>
        <v>0</v>
      </c>
      <c r="AM29" s="89">
        <f>SUM(AL29:AL$42)/U29/U29</f>
        <v>0.4834278523369237</v>
      </c>
      <c r="AN29" s="89">
        <f t="shared" si="34"/>
        <v>0</v>
      </c>
      <c r="AO29" s="90">
        <f>SUM(AN29:AN$42)/U29/U29</f>
        <v>4.0078306674008767E-2</v>
      </c>
      <c r="AP29" s="77">
        <f t="shared" si="5"/>
        <v>65.531904621609769</v>
      </c>
      <c r="AQ29" s="78">
        <f t="shared" si="6"/>
        <v>68.55716025861868</v>
      </c>
      <c r="AR29" s="78">
        <f t="shared" si="7"/>
        <v>62.672258527096751</v>
      </c>
      <c r="AS29" s="78">
        <f t="shared" si="8"/>
        <v>65.397794391867222</v>
      </c>
      <c r="AT29" s="78">
        <f t="shared" si="9"/>
        <v>2.6171224655365348</v>
      </c>
      <c r="AU29" s="91">
        <f t="shared" si="10"/>
        <v>3.4018894957279722</v>
      </c>
    </row>
    <row r="30" spans="1:47" ht="14.45" customHeight="1" x14ac:dyDescent="0.15">
      <c r="A30" s="208"/>
      <c r="B30" s="205" t="s">
        <v>77</v>
      </c>
      <c r="C30" s="71">
        <v>548</v>
      </c>
      <c r="D30" s="72">
        <v>0</v>
      </c>
      <c r="E30" s="72">
        <v>186</v>
      </c>
      <c r="F30" s="126">
        <v>0</v>
      </c>
      <c r="G30" s="74" t="s">
        <v>77</v>
      </c>
      <c r="H30" s="72">
        <v>3511714</v>
      </c>
      <c r="I30" s="72">
        <v>1025</v>
      </c>
      <c r="J30" s="75">
        <v>25</v>
      </c>
      <c r="K30" s="72">
        <v>99431</v>
      </c>
      <c r="L30" s="76">
        <v>6147923</v>
      </c>
      <c r="M30" s="179"/>
      <c r="N30" s="54"/>
      <c r="O30" s="77">
        <f t="shared" si="26"/>
        <v>0.52689655172413796</v>
      </c>
      <c r="P30" s="78">
        <f t="shared" si="27"/>
        <v>1.000066319908661</v>
      </c>
      <c r="Q30" s="79">
        <f t="shared" si="13"/>
        <v>0</v>
      </c>
      <c r="R30" s="80">
        <f t="shared" si="14"/>
        <v>0</v>
      </c>
      <c r="S30" s="81">
        <f t="shared" si="15"/>
        <v>0</v>
      </c>
      <c r="T30" s="82">
        <f t="shared" si="28"/>
        <v>0</v>
      </c>
      <c r="U30" s="83">
        <f t="shared" si="29"/>
        <v>100000</v>
      </c>
      <c r="V30" s="83">
        <f t="shared" si="30"/>
        <v>500000</v>
      </c>
      <c r="W30" s="84">
        <f>SUM(V30:V$42)</f>
        <v>6204453.2440114226</v>
      </c>
      <c r="X30" s="85">
        <f t="shared" si="0"/>
        <v>500000</v>
      </c>
      <c r="Y30" s="83">
        <f>SUM(X30:X$42)</f>
        <v>5903502.6459481977</v>
      </c>
      <c r="Z30" s="83">
        <f t="shared" si="1"/>
        <v>0</v>
      </c>
      <c r="AA30" s="84">
        <f>SUM(Z30:Z$42)</f>
        <v>300950.59806322533</v>
      </c>
      <c r="AB30" s="77">
        <f t="shared" si="2"/>
        <v>62.044532440114224</v>
      </c>
      <c r="AC30" s="78">
        <f t="shared" si="3"/>
        <v>59.035026459481976</v>
      </c>
      <c r="AD30" s="86">
        <f t="shared" si="16"/>
        <v>95.14944208252831</v>
      </c>
      <c r="AE30" s="78">
        <f t="shared" si="4"/>
        <v>3.0095059806322535</v>
      </c>
      <c r="AF30" s="87">
        <f t="shared" si="17"/>
        <v>4.8505579174716926</v>
      </c>
      <c r="AH30" s="88">
        <f t="shared" si="31"/>
        <v>0</v>
      </c>
      <c r="AI30" s="89">
        <f t="shared" si="18"/>
        <v>0</v>
      </c>
      <c r="AJ30" s="89">
        <f t="shared" si="32"/>
        <v>0</v>
      </c>
      <c r="AK30" s="89">
        <f>SUM(AJ30:AJ$42)/U30/U30</f>
        <v>0.59559634457349875</v>
      </c>
      <c r="AL30" s="89">
        <f t="shared" si="33"/>
        <v>0</v>
      </c>
      <c r="AM30" s="89">
        <f>SUM(AL30:AL$42)/U30/U30</f>
        <v>0.4834278523369237</v>
      </c>
      <c r="AN30" s="89">
        <f t="shared" si="34"/>
        <v>0</v>
      </c>
      <c r="AO30" s="90">
        <f>SUM(AN30:AN$42)/U30/U30</f>
        <v>4.0078306674008767E-2</v>
      </c>
      <c r="AP30" s="77">
        <f t="shared" si="5"/>
        <v>60.531904621609769</v>
      </c>
      <c r="AQ30" s="78">
        <f t="shared" si="6"/>
        <v>63.55716025861868</v>
      </c>
      <c r="AR30" s="78">
        <f t="shared" si="7"/>
        <v>57.672258527096744</v>
      </c>
      <c r="AS30" s="78">
        <f t="shared" si="8"/>
        <v>60.397794391867208</v>
      </c>
      <c r="AT30" s="78">
        <f t="shared" si="9"/>
        <v>2.6171224655365348</v>
      </c>
      <c r="AU30" s="91">
        <f t="shared" si="10"/>
        <v>3.4018894957279722</v>
      </c>
    </row>
    <row r="31" spans="1:47" ht="14.45" customHeight="1" x14ac:dyDescent="0.15">
      <c r="A31" s="208"/>
      <c r="B31" s="205" t="s">
        <v>79</v>
      </c>
      <c r="C31" s="71">
        <v>604</v>
      </c>
      <c r="D31" s="72">
        <v>0</v>
      </c>
      <c r="E31" s="72">
        <v>206</v>
      </c>
      <c r="F31" s="126">
        <v>0</v>
      </c>
      <c r="G31" s="74" t="s">
        <v>79</v>
      </c>
      <c r="H31" s="72">
        <v>4033928</v>
      </c>
      <c r="I31" s="72">
        <v>1660</v>
      </c>
      <c r="J31" s="75">
        <v>30</v>
      </c>
      <c r="K31" s="72">
        <v>99286</v>
      </c>
      <c r="L31" s="76">
        <v>5651111</v>
      </c>
      <c r="M31" s="179"/>
      <c r="N31" s="54"/>
      <c r="O31" s="77">
        <f t="shared" si="26"/>
        <v>0.5217821782178218</v>
      </c>
      <c r="P31" s="78">
        <f t="shared" si="27"/>
        <v>1.0103313840519563</v>
      </c>
      <c r="Q31" s="79">
        <f t="shared" si="13"/>
        <v>0</v>
      </c>
      <c r="R31" s="80">
        <f t="shared" si="14"/>
        <v>0</v>
      </c>
      <c r="S31" s="81">
        <f t="shared" si="15"/>
        <v>0</v>
      </c>
      <c r="T31" s="82">
        <f t="shared" si="28"/>
        <v>0</v>
      </c>
      <c r="U31" s="83">
        <f t="shared" si="29"/>
        <v>100000</v>
      </c>
      <c r="V31" s="83">
        <f t="shared" si="30"/>
        <v>500000</v>
      </c>
      <c r="W31" s="84">
        <f>SUM(V31:V$42)</f>
        <v>5704453.2440114226</v>
      </c>
      <c r="X31" s="85">
        <f t="shared" si="0"/>
        <v>500000</v>
      </c>
      <c r="Y31" s="83">
        <f>SUM(X31:X$42)</f>
        <v>5403502.6459481977</v>
      </c>
      <c r="Z31" s="83">
        <f t="shared" si="1"/>
        <v>0</v>
      </c>
      <c r="AA31" s="84">
        <f>SUM(Z31:Z$42)</f>
        <v>300950.59806322533</v>
      </c>
      <c r="AB31" s="77">
        <f t="shared" si="2"/>
        <v>57.044532440114224</v>
      </c>
      <c r="AC31" s="78">
        <f t="shared" si="3"/>
        <v>54.035026459481976</v>
      </c>
      <c r="AD31" s="86">
        <f t="shared" si="16"/>
        <v>94.724286707421697</v>
      </c>
      <c r="AE31" s="78">
        <f t="shared" si="4"/>
        <v>3.0095059806322535</v>
      </c>
      <c r="AF31" s="87">
        <f t="shared" si="17"/>
        <v>5.2757132925783123</v>
      </c>
      <c r="AH31" s="88">
        <f t="shared" si="31"/>
        <v>0</v>
      </c>
      <c r="AI31" s="89">
        <f t="shared" si="18"/>
        <v>0</v>
      </c>
      <c r="AJ31" s="89">
        <f t="shared" si="32"/>
        <v>0</v>
      </c>
      <c r="AK31" s="89">
        <f>SUM(AJ31:AJ$42)/U31/U31</f>
        <v>0.59559634457349875</v>
      </c>
      <c r="AL31" s="89">
        <f t="shared" si="33"/>
        <v>0</v>
      </c>
      <c r="AM31" s="89">
        <f>SUM(AL31:AL$42)/U31/U31</f>
        <v>0.4834278523369237</v>
      </c>
      <c r="AN31" s="89">
        <f t="shared" si="34"/>
        <v>0</v>
      </c>
      <c r="AO31" s="90">
        <f>SUM(AN31:AN$42)/U31/U31</f>
        <v>4.0078306674008767E-2</v>
      </c>
      <c r="AP31" s="77">
        <f t="shared" si="5"/>
        <v>55.531904621609769</v>
      </c>
      <c r="AQ31" s="78">
        <f t="shared" si="6"/>
        <v>58.55716025861868</v>
      </c>
      <c r="AR31" s="78">
        <f t="shared" si="7"/>
        <v>52.672258527096744</v>
      </c>
      <c r="AS31" s="78">
        <f t="shared" si="8"/>
        <v>55.397794391867208</v>
      </c>
      <c r="AT31" s="78">
        <f t="shared" si="9"/>
        <v>2.6171224655365348</v>
      </c>
      <c r="AU31" s="91">
        <f t="shared" si="10"/>
        <v>3.4018894957279722</v>
      </c>
    </row>
    <row r="32" spans="1:47" ht="14.45" customHeight="1" x14ac:dyDescent="0.15">
      <c r="A32" s="208"/>
      <c r="B32" s="205" t="s">
        <v>81</v>
      </c>
      <c r="C32" s="71">
        <v>660</v>
      </c>
      <c r="D32" s="72">
        <v>0</v>
      </c>
      <c r="E32" s="72">
        <v>219</v>
      </c>
      <c r="F32" s="126">
        <v>0</v>
      </c>
      <c r="G32" s="74" t="s">
        <v>81</v>
      </c>
      <c r="H32" s="72">
        <v>4761382</v>
      </c>
      <c r="I32" s="72">
        <v>2688</v>
      </c>
      <c r="J32" s="75">
        <v>35</v>
      </c>
      <c r="K32" s="72">
        <v>99084</v>
      </c>
      <c r="L32" s="76">
        <v>5155164</v>
      </c>
      <c r="M32" s="179"/>
      <c r="N32" s="54"/>
      <c r="O32" s="77">
        <f t="shared" si="26"/>
        <v>0.5321554770318021</v>
      </c>
      <c r="P32" s="78">
        <f t="shared" si="27"/>
        <v>0.98696699178052738</v>
      </c>
      <c r="Q32" s="79">
        <f t="shared" si="13"/>
        <v>0</v>
      </c>
      <c r="R32" s="80">
        <f t="shared" si="14"/>
        <v>0</v>
      </c>
      <c r="S32" s="81">
        <f t="shared" si="15"/>
        <v>0</v>
      </c>
      <c r="T32" s="82">
        <f t="shared" si="28"/>
        <v>0</v>
      </c>
      <c r="U32" s="83">
        <f t="shared" si="29"/>
        <v>100000</v>
      </c>
      <c r="V32" s="83">
        <f t="shared" si="30"/>
        <v>500000</v>
      </c>
      <c r="W32" s="84">
        <f>SUM(V32:V$42)</f>
        <v>5204453.2440114226</v>
      </c>
      <c r="X32" s="85">
        <f t="shared" si="0"/>
        <v>500000</v>
      </c>
      <c r="Y32" s="83">
        <f>SUM(X32:X$42)</f>
        <v>4903502.6459481977</v>
      </c>
      <c r="Z32" s="83">
        <f t="shared" si="1"/>
        <v>0</v>
      </c>
      <c r="AA32" s="84">
        <f>SUM(Z32:Z$42)</f>
        <v>300950.59806322533</v>
      </c>
      <c r="AB32" s="77">
        <f t="shared" si="2"/>
        <v>52.044532440114224</v>
      </c>
      <c r="AC32" s="78">
        <f t="shared" si="3"/>
        <v>49.035026459481976</v>
      </c>
      <c r="AD32" s="86">
        <f t="shared" si="16"/>
        <v>94.21744064259741</v>
      </c>
      <c r="AE32" s="78">
        <f t="shared" si="4"/>
        <v>3.0095059806322535</v>
      </c>
      <c r="AF32" s="87">
        <f t="shared" si="17"/>
        <v>5.7825593574025937</v>
      </c>
      <c r="AH32" s="88">
        <f t="shared" si="31"/>
        <v>0</v>
      </c>
      <c r="AI32" s="89">
        <f t="shared" si="18"/>
        <v>0</v>
      </c>
      <c r="AJ32" s="89">
        <f t="shared" si="32"/>
        <v>0</v>
      </c>
      <c r="AK32" s="89">
        <f>SUM(AJ32:AJ$42)/U32/U32</f>
        <v>0.59559634457349875</v>
      </c>
      <c r="AL32" s="89">
        <f t="shared" si="33"/>
        <v>0</v>
      </c>
      <c r="AM32" s="89">
        <f>SUM(AL32:AL$42)/U32/U32</f>
        <v>0.4834278523369237</v>
      </c>
      <c r="AN32" s="89">
        <f t="shared" si="34"/>
        <v>0</v>
      </c>
      <c r="AO32" s="90">
        <f>SUM(AN32:AN$42)/U32/U32</f>
        <v>4.0078306674008767E-2</v>
      </c>
      <c r="AP32" s="77">
        <f t="shared" si="5"/>
        <v>50.531904621609769</v>
      </c>
      <c r="AQ32" s="78">
        <f t="shared" si="6"/>
        <v>53.55716025861868</v>
      </c>
      <c r="AR32" s="78">
        <f t="shared" si="7"/>
        <v>47.672258527096744</v>
      </c>
      <c r="AS32" s="78">
        <f t="shared" si="8"/>
        <v>50.397794391867208</v>
      </c>
      <c r="AT32" s="78">
        <f t="shared" si="9"/>
        <v>2.6171224655365348</v>
      </c>
      <c r="AU32" s="91">
        <f t="shared" si="10"/>
        <v>3.4018894957279722</v>
      </c>
    </row>
    <row r="33" spans="1:47" ht="14.45" customHeight="1" x14ac:dyDescent="0.15">
      <c r="A33" s="208"/>
      <c r="B33" s="205" t="s">
        <v>83</v>
      </c>
      <c r="C33" s="71">
        <v>730</v>
      </c>
      <c r="D33" s="72">
        <v>0</v>
      </c>
      <c r="E33" s="72">
        <v>244</v>
      </c>
      <c r="F33" s="126">
        <v>0</v>
      </c>
      <c r="G33" s="74" t="s">
        <v>83</v>
      </c>
      <c r="H33" s="72">
        <v>4268754</v>
      </c>
      <c r="I33" s="72">
        <v>3533</v>
      </c>
      <c r="J33" s="75">
        <v>40</v>
      </c>
      <c r="K33" s="72">
        <v>98801</v>
      </c>
      <c r="L33" s="76">
        <v>4660406</v>
      </c>
      <c r="M33" s="179"/>
      <c r="N33" s="54"/>
      <c r="O33" s="77">
        <f t="shared" si="26"/>
        <v>0.53557692307692306</v>
      </c>
      <c r="P33" s="78">
        <f t="shared" si="27"/>
        <v>0.98091291517113921</v>
      </c>
      <c r="Q33" s="79">
        <f t="shared" si="13"/>
        <v>0</v>
      </c>
      <c r="R33" s="80">
        <f t="shared" si="14"/>
        <v>0</v>
      </c>
      <c r="S33" s="81">
        <f t="shared" si="15"/>
        <v>0</v>
      </c>
      <c r="T33" s="82">
        <f t="shared" si="28"/>
        <v>0</v>
      </c>
      <c r="U33" s="83">
        <f t="shared" si="29"/>
        <v>100000</v>
      </c>
      <c r="V33" s="83">
        <f t="shared" si="30"/>
        <v>500000</v>
      </c>
      <c r="W33" s="84">
        <f>SUM(V33:V$42)</f>
        <v>4704453.2440114226</v>
      </c>
      <c r="X33" s="85">
        <f t="shared" si="0"/>
        <v>500000</v>
      </c>
      <c r="Y33" s="83">
        <f>SUM(X33:X$42)</f>
        <v>4403502.6459481977</v>
      </c>
      <c r="Z33" s="83">
        <f t="shared" si="1"/>
        <v>0</v>
      </c>
      <c r="AA33" s="84">
        <f>SUM(Z33:Z$42)</f>
        <v>300950.59806322533</v>
      </c>
      <c r="AB33" s="77">
        <f t="shared" si="2"/>
        <v>47.044532440114224</v>
      </c>
      <c r="AC33" s="78">
        <f t="shared" si="3"/>
        <v>44.035026459481976</v>
      </c>
      <c r="AD33" s="86">
        <f t="shared" si="16"/>
        <v>93.602857070663362</v>
      </c>
      <c r="AE33" s="78">
        <f t="shared" si="4"/>
        <v>3.0095059806322535</v>
      </c>
      <c r="AF33" s="87">
        <f t="shared" si="17"/>
        <v>6.3971429293366491</v>
      </c>
      <c r="AH33" s="88">
        <f t="shared" si="31"/>
        <v>0</v>
      </c>
      <c r="AI33" s="89">
        <f t="shared" si="18"/>
        <v>0</v>
      </c>
      <c r="AJ33" s="89">
        <f t="shared" si="32"/>
        <v>0</v>
      </c>
      <c r="AK33" s="89">
        <f>SUM(AJ33:AJ$42)/U33/U33</f>
        <v>0.59559634457349875</v>
      </c>
      <c r="AL33" s="89">
        <f t="shared" si="33"/>
        <v>0</v>
      </c>
      <c r="AM33" s="89">
        <f>SUM(AL33:AL$42)/U33/U33</f>
        <v>0.4834278523369237</v>
      </c>
      <c r="AN33" s="89">
        <f t="shared" si="34"/>
        <v>0</v>
      </c>
      <c r="AO33" s="90">
        <f>SUM(AN33:AN$42)/U33/U33</f>
        <v>4.0078306674008767E-2</v>
      </c>
      <c r="AP33" s="77">
        <f t="shared" si="5"/>
        <v>45.531904621609769</v>
      </c>
      <c r="AQ33" s="78">
        <f t="shared" si="6"/>
        <v>48.55716025861868</v>
      </c>
      <c r="AR33" s="78">
        <f t="shared" si="7"/>
        <v>42.672258527096744</v>
      </c>
      <c r="AS33" s="78">
        <f t="shared" si="8"/>
        <v>45.397794391867208</v>
      </c>
      <c r="AT33" s="78">
        <f t="shared" si="9"/>
        <v>2.6171224655365348</v>
      </c>
      <c r="AU33" s="91">
        <f t="shared" si="10"/>
        <v>3.4018894957279722</v>
      </c>
    </row>
    <row r="34" spans="1:47" ht="14.45" customHeight="1" x14ac:dyDescent="0.15">
      <c r="A34" s="208"/>
      <c r="B34" s="205" t="s">
        <v>85</v>
      </c>
      <c r="C34" s="71">
        <v>871</v>
      </c>
      <c r="D34" s="72">
        <v>4</v>
      </c>
      <c r="E34" s="72">
        <v>295</v>
      </c>
      <c r="F34" s="128">
        <v>0</v>
      </c>
      <c r="G34" s="74" t="s">
        <v>85</v>
      </c>
      <c r="H34" s="72">
        <v>3950745</v>
      </c>
      <c r="I34" s="72">
        <v>4966</v>
      </c>
      <c r="J34" s="75">
        <v>45</v>
      </c>
      <c r="K34" s="72">
        <v>98385</v>
      </c>
      <c r="L34" s="76">
        <v>4167367</v>
      </c>
      <c r="M34" s="179"/>
      <c r="N34" s="54"/>
      <c r="O34" s="77">
        <f t="shared" si="26"/>
        <v>0.53503184713375795</v>
      </c>
      <c r="P34" s="78">
        <f t="shared" si="27"/>
        <v>0.98169390256016631</v>
      </c>
      <c r="Q34" s="79">
        <f t="shared" si="13"/>
        <v>4.5924225028702642E-3</v>
      </c>
      <c r="R34" s="80">
        <f t="shared" si="14"/>
        <v>4.6780595162032217E-3</v>
      </c>
      <c r="S34" s="81">
        <f t="shared" si="15"/>
        <v>0</v>
      </c>
      <c r="T34" s="82">
        <f t="shared" si="28"/>
        <v>2.3138647585832627E-2</v>
      </c>
      <c r="U34" s="83">
        <f t="shared" si="29"/>
        <v>100000</v>
      </c>
      <c r="V34" s="83">
        <f t="shared" si="30"/>
        <v>494620.63288609625</v>
      </c>
      <c r="W34" s="84">
        <f>SUM(V34:V$42)</f>
        <v>4204453.2440114226</v>
      </c>
      <c r="X34" s="85">
        <f t="shared" si="0"/>
        <v>494620.63288609625</v>
      </c>
      <c r="Y34" s="83">
        <f>SUM(X34:X$42)</f>
        <v>3903502.6459481972</v>
      </c>
      <c r="Z34" s="83">
        <f t="shared" si="1"/>
        <v>0</v>
      </c>
      <c r="AA34" s="84">
        <f>SUM(Z34:Z$42)</f>
        <v>300950.59806322533</v>
      </c>
      <c r="AB34" s="77">
        <f t="shared" si="2"/>
        <v>42.044532440114224</v>
      </c>
      <c r="AC34" s="78">
        <f t="shared" si="3"/>
        <v>39.035026459481969</v>
      </c>
      <c r="AD34" s="86">
        <f t="shared" si="16"/>
        <v>92.842099065035825</v>
      </c>
      <c r="AE34" s="78">
        <f t="shared" si="4"/>
        <v>3.0095059806322535</v>
      </c>
      <c r="AF34" s="87">
        <f t="shared" si="17"/>
        <v>7.1579009349641787</v>
      </c>
      <c r="AH34" s="88">
        <f t="shared" si="31"/>
        <v>1.3075216232995925E-4</v>
      </c>
      <c r="AI34" s="89">
        <f t="shared" si="18"/>
        <v>0</v>
      </c>
      <c r="AJ34" s="89">
        <f t="shared" si="32"/>
        <v>2123733535.1248946</v>
      </c>
      <c r="AK34" s="89">
        <f>SUM(AJ34:AJ$42)/U34/U34</f>
        <v>0.59559634457349875</v>
      </c>
      <c r="AL34" s="89">
        <f t="shared" si="33"/>
        <v>1811455214.2750976</v>
      </c>
      <c r="AM34" s="89">
        <f>SUM(AL34:AL$42)/U34/U34</f>
        <v>0.4834278523369237</v>
      </c>
      <c r="AN34" s="89">
        <f t="shared" si="34"/>
        <v>12410047.544443212</v>
      </c>
      <c r="AO34" s="90">
        <f>SUM(AN34:AN$42)/U34/U34</f>
        <v>4.0078306674008767E-2</v>
      </c>
      <c r="AP34" s="77">
        <f t="shared" si="5"/>
        <v>40.531904621609769</v>
      </c>
      <c r="AQ34" s="78">
        <f t="shared" si="6"/>
        <v>43.55716025861868</v>
      </c>
      <c r="AR34" s="78">
        <f t="shared" si="7"/>
        <v>37.672258527096737</v>
      </c>
      <c r="AS34" s="78">
        <f t="shared" si="8"/>
        <v>40.397794391867201</v>
      </c>
      <c r="AT34" s="78">
        <f t="shared" si="9"/>
        <v>2.6171224655365348</v>
      </c>
      <c r="AU34" s="91">
        <f t="shared" si="10"/>
        <v>3.4018894957279722</v>
      </c>
    </row>
    <row r="35" spans="1:47" ht="14.45" customHeight="1" x14ac:dyDescent="0.15">
      <c r="A35" s="208"/>
      <c r="B35" s="205" t="s">
        <v>87</v>
      </c>
      <c r="C35" s="71">
        <v>1150</v>
      </c>
      <c r="D35" s="72">
        <v>3</v>
      </c>
      <c r="E35" s="72">
        <v>383</v>
      </c>
      <c r="F35" s="128">
        <v>0</v>
      </c>
      <c r="G35" s="74" t="s">
        <v>87</v>
      </c>
      <c r="H35" s="72">
        <v>3800955</v>
      </c>
      <c r="I35" s="72">
        <v>7376</v>
      </c>
      <c r="J35" s="75">
        <v>50</v>
      </c>
      <c r="K35" s="72">
        <v>97757</v>
      </c>
      <c r="L35" s="76">
        <v>3676902</v>
      </c>
      <c r="M35" s="179"/>
      <c r="N35" s="54"/>
      <c r="O35" s="77">
        <f t="shared" si="26"/>
        <v>0.52678762006403412</v>
      </c>
      <c r="P35" s="78">
        <f t="shared" si="27"/>
        <v>1.0077020280165589</v>
      </c>
      <c r="Q35" s="79">
        <f t="shared" si="13"/>
        <v>2.6086956521739132E-3</v>
      </c>
      <c r="R35" s="80">
        <f t="shared" si="14"/>
        <v>2.5887569734364432E-3</v>
      </c>
      <c r="S35" s="81">
        <f t="shared" si="15"/>
        <v>0</v>
      </c>
      <c r="T35" s="82">
        <f t="shared" si="28"/>
        <v>1.2864984786712826E-2</v>
      </c>
      <c r="U35" s="83">
        <f t="shared" si="29"/>
        <v>97686.135241416734</v>
      </c>
      <c r="V35" s="83">
        <f t="shared" si="30"/>
        <v>485457.17371273821</v>
      </c>
      <c r="W35" s="84">
        <f>SUM(V35:V$42)</f>
        <v>3709832.6111253258</v>
      </c>
      <c r="X35" s="85">
        <f t="shared" si="0"/>
        <v>485457.17371273821</v>
      </c>
      <c r="Y35" s="83">
        <f>SUM(X35:X$42)</f>
        <v>3408882.0130621004</v>
      </c>
      <c r="Z35" s="83">
        <f t="shared" si="1"/>
        <v>0</v>
      </c>
      <c r="AA35" s="84">
        <f>SUM(Z35:Z$42)</f>
        <v>300950.59806322533</v>
      </c>
      <c r="AB35" s="77">
        <f t="shared" si="2"/>
        <v>37.977064011766124</v>
      </c>
      <c r="AC35" s="78">
        <f t="shared" si="3"/>
        <v>34.89627268637004</v>
      </c>
      <c r="AD35" s="86">
        <f t="shared" si="16"/>
        <v>91.887758030895725</v>
      </c>
      <c r="AE35" s="78">
        <f t="shared" si="4"/>
        <v>3.0807913253960835</v>
      </c>
      <c r="AF35" s="87">
        <f t="shared" si="17"/>
        <v>8.1122419691042662</v>
      </c>
      <c r="AH35" s="88">
        <f t="shared" si="31"/>
        <v>5.4459525933830335E-5</v>
      </c>
      <c r="AI35" s="89">
        <f t="shared" si="18"/>
        <v>0</v>
      </c>
      <c r="AJ35" s="89">
        <f t="shared" si="32"/>
        <v>666187552.3036617</v>
      </c>
      <c r="AK35" s="89">
        <f>SUM(AJ35:AJ$42)/U35/U35</f>
        <v>0.40159259881776616</v>
      </c>
      <c r="AL35" s="89">
        <f t="shared" si="33"/>
        <v>555108886.1720103</v>
      </c>
      <c r="AM35" s="89">
        <f>SUM(AL35:AL$42)/U35/U35</f>
        <v>0.31677208747446328</v>
      </c>
      <c r="AN35" s="89">
        <f t="shared" si="34"/>
        <v>5061872.0520014148</v>
      </c>
      <c r="AO35" s="90">
        <f>SUM(AN35:AN$42)/U35/U35</f>
        <v>4.0698949104713521E-2</v>
      </c>
      <c r="AP35" s="77">
        <f t="shared" si="5"/>
        <v>36.734985863009641</v>
      </c>
      <c r="AQ35" s="78">
        <f t="shared" si="6"/>
        <v>39.219142160522608</v>
      </c>
      <c r="AR35" s="78">
        <f t="shared" si="7"/>
        <v>33.793135500322038</v>
      </c>
      <c r="AS35" s="78">
        <f t="shared" si="8"/>
        <v>35.999409872418042</v>
      </c>
      <c r="AT35" s="78">
        <f t="shared" si="9"/>
        <v>2.6853813067057786</v>
      </c>
      <c r="AU35" s="91">
        <f t="shared" si="10"/>
        <v>3.4762013440863884</v>
      </c>
    </row>
    <row r="36" spans="1:47" ht="14.45" customHeight="1" x14ac:dyDescent="0.15">
      <c r="A36" s="208"/>
      <c r="B36" s="205" t="s">
        <v>89</v>
      </c>
      <c r="C36" s="71">
        <v>1306</v>
      </c>
      <c r="D36" s="72">
        <v>5</v>
      </c>
      <c r="E36" s="72">
        <v>433</v>
      </c>
      <c r="F36" s="128">
        <v>1</v>
      </c>
      <c r="G36" s="74" t="s">
        <v>89</v>
      </c>
      <c r="H36" s="72">
        <v>4359516</v>
      </c>
      <c r="I36" s="72">
        <v>12192</v>
      </c>
      <c r="J36" s="75">
        <v>55</v>
      </c>
      <c r="K36" s="72">
        <v>96820</v>
      </c>
      <c r="L36" s="76">
        <v>3190334</v>
      </c>
      <c r="M36" s="179"/>
      <c r="N36" s="54"/>
      <c r="O36" s="77">
        <f t="shared" si="26"/>
        <v>0.52787878787878784</v>
      </c>
      <c r="P36" s="78">
        <f t="shared" si="27"/>
        <v>1.0190450332726677</v>
      </c>
      <c r="Q36" s="79">
        <f t="shared" si="13"/>
        <v>3.8284839203675345E-3</v>
      </c>
      <c r="R36" s="80">
        <f t="shared" si="14"/>
        <v>3.756933006260127E-3</v>
      </c>
      <c r="S36" s="81">
        <f t="shared" si="15"/>
        <v>2.3094688221709007E-3</v>
      </c>
      <c r="T36" s="82">
        <f t="shared" si="28"/>
        <v>1.8619535099435397E-2</v>
      </c>
      <c r="U36" s="83">
        <f t="shared" si="29"/>
        <v>96429.404597663131</v>
      </c>
      <c r="V36" s="83">
        <f t="shared" si="30"/>
        <v>477908.62401114882</v>
      </c>
      <c r="W36" s="84">
        <f>SUM(V36:V$42)</f>
        <v>3224375.4374125879</v>
      </c>
      <c r="X36" s="85">
        <f t="shared" si="0"/>
        <v>476804.90894414851</v>
      </c>
      <c r="Y36" s="83">
        <f>SUM(X36:X$42)</f>
        <v>2923424.8393493625</v>
      </c>
      <c r="Z36" s="83">
        <f t="shared" si="1"/>
        <v>1103.7150670003437</v>
      </c>
      <c r="AA36" s="84">
        <f>SUM(Z36:Z$42)</f>
        <v>300950.59806322533</v>
      </c>
      <c r="AB36" s="77">
        <f t="shared" si="2"/>
        <v>33.437678588453373</v>
      </c>
      <c r="AC36" s="78">
        <f t="shared" si="3"/>
        <v>30.316736389142953</v>
      </c>
      <c r="AD36" s="86">
        <f t="shared" si="16"/>
        <v>90.666390936635963</v>
      </c>
      <c r="AE36" s="78">
        <f t="shared" si="4"/>
        <v>3.1209421993104223</v>
      </c>
      <c r="AF36" s="87">
        <f t="shared" si="17"/>
        <v>9.3336090633640438</v>
      </c>
      <c r="AH36" s="88">
        <f t="shared" si="31"/>
        <v>6.8046386985649518E-5</v>
      </c>
      <c r="AI36" s="89">
        <f t="shared" si="18"/>
        <v>5.32132835087834E-6</v>
      </c>
      <c r="AJ36" s="89">
        <f t="shared" si="32"/>
        <v>623163891.5326916</v>
      </c>
      <c r="AK36" s="89">
        <f>SUM(AJ36:AJ$42)/U36/U36</f>
        <v>0.34048481702268429</v>
      </c>
      <c r="AL36" s="89">
        <f t="shared" si="33"/>
        <v>504703546.40714115</v>
      </c>
      <c r="AM36" s="89">
        <f>SUM(AL36:AL$42)/U36/U36</f>
        <v>0.26538472915514855</v>
      </c>
      <c r="AN36" s="89">
        <f t="shared" si="34"/>
        <v>7589527.5677000973</v>
      </c>
      <c r="AO36" s="90">
        <f>SUM(AN36:AN$42)/U36/U36</f>
        <v>4.1222324602053446E-2</v>
      </c>
      <c r="AP36" s="77">
        <f t="shared" si="5"/>
        <v>32.293997482080471</v>
      </c>
      <c r="AQ36" s="78">
        <f t="shared" si="6"/>
        <v>34.581359694826276</v>
      </c>
      <c r="AR36" s="78">
        <f t="shared" si="7"/>
        <v>29.307032484266667</v>
      </c>
      <c r="AS36" s="78">
        <f t="shared" si="8"/>
        <v>31.326440294019239</v>
      </c>
      <c r="AT36" s="78">
        <f t="shared" si="9"/>
        <v>2.7229978788442941</v>
      </c>
      <c r="AU36" s="91">
        <f t="shared" si="10"/>
        <v>3.5188865197765504</v>
      </c>
    </row>
    <row r="37" spans="1:47" ht="14.45" customHeight="1" x14ac:dyDescent="0.15">
      <c r="A37" s="208"/>
      <c r="B37" s="205" t="s">
        <v>91</v>
      </c>
      <c r="C37" s="71">
        <v>1231</v>
      </c>
      <c r="D37" s="72">
        <v>5</v>
      </c>
      <c r="E37" s="72">
        <v>408</v>
      </c>
      <c r="F37" s="128">
        <v>2</v>
      </c>
      <c r="G37" s="74" t="s">
        <v>91</v>
      </c>
      <c r="H37" s="72">
        <v>5117803</v>
      </c>
      <c r="I37" s="72">
        <v>19941</v>
      </c>
      <c r="J37" s="75">
        <v>60</v>
      </c>
      <c r="K37" s="72">
        <v>95500</v>
      </c>
      <c r="L37" s="76">
        <v>2709350</v>
      </c>
      <c r="M37" s="179"/>
      <c r="N37" s="54"/>
      <c r="O37" s="77">
        <f t="shared" si="26"/>
        <v>0.53039832285115307</v>
      </c>
      <c r="P37" s="78">
        <f t="shared" si="27"/>
        <v>0.96597192070712601</v>
      </c>
      <c r="Q37" s="79">
        <f t="shared" si="13"/>
        <v>4.0617384240454911E-3</v>
      </c>
      <c r="R37" s="80">
        <f t="shared" si="14"/>
        <v>4.2048203855368314E-3</v>
      </c>
      <c r="S37" s="81">
        <f t="shared" si="15"/>
        <v>4.9019607843137254E-3</v>
      </c>
      <c r="T37" s="82">
        <f t="shared" si="28"/>
        <v>2.0818561240086988E-2</v>
      </c>
      <c r="U37" s="83">
        <f t="shared" si="29"/>
        <v>94633.933914139285</v>
      </c>
      <c r="V37" s="83">
        <f t="shared" si="30"/>
        <v>468543.75881511637</v>
      </c>
      <c r="W37" s="84">
        <f>SUM(V37:V$42)</f>
        <v>2746466.8134014388</v>
      </c>
      <c r="X37" s="85">
        <f t="shared" si="0"/>
        <v>466246.97568366973</v>
      </c>
      <c r="Y37" s="83">
        <f>SUM(X37:X$42)</f>
        <v>2446619.930405214</v>
      </c>
      <c r="Z37" s="83">
        <f t="shared" si="1"/>
        <v>2296.7831314466489</v>
      </c>
      <c r="AA37" s="84">
        <f>SUM(Z37:Z$42)</f>
        <v>299846.88299622497</v>
      </c>
      <c r="AB37" s="77">
        <f t="shared" si="2"/>
        <v>29.022008277636321</v>
      </c>
      <c r="AC37" s="78">
        <f t="shared" si="3"/>
        <v>25.853516061426923</v>
      </c>
      <c r="AD37" s="86">
        <f t="shared" si="16"/>
        <v>89.082450167134155</v>
      </c>
      <c r="AE37" s="78">
        <f t="shared" si="4"/>
        <v>3.1684922162093989</v>
      </c>
      <c r="AF37" s="87">
        <f t="shared" si="17"/>
        <v>10.917549832865856</v>
      </c>
      <c r="AH37" s="88">
        <f t="shared" si="31"/>
        <v>8.4877893519619738E-5</v>
      </c>
      <c r="AI37" s="89">
        <f t="shared" si="18"/>
        <v>1.1955714619565627E-5</v>
      </c>
      <c r="AJ37" s="89">
        <f t="shared" si="32"/>
        <v>551293464.94937563</v>
      </c>
      <c r="AK37" s="89">
        <f>SUM(AJ37:AJ$42)/U37/U37</f>
        <v>0.283943424725703</v>
      </c>
      <c r="AL37" s="89">
        <f t="shared" si="33"/>
        <v>429874230.30031759</v>
      </c>
      <c r="AM37" s="89">
        <f>SUM(AL37:AL$42)/U37/U37</f>
        <v>0.21919412914713418</v>
      </c>
      <c r="AN37" s="89">
        <f t="shared" si="34"/>
        <v>10518661.512562837</v>
      </c>
      <c r="AO37" s="90">
        <f>SUM(AN37:AN$42)/U37/U37</f>
        <v>4.1953905701688984E-2</v>
      </c>
      <c r="AP37" s="77">
        <f t="shared" si="5"/>
        <v>27.977595973789676</v>
      </c>
      <c r="AQ37" s="78">
        <f t="shared" si="6"/>
        <v>30.066420581482966</v>
      </c>
      <c r="AR37" s="78">
        <f t="shared" si="7"/>
        <v>24.935879877238641</v>
      </c>
      <c r="AS37" s="78">
        <f t="shared" si="8"/>
        <v>26.771152245615205</v>
      </c>
      <c r="AT37" s="78">
        <f t="shared" si="9"/>
        <v>2.7670322254959925</v>
      </c>
      <c r="AU37" s="91">
        <f t="shared" si="10"/>
        <v>3.5699522069228053</v>
      </c>
    </row>
    <row r="38" spans="1:47" ht="14.45" customHeight="1" x14ac:dyDescent="0.15">
      <c r="A38" s="208"/>
      <c r="B38" s="205" t="s">
        <v>93</v>
      </c>
      <c r="C38" s="71">
        <v>1014</v>
      </c>
      <c r="D38" s="72">
        <v>7</v>
      </c>
      <c r="E38" s="72">
        <v>334</v>
      </c>
      <c r="F38" s="126">
        <v>4</v>
      </c>
      <c r="G38" s="74" t="s">
        <v>93</v>
      </c>
      <c r="H38" s="72">
        <v>4296437</v>
      </c>
      <c r="I38" s="72">
        <v>25619</v>
      </c>
      <c r="J38" s="75">
        <v>65</v>
      </c>
      <c r="K38" s="72">
        <v>93592</v>
      </c>
      <c r="L38" s="76">
        <v>2236330</v>
      </c>
      <c r="M38" s="179"/>
      <c r="N38" s="54"/>
      <c r="O38" s="77">
        <f t="shared" si="26"/>
        <v>0.53183823529411767</v>
      </c>
      <c r="P38" s="78">
        <f t="shared" si="27"/>
        <v>1.011915005096083</v>
      </c>
      <c r="Q38" s="79">
        <f t="shared" si="13"/>
        <v>6.9033530571992107E-3</v>
      </c>
      <c r="R38" s="80">
        <f t="shared" si="14"/>
        <v>6.822068081245347E-3</v>
      </c>
      <c r="S38" s="81">
        <f t="shared" si="15"/>
        <v>1.1976047904191617E-2</v>
      </c>
      <c r="T38" s="82">
        <f t="shared" si="28"/>
        <v>3.3574188907073733E-2</v>
      </c>
      <c r="U38" s="83">
        <f t="shared" si="29"/>
        <v>92663.791565557432</v>
      </c>
      <c r="V38" s="83">
        <f t="shared" si="30"/>
        <v>456036.44024317729</v>
      </c>
      <c r="W38" s="84">
        <f>SUM(V38:V$42)</f>
        <v>2277923.0545863225</v>
      </c>
      <c r="X38" s="85">
        <f t="shared" si="0"/>
        <v>450574.92598876799</v>
      </c>
      <c r="Y38" s="83">
        <f>SUM(X38:X$42)</f>
        <v>1980372.9547215439</v>
      </c>
      <c r="Z38" s="83">
        <f t="shared" si="1"/>
        <v>5461.5142544093096</v>
      </c>
      <c r="AA38" s="84">
        <f>SUM(Z38:Z$42)</f>
        <v>297550.09986477834</v>
      </c>
      <c r="AB38" s="77">
        <f t="shared" si="2"/>
        <v>24.58266617522062</v>
      </c>
      <c r="AC38" s="78">
        <f t="shared" si="3"/>
        <v>21.371594246933842</v>
      </c>
      <c r="AD38" s="86">
        <f t="shared" si="16"/>
        <v>86.937658000971652</v>
      </c>
      <c r="AE38" s="78">
        <f t="shared" si="4"/>
        <v>3.2110719282867755</v>
      </c>
      <c r="AF38" s="87">
        <f t="shared" si="17"/>
        <v>13.062341999028334</v>
      </c>
      <c r="AH38" s="88">
        <f t="shared" si="31"/>
        <v>1.5562577952932241E-4</v>
      </c>
      <c r="AI38" s="89">
        <f t="shared" si="18"/>
        <v>3.5427012517329714E-5</v>
      </c>
      <c r="AJ38" s="89">
        <f t="shared" si="32"/>
        <v>687675289.15490794</v>
      </c>
      <c r="AK38" s="89">
        <f>SUM(AJ38:AJ$42)/U38/U38</f>
        <v>0.23194163493596504</v>
      </c>
      <c r="AL38" s="89">
        <f t="shared" si="33"/>
        <v>510058315.11272657</v>
      </c>
      <c r="AM38" s="89">
        <f>SUM(AL38:AL$42)/U38/U38</f>
        <v>0.17855036063112137</v>
      </c>
      <c r="AN38" s="89">
        <f t="shared" si="34"/>
        <v>21829025.865504939</v>
      </c>
      <c r="AO38" s="90">
        <f>SUM(AN38:AN$42)/U38/U38</f>
        <v>4.2531838259013542E-2</v>
      </c>
      <c r="AP38" s="77">
        <f t="shared" si="5"/>
        <v>23.638723918104219</v>
      </c>
      <c r="AQ38" s="78">
        <f t="shared" si="6"/>
        <v>25.526608432337021</v>
      </c>
      <c r="AR38" s="78">
        <f t="shared" si="7"/>
        <v>20.543391937470439</v>
      </c>
      <c r="AS38" s="78">
        <f t="shared" si="8"/>
        <v>22.199796556397246</v>
      </c>
      <c r="AT38" s="78">
        <f t="shared" si="9"/>
        <v>2.8068562558347705</v>
      </c>
      <c r="AU38" s="91">
        <f t="shared" si="10"/>
        <v>3.6152876007387804</v>
      </c>
    </row>
    <row r="39" spans="1:47" ht="14.45" customHeight="1" x14ac:dyDescent="0.15">
      <c r="A39" s="208"/>
      <c r="B39" s="205" t="s">
        <v>95</v>
      </c>
      <c r="C39" s="71">
        <v>1290</v>
      </c>
      <c r="D39" s="72">
        <v>13</v>
      </c>
      <c r="E39" s="72">
        <v>434</v>
      </c>
      <c r="F39" s="126">
        <v>10</v>
      </c>
      <c r="G39" s="74" t="s">
        <v>95</v>
      </c>
      <c r="H39" s="72">
        <v>3752050</v>
      </c>
      <c r="I39" s="72">
        <v>36778</v>
      </c>
      <c r="J39" s="75">
        <v>70</v>
      </c>
      <c r="K39" s="72">
        <v>90872</v>
      </c>
      <c r="L39" s="76">
        <v>1774737</v>
      </c>
      <c r="M39" s="179"/>
      <c r="N39" s="54"/>
      <c r="O39" s="77">
        <f t="shared" si="26"/>
        <v>0.54497136311569305</v>
      </c>
      <c r="P39" s="78">
        <f t="shared" si="27"/>
        <v>0.99801629707031625</v>
      </c>
      <c r="Q39" s="79">
        <f t="shared" si="13"/>
        <v>1.0077519379844961E-2</v>
      </c>
      <c r="R39" s="80">
        <f t="shared" si="14"/>
        <v>1.0097549919202311E-2</v>
      </c>
      <c r="S39" s="81">
        <f t="shared" si="15"/>
        <v>2.3041474654377881E-2</v>
      </c>
      <c r="T39" s="82">
        <f t="shared" si="28"/>
        <v>4.9353923556508056E-2</v>
      </c>
      <c r="U39" s="83">
        <f t="shared" si="29"/>
        <v>89552.679922689698</v>
      </c>
      <c r="V39" s="83">
        <f t="shared" si="30"/>
        <v>437707.77609921602</v>
      </c>
      <c r="W39" s="84">
        <f>SUM(V39:V$42)</f>
        <v>1821886.6143431454</v>
      </c>
      <c r="X39" s="85">
        <f t="shared" si="0"/>
        <v>427622.34347020183</v>
      </c>
      <c r="Y39" s="83">
        <f>SUM(X39:X$42)</f>
        <v>1529798.0287327762</v>
      </c>
      <c r="Z39" s="83">
        <f t="shared" si="1"/>
        <v>10085.432629014194</v>
      </c>
      <c r="AA39" s="84">
        <f>SUM(Z39:Z$42)</f>
        <v>292088.58561036899</v>
      </c>
      <c r="AB39" s="77">
        <f t="shared" si="2"/>
        <v>20.344300314808773</v>
      </c>
      <c r="AC39" s="78">
        <f t="shared" si="3"/>
        <v>17.082660508355996</v>
      </c>
      <c r="AD39" s="86">
        <f t="shared" si="16"/>
        <v>83.967795618517272</v>
      </c>
      <c r="AE39" s="78">
        <f t="shared" si="4"/>
        <v>3.2616398064527754</v>
      </c>
      <c r="AF39" s="87">
        <f t="shared" si="17"/>
        <v>16.032204381482725</v>
      </c>
      <c r="AH39" s="88">
        <f t="shared" si="31"/>
        <v>1.7812253855492737E-4</v>
      </c>
      <c r="AI39" s="89">
        <f t="shared" si="18"/>
        <v>5.1867661521035815E-5</v>
      </c>
      <c r="AJ39" s="89">
        <f t="shared" si="32"/>
        <v>490707509.56628478</v>
      </c>
      <c r="AK39" s="89">
        <f>SUM(AJ39:AJ$42)/U39/U39</f>
        <v>0.16258869546320054</v>
      </c>
      <c r="AL39" s="89">
        <f t="shared" si="33"/>
        <v>338640699.51435071</v>
      </c>
      <c r="AM39" s="89">
        <f>SUM(AL39:AL$42)/U39/U39</f>
        <v>0.12757092733820374</v>
      </c>
      <c r="AN39" s="89">
        <f t="shared" si="34"/>
        <v>26111599.881595701</v>
      </c>
      <c r="AO39" s="90">
        <f>SUM(AN39:AN$42)/U39/U39</f>
        <v>4.2816399900745795E-2</v>
      </c>
      <c r="AP39" s="77">
        <f t="shared" si="5"/>
        <v>19.553983459053164</v>
      </c>
      <c r="AQ39" s="78">
        <f t="shared" si="6"/>
        <v>21.134617170564383</v>
      </c>
      <c r="AR39" s="78">
        <f t="shared" si="7"/>
        <v>16.382605885871119</v>
      </c>
      <c r="AS39" s="78">
        <f t="shared" si="8"/>
        <v>17.782715130840874</v>
      </c>
      <c r="AT39" s="78">
        <f t="shared" si="9"/>
        <v>2.8560741744538287</v>
      </c>
      <c r="AU39" s="91">
        <f t="shared" si="10"/>
        <v>3.6672054384517221</v>
      </c>
    </row>
    <row r="40" spans="1:47" ht="14.45" customHeight="1" x14ac:dyDescent="0.15">
      <c r="A40" s="208"/>
      <c r="B40" s="205" t="s">
        <v>97</v>
      </c>
      <c r="C40" s="71">
        <v>1369</v>
      </c>
      <c r="D40" s="72">
        <v>23</v>
      </c>
      <c r="E40" s="72">
        <v>455</v>
      </c>
      <c r="F40" s="126">
        <v>20</v>
      </c>
      <c r="G40" s="74" t="s">
        <v>97</v>
      </c>
      <c r="H40" s="72">
        <v>3379056</v>
      </c>
      <c r="I40" s="72">
        <v>60415</v>
      </c>
      <c r="J40" s="75">
        <v>75</v>
      </c>
      <c r="K40" s="72">
        <v>86507</v>
      </c>
      <c r="L40" s="76">
        <v>1330308</v>
      </c>
      <c r="M40" s="179"/>
      <c r="N40" s="54"/>
      <c r="O40" s="77">
        <f t="shared" si="26"/>
        <v>0.54519639065817416</v>
      </c>
      <c r="P40" s="78">
        <f t="shared" si="27"/>
        <v>0.985536928225339</v>
      </c>
      <c r="Q40" s="79">
        <f t="shared" si="13"/>
        <v>1.6800584368151936E-2</v>
      </c>
      <c r="R40" s="80">
        <f t="shared" si="14"/>
        <v>1.7047138353714283E-2</v>
      </c>
      <c r="S40" s="81">
        <f t="shared" si="15"/>
        <v>4.3956043956043959E-2</v>
      </c>
      <c r="T40" s="82">
        <f t="shared" si="28"/>
        <v>8.2054796532179244E-2</v>
      </c>
      <c r="U40" s="83">
        <f t="shared" si="29"/>
        <v>85132.903803504843</v>
      </c>
      <c r="V40" s="83">
        <f t="shared" si="30"/>
        <v>409779.22246217594</v>
      </c>
      <c r="W40" s="84">
        <f>SUM(V40:V$42)</f>
        <v>1384178.8382439292</v>
      </c>
      <c r="X40" s="85">
        <f t="shared" si="0"/>
        <v>391766.94894735503</v>
      </c>
      <c r="Y40" s="83">
        <f>SUM(X40:X$42)</f>
        <v>1102175.6852625743</v>
      </c>
      <c r="Z40" s="83">
        <f t="shared" si="1"/>
        <v>18012.273514820921</v>
      </c>
      <c r="AA40" s="84">
        <f>SUM(Z40:Z$42)</f>
        <v>282003.15298135486</v>
      </c>
      <c r="AB40" s="77">
        <f t="shared" si="2"/>
        <v>16.259034713989678</v>
      </c>
      <c r="AC40" s="78">
        <f t="shared" si="3"/>
        <v>12.946529908183383</v>
      </c>
      <c r="AD40" s="86">
        <f t="shared" si="16"/>
        <v>79.626682247279206</v>
      </c>
      <c r="AE40" s="78">
        <f t="shared" si="4"/>
        <v>3.3125048058062956</v>
      </c>
      <c r="AF40" s="87">
        <f t="shared" si="17"/>
        <v>20.373317752720794</v>
      </c>
      <c r="AH40" s="88">
        <f t="shared" si="31"/>
        <v>2.6871806693353628E-4</v>
      </c>
      <c r="AI40" s="89">
        <f t="shared" si="18"/>
        <v>9.2360242100611629E-5</v>
      </c>
      <c r="AJ40" s="89">
        <f t="shared" si="32"/>
        <v>423301489.79889411</v>
      </c>
      <c r="AK40" s="89">
        <f>SUM(AJ40:AJ$42)/U40/U40</f>
        <v>0.1122027890733127</v>
      </c>
      <c r="AL40" s="89">
        <f t="shared" si="33"/>
        <v>262641913.13800567</v>
      </c>
      <c r="AM40" s="89">
        <f>SUM(AL40:AL$42)/U40/U40</f>
        <v>9.4436304916302879E-2</v>
      </c>
      <c r="AN40" s="89">
        <f t="shared" si="34"/>
        <v>39068722.165706486</v>
      </c>
      <c r="AO40" s="90">
        <f>SUM(AN40:AN$42)/U40/U40</f>
        <v>4.3774744359951552E-2</v>
      </c>
      <c r="AP40" s="77">
        <f t="shared" si="5"/>
        <v>15.602499692453097</v>
      </c>
      <c r="AQ40" s="78">
        <f t="shared" si="6"/>
        <v>16.915569735526258</v>
      </c>
      <c r="AR40" s="78">
        <f t="shared" si="7"/>
        <v>12.34421229349287</v>
      </c>
      <c r="AS40" s="78">
        <f t="shared" si="8"/>
        <v>13.548847522873896</v>
      </c>
      <c r="AT40" s="78">
        <f t="shared" si="9"/>
        <v>2.9024254745383202</v>
      </c>
      <c r="AU40" s="91">
        <f t="shared" si="10"/>
        <v>3.7225841370742709</v>
      </c>
    </row>
    <row r="41" spans="1:47" ht="14.45" customHeight="1" x14ac:dyDescent="0.15">
      <c r="A41" s="208"/>
      <c r="B41" s="205" t="s">
        <v>99</v>
      </c>
      <c r="C41" s="71">
        <v>1157</v>
      </c>
      <c r="D41" s="72">
        <v>34</v>
      </c>
      <c r="E41" s="72">
        <v>376</v>
      </c>
      <c r="F41" s="126">
        <v>41</v>
      </c>
      <c r="G41" s="74" t="s">
        <v>99</v>
      </c>
      <c r="H41" s="72">
        <v>2663083</v>
      </c>
      <c r="I41" s="72">
        <v>91456</v>
      </c>
      <c r="J41" s="75">
        <v>80</v>
      </c>
      <c r="K41" s="72">
        <v>78971</v>
      </c>
      <c r="L41" s="76">
        <v>914910</v>
      </c>
      <c r="M41" s="179"/>
      <c r="N41" s="54"/>
      <c r="O41" s="77">
        <f>IF(K41&lt;0.5,0.5,((L41-L42)-5*K42)/5/(K41-K42))</f>
        <v>0.5416790548470386</v>
      </c>
      <c r="P41" s="78">
        <f>IF(H41&lt;0.5,1,(I41/H41)/((K41-K42)/(L41-L42)))</f>
        <v>0.98226453147566195</v>
      </c>
      <c r="Q41" s="79">
        <f t="shared" si="13"/>
        <v>2.9386343993085567E-2</v>
      </c>
      <c r="R41" s="80">
        <f t="shared" si="14"/>
        <v>2.9916934849452709E-2</v>
      </c>
      <c r="S41" s="81">
        <f t="shared" si="15"/>
        <v>0.10904255319148937</v>
      </c>
      <c r="T41" s="82">
        <f>5*R41/(1+5*(1-O41)*R41)</f>
        <v>0.13998744452357414</v>
      </c>
      <c r="U41" s="83">
        <f t="shared" si="29"/>
        <v>78147.340703714668</v>
      </c>
      <c r="V41" s="83">
        <f>5*U41*((1-T41)+O41*T41)</f>
        <v>365667.3578518767</v>
      </c>
      <c r="W41" s="84">
        <f>SUM(V41:V$42)</f>
        <v>974399.61578175332</v>
      </c>
      <c r="X41" s="85">
        <f t="shared" si="0"/>
        <v>325794.05553292204</v>
      </c>
      <c r="Y41" s="83">
        <f>SUM(X41:X$42)</f>
        <v>710408.73631521931</v>
      </c>
      <c r="Z41" s="83">
        <f t="shared" si="1"/>
        <v>39873.302318954644</v>
      </c>
      <c r="AA41" s="84">
        <f>SUM(Z41:Z$42)</f>
        <v>263990.87946653389</v>
      </c>
      <c r="AB41" s="77">
        <f t="shared" si="2"/>
        <v>12.468749505834893</v>
      </c>
      <c r="AC41" s="78">
        <f t="shared" si="3"/>
        <v>9.090632258474928</v>
      </c>
      <c r="AD41" s="86">
        <f t="shared" si="16"/>
        <v>72.907329273243178</v>
      </c>
      <c r="AE41" s="78">
        <f t="shared" si="4"/>
        <v>3.3781172473599645</v>
      </c>
      <c r="AF41" s="87">
        <f t="shared" si="17"/>
        <v>27.092670726756811</v>
      </c>
      <c r="AH41" s="88">
        <f>IF(D41=0,0,T41*T41*(1-T41)/D41)</f>
        <v>4.9568302411905215E-4</v>
      </c>
      <c r="AI41" s="89">
        <f t="shared" si="18"/>
        <v>2.5838370953449626E-4</v>
      </c>
      <c r="AJ41" s="89">
        <f>U41*U41*((1-O41)*5+AB42)^2*AH41</f>
        <v>389900713.30427748</v>
      </c>
      <c r="AK41" s="89">
        <f>SUM(AJ41:AJ$42)/U41/U41</f>
        <v>6.3844813392617439E-2</v>
      </c>
      <c r="AL41" s="89">
        <f>U41*U41*((1-O41)*5*(1-S41)+AC42)^2*AH41+V41*V41*AI41</f>
        <v>217047712.76712137</v>
      </c>
      <c r="AM41" s="89">
        <f>SUM(AL41:AL$42)/U41/U41</f>
        <v>6.9067503637017483E-2</v>
      </c>
      <c r="AN41" s="89">
        <f>U41*U41*((1-O41)*5*S41+AE42)^2*AH41+V41*V41*AI41</f>
        <v>73445604.468107179</v>
      </c>
      <c r="AO41" s="90">
        <f>SUM(AN41:AN$42)/U41/U41</f>
        <v>4.5553184492948304E-2</v>
      </c>
      <c r="AP41" s="77">
        <f t="shared" si="5"/>
        <v>11.973505893933559</v>
      </c>
      <c r="AQ41" s="78">
        <f t="shared" si="6"/>
        <v>12.963993117736226</v>
      </c>
      <c r="AR41" s="78">
        <f t="shared" si="7"/>
        <v>8.5755305966915802</v>
      </c>
      <c r="AS41" s="78">
        <f t="shared" si="8"/>
        <v>9.6057339202582757</v>
      </c>
      <c r="AT41" s="78">
        <f t="shared" si="9"/>
        <v>2.9597906840770309</v>
      </c>
      <c r="AU41" s="91">
        <f t="shared" si="10"/>
        <v>3.7964438106428982</v>
      </c>
    </row>
    <row r="42" spans="1:47" ht="14.45" customHeight="1" thickBot="1" x14ac:dyDescent="0.2">
      <c r="A42" s="209"/>
      <c r="B42" s="210" t="s">
        <v>101</v>
      </c>
      <c r="C42" s="131">
        <v>1227</v>
      </c>
      <c r="D42" s="131">
        <v>119</v>
      </c>
      <c r="E42" s="131">
        <v>421</v>
      </c>
      <c r="F42" s="132">
        <v>155</v>
      </c>
      <c r="G42" s="133" t="s">
        <v>101</v>
      </c>
      <c r="H42" s="131">
        <v>2761968</v>
      </c>
      <c r="I42" s="131">
        <v>292332</v>
      </c>
      <c r="J42" s="134">
        <v>85</v>
      </c>
      <c r="K42" s="131">
        <v>66190</v>
      </c>
      <c r="L42" s="135">
        <v>549344</v>
      </c>
      <c r="M42" s="179"/>
      <c r="N42" s="54"/>
      <c r="O42" s="136">
        <v>1</v>
      </c>
      <c r="P42" s="137">
        <f>IF(H42&lt;0.5,1,(I42/H42)/(K42/L42))</f>
        <v>0.87843517867442611</v>
      </c>
      <c r="Q42" s="138">
        <f t="shared" si="13"/>
        <v>9.6984515077424616E-2</v>
      </c>
      <c r="R42" s="139">
        <f t="shared" si="14"/>
        <v>0.11040600084319929</v>
      </c>
      <c r="S42" s="140">
        <f t="shared" si="15"/>
        <v>0.36817102137767221</v>
      </c>
      <c r="T42" s="136">
        <v>1</v>
      </c>
      <c r="U42" s="141">
        <f>U41*(1-T41)</f>
        <v>67207.694182288556</v>
      </c>
      <c r="V42" s="141">
        <f>U42/R42</f>
        <v>608732.25792987656</v>
      </c>
      <c r="W42" s="142">
        <f>SUM(V42:V$42)</f>
        <v>608732.25792987656</v>
      </c>
      <c r="X42" s="136">
        <f t="shared" si="0"/>
        <v>384614.68078229728</v>
      </c>
      <c r="Y42" s="141">
        <f>SUM(X42:X$42)</f>
        <v>384614.68078229728</v>
      </c>
      <c r="Z42" s="141">
        <f t="shared" si="1"/>
        <v>224117.57714757926</v>
      </c>
      <c r="AA42" s="142">
        <f>SUM(Z42:Z$42)</f>
        <v>224117.57714757926</v>
      </c>
      <c r="AB42" s="143">
        <f t="shared" si="2"/>
        <v>9.057478691037991</v>
      </c>
      <c r="AC42" s="137">
        <f t="shared" si="3"/>
        <v>5.7227775102520315</v>
      </c>
      <c r="AD42" s="144">
        <f t="shared" si="16"/>
        <v>63.182897862232764</v>
      </c>
      <c r="AE42" s="137">
        <f t="shared" si="4"/>
        <v>3.3347011807859586</v>
      </c>
      <c r="AF42" s="145">
        <f t="shared" si="17"/>
        <v>36.817102137767222</v>
      </c>
      <c r="AH42" s="146">
        <f>0</f>
        <v>0</v>
      </c>
      <c r="AI42" s="147">
        <f t="shared" si="18"/>
        <v>5.5254422896768138E-4</v>
      </c>
      <c r="AJ42" s="147">
        <v>0</v>
      </c>
      <c r="AK42" s="147">
        <f>(1-R42)/R42/R42/D42</f>
        <v>0.61328102140814522</v>
      </c>
      <c r="AL42" s="147">
        <f>V42*V42*AI42</f>
        <v>204748005.68246576</v>
      </c>
      <c r="AM42" s="147">
        <f>(1-S42)*(1-S42)*(1-R42)/R42/R42/D42+AI42/R42/R42</f>
        <v>0.29015618243192548</v>
      </c>
      <c r="AN42" s="147">
        <f>V42*V42*AI42</f>
        <v>204748005.68246576</v>
      </c>
      <c r="AO42" s="148">
        <f>S42*S42*(1-R42)/R42/R42/D42+AI42/R42/R42</f>
        <v>0.12845976111053803</v>
      </c>
      <c r="AP42" s="143">
        <f t="shared" si="5"/>
        <v>7.5225583765455646</v>
      </c>
      <c r="AQ42" s="137">
        <f t="shared" si="6"/>
        <v>10.592399005530417</v>
      </c>
      <c r="AR42" s="137">
        <f t="shared" si="7"/>
        <v>4.6670010232859287</v>
      </c>
      <c r="AS42" s="137">
        <f t="shared" si="8"/>
        <v>6.7785539972181343</v>
      </c>
      <c r="AT42" s="137">
        <f t="shared" si="9"/>
        <v>2.6322120219498646</v>
      </c>
      <c r="AU42" s="149">
        <f t="shared" si="10"/>
        <v>4.0371903396220521</v>
      </c>
    </row>
    <row r="43" spans="1:47" ht="14.45" customHeight="1" thickTop="1" x14ac:dyDescent="0.15">
      <c r="G43" s="150"/>
      <c r="H43" s="150"/>
      <c r="I43" s="150"/>
      <c r="J43" s="150"/>
      <c r="K43" s="150"/>
      <c r="L43" s="150"/>
    </row>
    <row r="44" spans="1:47" ht="14.45" customHeight="1" thickBot="1" x14ac:dyDescent="0.2">
      <c r="A44" s="1" t="s">
        <v>103</v>
      </c>
      <c r="G44" s="150"/>
      <c r="H44" s="150"/>
      <c r="I44" s="150"/>
      <c r="J44" s="229" t="s">
        <v>104</v>
      </c>
      <c r="K44" s="230"/>
      <c r="L44" s="230"/>
      <c r="M44" s="230"/>
    </row>
    <row r="45" spans="1:47" ht="14.45" customHeight="1" thickTop="1" x14ac:dyDescent="0.15">
      <c r="A45" s="212" t="s">
        <v>18</v>
      </c>
      <c r="B45" s="214" t="s">
        <v>105</v>
      </c>
      <c r="C45" s="216" t="s">
        <v>35</v>
      </c>
      <c r="D45" s="217"/>
      <c r="E45" s="217"/>
      <c r="F45" s="218" t="s">
        <v>106</v>
      </c>
      <c r="G45" s="217"/>
      <c r="H45" s="217"/>
      <c r="I45" s="217"/>
      <c r="J45" s="218" t="s">
        <v>107</v>
      </c>
      <c r="K45" s="217"/>
      <c r="L45" s="217"/>
      <c r="M45" s="219"/>
    </row>
    <row r="46" spans="1:47" ht="14.45" customHeight="1" x14ac:dyDescent="0.15">
      <c r="A46" s="213"/>
      <c r="B46" s="215"/>
      <c r="C46" s="20" t="s">
        <v>108</v>
      </c>
      <c r="D46" s="220" t="s">
        <v>17</v>
      </c>
      <c r="E46" s="221"/>
      <c r="F46" s="22" t="s">
        <v>108</v>
      </c>
      <c r="G46" s="220" t="s">
        <v>17</v>
      </c>
      <c r="H46" s="222"/>
      <c r="I46" s="151" t="s">
        <v>152</v>
      </c>
      <c r="J46" s="22" t="s">
        <v>108</v>
      </c>
      <c r="K46" s="220" t="s">
        <v>17</v>
      </c>
      <c r="L46" s="222"/>
      <c r="M46" s="152" t="s">
        <v>152</v>
      </c>
    </row>
    <row r="47" spans="1:47" ht="14.45" customHeight="1" x14ac:dyDescent="0.15">
      <c r="A47" s="46" t="s">
        <v>65</v>
      </c>
      <c r="B47" s="47">
        <v>0</v>
      </c>
      <c r="C47" s="153">
        <f>AB7</f>
        <v>77.551804421625107</v>
      </c>
      <c r="D47" s="153">
        <f t="shared" ref="D47:E82" si="35">AP7</f>
        <v>75.390027724614086</v>
      </c>
      <c r="E47" s="154">
        <f t="shared" si="35"/>
        <v>79.713581118636128</v>
      </c>
      <c r="F47" s="155">
        <f>AC7</f>
        <v>76.572618911903348</v>
      </c>
      <c r="G47" s="153">
        <f t="shared" ref="G47:H82" si="36">AR7</f>
        <v>74.483714838213629</v>
      </c>
      <c r="H47" s="153">
        <f t="shared" si="36"/>
        <v>78.661522985593066</v>
      </c>
      <c r="I47" s="156">
        <f t="shared" ref="I47:J82" si="37">AD7</f>
        <v>98.737378817908308</v>
      </c>
      <c r="J47" s="155">
        <f t="shared" si="37"/>
        <v>0.9791855097217762</v>
      </c>
      <c r="K47" s="153">
        <f t="shared" ref="K47:L82" si="38">AT7</f>
        <v>0.75628793405086991</v>
      </c>
      <c r="L47" s="153">
        <f t="shared" si="38"/>
        <v>1.2020830853926825</v>
      </c>
      <c r="M47" s="157">
        <f>AF7</f>
        <v>1.262621182091713</v>
      </c>
    </row>
    <row r="48" spans="1:47" ht="14.45" customHeight="1" x14ac:dyDescent="0.15">
      <c r="A48" s="46"/>
      <c r="B48" s="70">
        <v>5</v>
      </c>
      <c r="C48" s="158">
        <f>AB8</f>
        <v>72.551804421625107</v>
      </c>
      <c r="D48" s="158">
        <f t="shared" si="35"/>
        <v>70.390027724614086</v>
      </c>
      <c r="E48" s="159">
        <f t="shared" si="35"/>
        <v>74.713581118636128</v>
      </c>
      <c r="F48" s="160">
        <f>AC8</f>
        <v>71.572618911903348</v>
      </c>
      <c r="G48" s="158">
        <f t="shared" si="36"/>
        <v>69.483714838213629</v>
      </c>
      <c r="H48" s="158">
        <f t="shared" si="36"/>
        <v>73.661522985593066</v>
      </c>
      <c r="I48" s="161">
        <f t="shared" si="37"/>
        <v>98.650363671134414</v>
      </c>
      <c r="J48" s="160">
        <f t="shared" si="37"/>
        <v>0.9791855097217762</v>
      </c>
      <c r="K48" s="158">
        <f t="shared" si="38"/>
        <v>0.75628793405086991</v>
      </c>
      <c r="L48" s="158">
        <f t="shared" si="38"/>
        <v>1.2020830853926825</v>
      </c>
      <c r="M48" s="162">
        <f>AF8</f>
        <v>1.349636328865607</v>
      </c>
    </row>
    <row r="49" spans="1:13" ht="14.45" customHeight="1" x14ac:dyDescent="0.15">
      <c r="A49" s="46"/>
      <c r="B49" s="70">
        <v>10</v>
      </c>
      <c r="C49" s="158">
        <f t="shared" ref="C49:C62" si="39">AB9</f>
        <v>67.551804421625107</v>
      </c>
      <c r="D49" s="158">
        <f t="shared" si="35"/>
        <v>65.390027724614086</v>
      </c>
      <c r="E49" s="159">
        <f t="shared" si="35"/>
        <v>69.713581118636128</v>
      </c>
      <c r="F49" s="160">
        <f t="shared" ref="F49:F62" si="40">AC9</f>
        <v>66.572618911903348</v>
      </c>
      <c r="G49" s="158">
        <f t="shared" si="36"/>
        <v>64.483714838213629</v>
      </c>
      <c r="H49" s="158">
        <f t="shared" si="36"/>
        <v>68.661522985593066</v>
      </c>
      <c r="I49" s="161">
        <f t="shared" si="37"/>
        <v>98.550467277513178</v>
      </c>
      <c r="J49" s="160">
        <f t="shared" si="37"/>
        <v>0.9791855097217762</v>
      </c>
      <c r="K49" s="158">
        <f t="shared" si="38"/>
        <v>0.75628793405086991</v>
      </c>
      <c r="L49" s="158">
        <f t="shared" si="38"/>
        <v>1.2020830853926825</v>
      </c>
      <c r="M49" s="162">
        <f t="shared" ref="M49:M62" si="41">AF9</f>
        <v>1.4495327224868522</v>
      </c>
    </row>
    <row r="50" spans="1:13" ht="14.45" customHeight="1" x14ac:dyDescent="0.15">
      <c r="A50" s="46"/>
      <c r="B50" s="70">
        <v>15</v>
      </c>
      <c r="C50" s="158">
        <f t="shared" si="39"/>
        <v>62.551804421625107</v>
      </c>
      <c r="D50" s="158">
        <f t="shared" si="35"/>
        <v>60.390027724614079</v>
      </c>
      <c r="E50" s="159">
        <f t="shared" si="35"/>
        <v>64.713581118636128</v>
      </c>
      <c r="F50" s="160">
        <f t="shared" si="40"/>
        <v>61.572618911903341</v>
      </c>
      <c r="G50" s="158">
        <f t="shared" si="36"/>
        <v>59.483714838213615</v>
      </c>
      <c r="H50" s="158">
        <f t="shared" si="36"/>
        <v>63.661522985593066</v>
      </c>
      <c r="I50" s="161">
        <f t="shared" si="37"/>
        <v>98.4346006981323</v>
      </c>
      <c r="J50" s="160">
        <f t="shared" si="37"/>
        <v>0.9791855097217762</v>
      </c>
      <c r="K50" s="158">
        <f t="shared" si="38"/>
        <v>0.75628793405086991</v>
      </c>
      <c r="L50" s="158">
        <f t="shared" si="38"/>
        <v>1.2020830853926825</v>
      </c>
      <c r="M50" s="162">
        <f t="shared" si="41"/>
        <v>1.5653993018677124</v>
      </c>
    </row>
    <row r="51" spans="1:13" ht="14.45" customHeight="1" x14ac:dyDescent="0.15">
      <c r="A51" s="46"/>
      <c r="B51" s="70">
        <v>20</v>
      </c>
      <c r="C51" s="158">
        <f t="shared" si="39"/>
        <v>57.551804421625107</v>
      </c>
      <c r="D51" s="158">
        <f t="shared" si="35"/>
        <v>55.390027724614079</v>
      </c>
      <c r="E51" s="159">
        <f t="shared" si="35"/>
        <v>59.713581118636135</v>
      </c>
      <c r="F51" s="160">
        <f t="shared" si="40"/>
        <v>56.572618911903334</v>
      </c>
      <c r="G51" s="158">
        <f t="shared" si="36"/>
        <v>54.483714838213608</v>
      </c>
      <c r="H51" s="158">
        <f t="shared" si="36"/>
        <v>58.661522985593059</v>
      </c>
      <c r="I51" s="161">
        <f t="shared" si="37"/>
        <v>98.298601547662599</v>
      </c>
      <c r="J51" s="160">
        <f t="shared" si="37"/>
        <v>0.9791855097217762</v>
      </c>
      <c r="K51" s="158">
        <f t="shared" si="38"/>
        <v>0.75628793405086991</v>
      </c>
      <c r="L51" s="158">
        <f t="shared" si="38"/>
        <v>1.2020830853926825</v>
      </c>
      <c r="M51" s="162">
        <f t="shared" si="41"/>
        <v>1.7013984523373988</v>
      </c>
    </row>
    <row r="52" spans="1:13" ht="14.45" customHeight="1" x14ac:dyDescent="0.15">
      <c r="A52" s="46"/>
      <c r="B52" s="70">
        <v>25</v>
      </c>
      <c r="C52" s="158">
        <f t="shared" si="39"/>
        <v>53.230410180144311</v>
      </c>
      <c r="D52" s="158">
        <f t="shared" si="35"/>
        <v>51.498794363379517</v>
      </c>
      <c r="E52" s="159">
        <f t="shared" si="35"/>
        <v>54.962025996909105</v>
      </c>
      <c r="F52" s="160">
        <f t="shared" si="40"/>
        <v>52.239131830823069</v>
      </c>
      <c r="G52" s="158">
        <f t="shared" si="36"/>
        <v>50.582539777155439</v>
      </c>
      <c r="H52" s="158">
        <f t="shared" si="36"/>
        <v>53.8957238844907</v>
      </c>
      <c r="I52" s="161">
        <f t="shared" si="37"/>
        <v>98.137759325982046</v>
      </c>
      <c r="J52" s="160">
        <f t="shared" si="37"/>
        <v>0.99127834932124148</v>
      </c>
      <c r="K52" s="158">
        <f t="shared" si="38"/>
        <v>0.76689173265695665</v>
      </c>
      <c r="L52" s="158">
        <f t="shared" si="38"/>
        <v>1.2156649659855263</v>
      </c>
      <c r="M52" s="162">
        <f t="shared" si="41"/>
        <v>1.8622406740179547</v>
      </c>
    </row>
    <row r="53" spans="1:13" ht="14.45" customHeight="1" x14ac:dyDescent="0.15">
      <c r="A53" s="46"/>
      <c r="B53" s="70">
        <v>30</v>
      </c>
      <c r="C53" s="158">
        <f t="shared" si="39"/>
        <v>48.230410180144311</v>
      </c>
      <c r="D53" s="158">
        <f t="shared" si="35"/>
        <v>46.498794363379517</v>
      </c>
      <c r="E53" s="159">
        <f t="shared" si="35"/>
        <v>49.962025996909105</v>
      </c>
      <c r="F53" s="160">
        <f t="shared" si="40"/>
        <v>47.239131830823069</v>
      </c>
      <c r="G53" s="158">
        <f t="shared" si="36"/>
        <v>45.582539777155439</v>
      </c>
      <c r="H53" s="158">
        <f t="shared" si="36"/>
        <v>48.8957238844907</v>
      </c>
      <c r="I53" s="161">
        <f t="shared" si="37"/>
        <v>97.944702635497521</v>
      </c>
      <c r="J53" s="160">
        <f t="shared" si="37"/>
        <v>0.99127834932124148</v>
      </c>
      <c r="K53" s="158">
        <f t="shared" si="38"/>
        <v>0.76689173265695665</v>
      </c>
      <c r="L53" s="158">
        <f t="shared" si="38"/>
        <v>1.2156649659855263</v>
      </c>
      <c r="M53" s="162">
        <f t="shared" si="41"/>
        <v>2.0552973645024792</v>
      </c>
    </row>
    <row r="54" spans="1:13" ht="14.45" customHeight="1" x14ac:dyDescent="0.15">
      <c r="A54" s="46"/>
      <c r="B54" s="70">
        <v>35</v>
      </c>
      <c r="C54" s="158">
        <f t="shared" si="39"/>
        <v>43.576881514505018</v>
      </c>
      <c r="D54" s="158">
        <f t="shared" si="35"/>
        <v>41.970790289967134</v>
      </c>
      <c r="E54" s="159">
        <f t="shared" si="35"/>
        <v>45.182972739042903</v>
      </c>
      <c r="F54" s="160">
        <f t="shared" si="40"/>
        <v>42.578079218346026</v>
      </c>
      <c r="G54" s="158">
        <f t="shared" si="36"/>
        <v>41.047908897268719</v>
      </c>
      <c r="H54" s="158">
        <f t="shared" si="36"/>
        <v>44.108249539423333</v>
      </c>
      <c r="I54" s="161">
        <f t="shared" si="37"/>
        <v>97.707953709751976</v>
      </c>
      <c r="J54" s="160">
        <f t="shared" si="37"/>
        <v>0.9988022961590054</v>
      </c>
      <c r="K54" s="158">
        <f t="shared" si="38"/>
        <v>0.77319766532417966</v>
      </c>
      <c r="L54" s="158">
        <f t="shared" si="38"/>
        <v>1.2244069269938311</v>
      </c>
      <c r="M54" s="162">
        <f t="shared" si="41"/>
        <v>2.2920462902480612</v>
      </c>
    </row>
    <row r="55" spans="1:13" ht="14.45" customHeight="1" x14ac:dyDescent="0.15">
      <c r="A55" s="46"/>
      <c r="B55" s="70">
        <v>40</v>
      </c>
      <c r="C55" s="158">
        <f t="shared" si="39"/>
        <v>38.911417126331379</v>
      </c>
      <c r="D55" s="158">
        <f t="shared" si="35"/>
        <v>37.432077230647131</v>
      </c>
      <c r="E55" s="159">
        <f t="shared" si="35"/>
        <v>40.390757022015627</v>
      </c>
      <c r="F55" s="160">
        <f t="shared" si="40"/>
        <v>37.904446774941675</v>
      </c>
      <c r="G55" s="158">
        <f t="shared" si="36"/>
        <v>36.501829203876966</v>
      </c>
      <c r="H55" s="158">
        <f t="shared" si="36"/>
        <v>39.307064346006385</v>
      </c>
      <c r="I55" s="161">
        <f t="shared" si="37"/>
        <v>97.412146804829973</v>
      </c>
      <c r="J55" s="160">
        <f t="shared" si="37"/>
        <v>1.0069703513897026</v>
      </c>
      <c r="K55" s="158">
        <f t="shared" si="38"/>
        <v>0.78008950108219799</v>
      </c>
      <c r="L55" s="158">
        <f t="shared" si="38"/>
        <v>1.2338512016972072</v>
      </c>
      <c r="M55" s="162">
        <f t="shared" si="41"/>
        <v>2.5878531951700241</v>
      </c>
    </row>
    <row r="56" spans="1:13" ht="14.45" customHeight="1" x14ac:dyDescent="0.15">
      <c r="A56" s="46"/>
      <c r="B56" s="70">
        <v>45</v>
      </c>
      <c r="C56" s="158">
        <f t="shared" si="39"/>
        <v>33.911417126331372</v>
      </c>
      <c r="D56" s="158">
        <f t="shared" si="35"/>
        <v>32.432077230647124</v>
      </c>
      <c r="E56" s="159">
        <f t="shared" si="35"/>
        <v>35.39075702201562</v>
      </c>
      <c r="F56" s="160">
        <f t="shared" si="40"/>
        <v>32.904446774941675</v>
      </c>
      <c r="G56" s="158">
        <f t="shared" si="36"/>
        <v>31.501829203876969</v>
      </c>
      <c r="H56" s="158">
        <f t="shared" si="36"/>
        <v>34.307064346006385</v>
      </c>
      <c r="I56" s="161">
        <f t="shared" si="37"/>
        <v>97.030586048237396</v>
      </c>
      <c r="J56" s="160">
        <f t="shared" si="37"/>
        <v>1.0069703513897026</v>
      </c>
      <c r="K56" s="158">
        <f t="shared" si="38"/>
        <v>0.78008950108219799</v>
      </c>
      <c r="L56" s="158">
        <f t="shared" si="38"/>
        <v>1.2338512016972072</v>
      </c>
      <c r="M56" s="162">
        <f t="shared" si="41"/>
        <v>2.9694139517626206</v>
      </c>
    </row>
    <row r="57" spans="1:13" ht="14.45" customHeight="1" x14ac:dyDescent="0.15">
      <c r="A57" s="46"/>
      <c r="B57" s="70">
        <v>50</v>
      </c>
      <c r="C57" s="158">
        <f t="shared" si="39"/>
        <v>29.620515820415672</v>
      </c>
      <c r="D57" s="158">
        <f t="shared" si="35"/>
        <v>28.280699496534151</v>
      </c>
      <c r="E57" s="159">
        <f t="shared" si="35"/>
        <v>30.960332144297194</v>
      </c>
      <c r="F57" s="160">
        <f t="shared" si="40"/>
        <v>28.60737812174786</v>
      </c>
      <c r="G57" s="158">
        <f t="shared" si="36"/>
        <v>27.344902926404643</v>
      </c>
      <c r="H57" s="158">
        <f t="shared" si="36"/>
        <v>29.869853317091078</v>
      </c>
      <c r="I57" s="161">
        <f t="shared" si="37"/>
        <v>96.579608185048841</v>
      </c>
      <c r="J57" s="160">
        <f t="shared" si="37"/>
        <v>1.013137698667808</v>
      </c>
      <c r="K57" s="158">
        <f t="shared" si="38"/>
        <v>0.78451860265535256</v>
      </c>
      <c r="L57" s="158">
        <f t="shared" si="38"/>
        <v>1.2417567946802635</v>
      </c>
      <c r="M57" s="162">
        <f t="shared" si="41"/>
        <v>3.4203918149511492</v>
      </c>
    </row>
    <row r="58" spans="1:13" ht="14.45" customHeight="1" x14ac:dyDescent="0.15">
      <c r="A58" s="46"/>
      <c r="B58" s="70">
        <v>55</v>
      </c>
      <c r="C58" s="158">
        <f t="shared" si="39"/>
        <v>25.399923927579785</v>
      </c>
      <c r="D58" s="158">
        <f t="shared" si="35"/>
        <v>24.175053149075801</v>
      </c>
      <c r="E58" s="159">
        <f t="shared" si="35"/>
        <v>26.624794706083769</v>
      </c>
      <c r="F58" s="160">
        <f t="shared" si="40"/>
        <v>24.37201568765494</v>
      </c>
      <c r="G58" s="158">
        <f t="shared" si="36"/>
        <v>23.224959015631882</v>
      </c>
      <c r="H58" s="158">
        <f t="shared" si="36"/>
        <v>25.519072359677999</v>
      </c>
      <c r="I58" s="161">
        <f t="shared" si="37"/>
        <v>95.953105045292205</v>
      </c>
      <c r="J58" s="160">
        <f t="shared" si="37"/>
        <v>1.02790823992485</v>
      </c>
      <c r="K58" s="158">
        <f t="shared" si="38"/>
        <v>0.79560028404646221</v>
      </c>
      <c r="L58" s="158">
        <f t="shared" si="38"/>
        <v>1.2602161958032378</v>
      </c>
      <c r="M58" s="162">
        <f t="shared" si="41"/>
        <v>4.0468949547078168</v>
      </c>
    </row>
    <row r="59" spans="1:13" ht="14.45" customHeight="1" x14ac:dyDescent="0.15">
      <c r="A59" s="46"/>
      <c r="B59" s="70">
        <v>60</v>
      </c>
      <c r="C59" s="158">
        <f t="shared" si="39"/>
        <v>21.178506963763841</v>
      </c>
      <c r="D59" s="158">
        <f t="shared" si="35"/>
        <v>20.010586315266945</v>
      </c>
      <c r="E59" s="159">
        <f t="shared" si="35"/>
        <v>22.346427612260737</v>
      </c>
      <c r="F59" s="160">
        <f t="shared" si="40"/>
        <v>20.125518129102787</v>
      </c>
      <c r="G59" s="158">
        <f t="shared" si="36"/>
        <v>19.035839041726021</v>
      </c>
      <c r="H59" s="158">
        <f t="shared" si="36"/>
        <v>21.215197216479552</v>
      </c>
      <c r="I59" s="161">
        <f t="shared" si="37"/>
        <v>95.028030840593701</v>
      </c>
      <c r="J59" s="160">
        <f t="shared" si="37"/>
        <v>1.0529888346610579</v>
      </c>
      <c r="K59" s="158">
        <f t="shared" si="38"/>
        <v>0.81456344897176425</v>
      </c>
      <c r="L59" s="158">
        <f t="shared" si="38"/>
        <v>1.2914142203503514</v>
      </c>
      <c r="M59" s="162">
        <f t="shared" si="41"/>
        <v>4.9719691594063198</v>
      </c>
    </row>
    <row r="60" spans="1:13" ht="14.45" customHeight="1" x14ac:dyDescent="0.15">
      <c r="A60" s="46"/>
      <c r="B60" s="70">
        <v>65</v>
      </c>
      <c r="C60" s="158">
        <f t="shared" si="39"/>
        <v>17.544412430992413</v>
      </c>
      <c r="D60" s="158">
        <f t="shared" si="35"/>
        <v>16.474370363986719</v>
      </c>
      <c r="E60" s="159">
        <f t="shared" si="35"/>
        <v>18.614454497998107</v>
      </c>
      <c r="F60" s="160">
        <f t="shared" si="40"/>
        <v>16.450058447991371</v>
      </c>
      <c r="G60" s="158">
        <f t="shared" si="36"/>
        <v>15.457041038185642</v>
      </c>
      <c r="H60" s="158">
        <f t="shared" si="36"/>
        <v>17.443075857797101</v>
      </c>
      <c r="I60" s="161">
        <f t="shared" si="37"/>
        <v>93.762378835395737</v>
      </c>
      <c r="J60" s="160">
        <f t="shared" si="37"/>
        <v>1.0943539830010465</v>
      </c>
      <c r="K60" s="158">
        <f t="shared" si="38"/>
        <v>0.84428914856275883</v>
      </c>
      <c r="L60" s="158">
        <f t="shared" si="38"/>
        <v>1.3444188174393341</v>
      </c>
      <c r="M60" s="162">
        <f t="shared" si="41"/>
        <v>6.2376211646042767</v>
      </c>
    </row>
    <row r="61" spans="1:13" ht="14.45" customHeight="1" x14ac:dyDescent="0.15">
      <c r="A61" s="46"/>
      <c r="B61" s="70">
        <v>70</v>
      </c>
      <c r="C61" s="158">
        <f t="shared" si="39"/>
        <v>13.999603850623631</v>
      </c>
      <c r="D61" s="158">
        <f t="shared" si="35"/>
        <v>13.114074764180575</v>
      </c>
      <c r="E61" s="159">
        <f t="shared" si="35"/>
        <v>14.885132937066686</v>
      </c>
      <c r="F61" s="160">
        <f t="shared" si="40"/>
        <v>12.896513865883984</v>
      </c>
      <c r="G61" s="158">
        <f t="shared" si="36"/>
        <v>12.080422829758623</v>
      </c>
      <c r="H61" s="158">
        <f t="shared" si="36"/>
        <v>13.712604902009344</v>
      </c>
      <c r="I61" s="161">
        <f t="shared" si="37"/>
        <v>92.120562863709125</v>
      </c>
      <c r="J61" s="160">
        <f t="shared" si="37"/>
        <v>1.103089984739648</v>
      </c>
      <c r="K61" s="158">
        <f t="shared" si="38"/>
        <v>0.84783255827246995</v>
      </c>
      <c r="L61" s="158">
        <f t="shared" si="38"/>
        <v>1.3583474112068261</v>
      </c>
      <c r="M61" s="162">
        <f t="shared" si="41"/>
        <v>7.8794371362908917</v>
      </c>
    </row>
    <row r="62" spans="1:13" ht="14.45" customHeight="1" x14ac:dyDescent="0.15">
      <c r="A62" s="46"/>
      <c r="B62" s="70">
        <v>75</v>
      </c>
      <c r="C62" s="158">
        <f t="shared" si="39"/>
        <v>11.259762296338758</v>
      </c>
      <c r="D62" s="158">
        <f t="shared" si="35"/>
        <v>10.584882635229249</v>
      </c>
      <c r="E62" s="159">
        <f t="shared" si="35"/>
        <v>11.934641957448267</v>
      </c>
      <c r="F62" s="160">
        <f t="shared" si="40"/>
        <v>10.077705548696683</v>
      </c>
      <c r="G62" s="158">
        <f t="shared" si="36"/>
        <v>9.4504858216955085</v>
      </c>
      <c r="H62" s="158">
        <f t="shared" si="36"/>
        <v>10.704925275697857</v>
      </c>
      <c r="I62" s="161">
        <f t="shared" si="37"/>
        <v>89.501938704101818</v>
      </c>
      <c r="J62" s="160">
        <f t="shared" si="37"/>
        <v>1.1820567476420787</v>
      </c>
      <c r="K62" s="158">
        <f t="shared" si="38"/>
        <v>0.90130278609078585</v>
      </c>
      <c r="L62" s="158">
        <f t="shared" si="38"/>
        <v>1.4628107091933715</v>
      </c>
      <c r="M62" s="162">
        <f t="shared" si="41"/>
        <v>10.498061295898211</v>
      </c>
    </row>
    <row r="63" spans="1:13" ht="14.45" customHeight="1" x14ac:dyDescent="0.15">
      <c r="A63" s="46"/>
      <c r="B63" s="70">
        <v>80</v>
      </c>
      <c r="C63" s="158">
        <f>AB23</f>
        <v>7.8282198814662101</v>
      </c>
      <c r="D63" s="158">
        <f t="shared" si="35"/>
        <v>7.2568200067936921</v>
      </c>
      <c r="E63" s="159">
        <f t="shared" si="35"/>
        <v>8.399619756138728</v>
      </c>
      <c r="F63" s="160">
        <f>AC23</f>
        <v>6.648689667592997</v>
      </c>
      <c r="G63" s="158">
        <f t="shared" si="36"/>
        <v>6.1001693450490535</v>
      </c>
      <c r="H63" s="158">
        <f t="shared" si="36"/>
        <v>7.1972099901369404</v>
      </c>
      <c r="I63" s="161">
        <f t="shared" si="37"/>
        <v>84.932331593472185</v>
      </c>
      <c r="J63" s="160">
        <f t="shared" si="37"/>
        <v>1.1795302138732138</v>
      </c>
      <c r="K63" s="158">
        <f t="shared" si="38"/>
        <v>0.87352432892324461</v>
      </c>
      <c r="L63" s="158">
        <f t="shared" si="38"/>
        <v>1.4855360988231829</v>
      </c>
      <c r="M63" s="162">
        <f>AF23</f>
        <v>15.067668406527821</v>
      </c>
    </row>
    <row r="64" spans="1:13" ht="14.45" customHeight="1" x14ac:dyDescent="0.15">
      <c r="A64" s="22"/>
      <c r="B64" s="93">
        <v>85</v>
      </c>
      <c r="C64" s="163">
        <f>AB24</f>
        <v>5.4818527043698548</v>
      </c>
      <c r="D64" s="163">
        <f t="shared" si="35"/>
        <v>4.3747110785941148</v>
      </c>
      <c r="E64" s="164">
        <f t="shared" si="35"/>
        <v>6.5889943301455949</v>
      </c>
      <c r="F64" s="165">
        <f>AC24</f>
        <v>4.2475282543792918</v>
      </c>
      <c r="G64" s="163">
        <f t="shared" si="36"/>
        <v>3.3151698341978619</v>
      </c>
      <c r="H64" s="163">
        <f t="shared" si="36"/>
        <v>5.1798866745607217</v>
      </c>
      <c r="I64" s="166">
        <f t="shared" si="37"/>
        <v>77.483443708609272</v>
      </c>
      <c r="J64" s="165">
        <f t="shared" si="37"/>
        <v>1.2343244499905632</v>
      </c>
      <c r="K64" s="163">
        <f t="shared" si="38"/>
        <v>0.79213819218383386</v>
      </c>
      <c r="L64" s="163">
        <f t="shared" si="38"/>
        <v>1.6765107077972927</v>
      </c>
      <c r="M64" s="167">
        <f>AF24</f>
        <v>22.516556291390728</v>
      </c>
    </row>
    <row r="65" spans="1:13" ht="14.45" customHeight="1" x14ac:dyDescent="0.15">
      <c r="A65" s="46" t="s">
        <v>102</v>
      </c>
      <c r="B65" s="168">
        <v>0</v>
      </c>
      <c r="C65" s="169">
        <f>AB25</f>
        <v>87.044532440114224</v>
      </c>
      <c r="D65" s="169">
        <f t="shared" si="35"/>
        <v>85.531904621609769</v>
      </c>
      <c r="E65" s="170">
        <f t="shared" si="35"/>
        <v>88.55716025861868</v>
      </c>
      <c r="F65" s="171">
        <f>AC25</f>
        <v>84.035026459481955</v>
      </c>
      <c r="G65" s="169">
        <f t="shared" si="36"/>
        <v>82.672258527096716</v>
      </c>
      <c r="H65" s="169">
        <f t="shared" si="36"/>
        <v>85.397794391867194</v>
      </c>
      <c r="I65" s="172">
        <f t="shared" si="37"/>
        <v>96.542567469469972</v>
      </c>
      <c r="J65" s="171">
        <f t="shared" si="37"/>
        <v>3.0095059806322535</v>
      </c>
      <c r="K65" s="169">
        <f t="shared" si="38"/>
        <v>2.6171224655365348</v>
      </c>
      <c r="L65" s="169">
        <f t="shared" si="38"/>
        <v>3.4018894957279722</v>
      </c>
      <c r="M65" s="173">
        <f>AF25</f>
        <v>3.4574325305300064</v>
      </c>
    </row>
    <row r="66" spans="1:13" ht="14.45" customHeight="1" x14ac:dyDescent="0.15">
      <c r="A66" s="125"/>
      <c r="B66" s="70">
        <v>5</v>
      </c>
      <c r="C66" s="158">
        <f>AB26</f>
        <v>82.04453244011421</v>
      </c>
      <c r="D66" s="158">
        <f t="shared" si="35"/>
        <v>80.531904621609755</v>
      </c>
      <c r="E66" s="159">
        <f t="shared" si="35"/>
        <v>83.557160258618666</v>
      </c>
      <c r="F66" s="160">
        <f>AC26</f>
        <v>79.035026459481969</v>
      </c>
      <c r="G66" s="158">
        <f t="shared" si="36"/>
        <v>77.67225852709673</v>
      </c>
      <c r="H66" s="158">
        <f t="shared" si="36"/>
        <v>80.397794391867208</v>
      </c>
      <c r="I66" s="161">
        <f t="shared" si="37"/>
        <v>96.331862841891464</v>
      </c>
      <c r="J66" s="160">
        <f t="shared" si="37"/>
        <v>3.0095059806322535</v>
      </c>
      <c r="K66" s="158">
        <f t="shared" si="38"/>
        <v>2.6171224655365348</v>
      </c>
      <c r="L66" s="158">
        <f t="shared" si="38"/>
        <v>3.4018894957279722</v>
      </c>
      <c r="M66" s="162">
        <f>AF26</f>
        <v>3.6681371581085509</v>
      </c>
    </row>
    <row r="67" spans="1:13" ht="14.45" customHeight="1" x14ac:dyDescent="0.15">
      <c r="A67" s="125"/>
      <c r="B67" s="70">
        <v>10</v>
      </c>
      <c r="C67" s="158">
        <f t="shared" ref="C67:C80" si="42">AB27</f>
        <v>77.044532440114224</v>
      </c>
      <c r="D67" s="158">
        <f t="shared" si="35"/>
        <v>75.531904621609769</v>
      </c>
      <c r="E67" s="159">
        <f t="shared" si="35"/>
        <v>78.55716025861868</v>
      </c>
      <c r="F67" s="160">
        <f t="shared" ref="F67:F80" si="43">AC27</f>
        <v>74.035026459481983</v>
      </c>
      <c r="G67" s="158">
        <f t="shared" si="36"/>
        <v>72.672258527096744</v>
      </c>
      <c r="H67" s="158">
        <f t="shared" si="36"/>
        <v>75.397794391867222</v>
      </c>
      <c r="I67" s="161">
        <f t="shared" si="37"/>
        <v>96.093809793743006</v>
      </c>
      <c r="J67" s="160">
        <f t="shared" si="37"/>
        <v>3.0095059806322535</v>
      </c>
      <c r="K67" s="158">
        <f t="shared" si="38"/>
        <v>2.6171224655365348</v>
      </c>
      <c r="L67" s="158">
        <f t="shared" si="38"/>
        <v>3.4018894957279722</v>
      </c>
      <c r="M67" s="162">
        <f t="shared" ref="M67:M80" si="44">AF27</f>
        <v>3.9061902062570186</v>
      </c>
    </row>
    <row r="68" spans="1:13" ht="14.45" customHeight="1" x14ac:dyDescent="0.15">
      <c r="A68" s="125"/>
      <c r="B68" s="70">
        <v>15</v>
      </c>
      <c r="C68" s="158">
        <f t="shared" si="42"/>
        <v>72.044532440114224</v>
      </c>
      <c r="D68" s="158">
        <f t="shared" si="35"/>
        <v>70.531904621609769</v>
      </c>
      <c r="E68" s="159">
        <f t="shared" si="35"/>
        <v>73.55716025861868</v>
      </c>
      <c r="F68" s="160">
        <f t="shared" si="43"/>
        <v>69.035026459481983</v>
      </c>
      <c r="G68" s="158">
        <f t="shared" si="36"/>
        <v>67.672258527096744</v>
      </c>
      <c r="H68" s="158">
        <f t="shared" si="36"/>
        <v>70.397794391867222</v>
      </c>
      <c r="I68" s="161">
        <f t="shared" si="37"/>
        <v>95.822714259220376</v>
      </c>
      <c r="J68" s="160">
        <f t="shared" si="37"/>
        <v>3.0095059806322535</v>
      </c>
      <c r="K68" s="158">
        <f t="shared" si="38"/>
        <v>2.6171224655365348</v>
      </c>
      <c r="L68" s="158">
        <f t="shared" si="38"/>
        <v>3.4018894957279722</v>
      </c>
      <c r="M68" s="162">
        <f t="shared" si="44"/>
        <v>4.1772857407796398</v>
      </c>
    </row>
    <row r="69" spans="1:13" ht="14.45" customHeight="1" x14ac:dyDescent="0.15">
      <c r="A69" s="125"/>
      <c r="B69" s="70">
        <v>20</v>
      </c>
      <c r="C69" s="158">
        <f t="shared" si="42"/>
        <v>67.044532440114224</v>
      </c>
      <c r="D69" s="158">
        <f t="shared" si="35"/>
        <v>65.531904621609769</v>
      </c>
      <c r="E69" s="159">
        <f t="shared" si="35"/>
        <v>68.55716025861868</v>
      </c>
      <c r="F69" s="160">
        <f t="shared" si="43"/>
        <v>64.035026459481983</v>
      </c>
      <c r="G69" s="158">
        <f t="shared" si="36"/>
        <v>62.672258527096751</v>
      </c>
      <c r="H69" s="158">
        <f t="shared" si="36"/>
        <v>65.397794391867222</v>
      </c>
      <c r="I69" s="161">
        <f t="shared" si="37"/>
        <v>95.511183580375629</v>
      </c>
      <c r="J69" s="160">
        <f t="shared" si="37"/>
        <v>3.0095059806322535</v>
      </c>
      <c r="K69" s="158">
        <f t="shared" si="38"/>
        <v>2.6171224655365348</v>
      </c>
      <c r="L69" s="158">
        <f t="shared" si="38"/>
        <v>3.4018894957279722</v>
      </c>
      <c r="M69" s="162">
        <f t="shared" si="44"/>
        <v>4.4888164196243983</v>
      </c>
    </row>
    <row r="70" spans="1:13" ht="14.45" customHeight="1" x14ac:dyDescent="0.15">
      <c r="A70" s="125"/>
      <c r="B70" s="70">
        <v>25</v>
      </c>
      <c r="C70" s="158">
        <f t="shared" si="42"/>
        <v>62.044532440114224</v>
      </c>
      <c r="D70" s="158">
        <f t="shared" si="35"/>
        <v>60.531904621609769</v>
      </c>
      <c r="E70" s="159">
        <f t="shared" si="35"/>
        <v>63.55716025861868</v>
      </c>
      <c r="F70" s="160">
        <f t="shared" si="43"/>
        <v>59.035026459481976</v>
      </c>
      <c r="G70" s="158">
        <f t="shared" si="36"/>
        <v>57.672258527096744</v>
      </c>
      <c r="H70" s="158">
        <f t="shared" si="36"/>
        <v>60.397794391867208</v>
      </c>
      <c r="I70" s="161">
        <f t="shared" si="37"/>
        <v>95.14944208252831</v>
      </c>
      <c r="J70" s="160">
        <f t="shared" si="37"/>
        <v>3.0095059806322535</v>
      </c>
      <c r="K70" s="158">
        <f t="shared" si="38"/>
        <v>2.6171224655365348</v>
      </c>
      <c r="L70" s="158">
        <f t="shared" si="38"/>
        <v>3.4018894957279722</v>
      </c>
      <c r="M70" s="162">
        <f t="shared" si="44"/>
        <v>4.8505579174716926</v>
      </c>
    </row>
    <row r="71" spans="1:13" ht="14.45" customHeight="1" x14ac:dyDescent="0.15">
      <c r="A71" s="125"/>
      <c r="B71" s="70">
        <v>30</v>
      </c>
      <c r="C71" s="158">
        <f t="shared" si="42"/>
        <v>57.044532440114224</v>
      </c>
      <c r="D71" s="158">
        <f t="shared" si="35"/>
        <v>55.531904621609769</v>
      </c>
      <c r="E71" s="159">
        <f t="shared" si="35"/>
        <v>58.55716025861868</v>
      </c>
      <c r="F71" s="160">
        <f t="shared" si="43"/>
        <v>54.035026459481976</v>
      </c>
      <c r="G71" s="158">
        <f t="shared" si="36"/>
        <v>52.672258527096744</v>
      </c>
      <c r="H71" s="158">
        <f t="shared" si="36"/>
        <v>55.397794391867208</v>
      </c>
      <c r="I71" s="161">
        <f t="shared" si="37"/>
        <v>94.724286707421697</v>
      </c>
      <c r="J71" s="160">
        <f t="shared" si="37"/>
        <v>3.0095059806322535</v>
      </c>
      <c r="K71" s="158">
        <f t="shared" si="38"/>
        <v>2.6171224655365348</v>
      </c>
      <c r="L71" s="158">
        <f t="shared" si="38"/>
        <v>3.4018894957279722</v>
      </c>
      <c r="M71" s="162">
        <f t="shared" si="44"/>
        <v>5.2757132925783123</v>
      </c>
    </row>
    <row r="72" spans="1:13" ht="14.45" customHeight="1" x14ac:dyDescent="0.15">
      <c r="A72" s="125"/>
      <c r="B72" s="70">
        <v>35</v>
      </c>
      <c r="C72" s="158">
        <f t="shared" si="42"/>
        <v>52.044532440114224</v>
      </c>
      <c r="D72" s="158">
        <f t="shared" si="35"/>
        <v>50.531904621609769</v>
      </c>
      <c r="E72" s="159">
        <f t="shared" si="35"/>
        <v>53.55716025861868</v>
      </c>
      <c r="F72" s="160">
        <f t="shared" si="43"/>
        <v>49.035026459481976</v>
      </c>
      <c r="G72" s="158">
        <f t="shared" si="36"/>
        <v>47.672258527096744</v>
      </c>
      <c r="H72" s="158">
        <f t="shared" si="36"/>
        <v>50.397794391867208</v>
      </c>
      <c r="I72" s="161">
        <f t="shared" si="37"/>
        <v>94.21744064259741</v>
      </c>
      <c r="J72" s="160">
        <f t="shared" si="37"/>
        <v>3.0095059806322535</v>
      </c>
      <c r="K72" s="158">
        <f t="shared" si="38"/>
        <v>2.6171224655365348</v>
      </c>
      <c r="L72" s="158">
        <f t="shared" si="38"/>
        <v>3.4018894957279722</v>
      </c>
      <c r="M72" s="162">
        <f t="shared" si="44"/>
        <v>5.7825593574025937</v>
      </c>
    </row>
    <row r="73" spans="1:13" ht="14.45" customHeight="1" x14ac:dyDescent="0.15">
      <c r="A73" s="125"/>
      <c r="B73" s="70">
        <v>40</v>
      </c>
      <c r="C73" s="158">
        <f t="shared" si="42"/>
        <v>47.044532440114224</v>
      </c>
      <c r="D73" s="158">
        <f t="shared" si="35"/>
        <v>45.531904621609769</v>
      </c>
      <c r="E73" s="159">
        <f t="shared" si="35"/>
        <v>48.55716025861868</v>
      </c>
      <c r="F73" s="160">
        <f t="shared" si="43"/>
        <v>44.035026459481976</v>
      </c>
      <c r="G73" s="158">
        <f t="shared" si="36"/>
        <v>42.672258527096744</v>
      </c>
      <c r="H73" s="158">
        <f t="shared" si="36"/>
        <v>45.397794391867208</v>
      </c>
      <c r="I73" s="161">
        <f t="shared" si="37"/>
        <v>93.602857070663362</v>
      </c>
      <c r="J73" s="160">
        <f t="shared" si="37"/>
        <v>3.0095059806322535</v>
      </c>
      <c r="K73" s="158">
        <f t="shared" si="38"/>
        <v>2.6171224655365348</v>
      </c>
      <c r="L73" s="158">
        <f t="shared" si="38"/>
        <v>3.4018894957279722</v>
      </c>
      <c r="M73" s="162">
        <f t="shared" si="44"/>
        <v>6.3971429293366491</v>
      </c>
    </row>
    <row r="74" spans="1:13" ht="14.45" customHeight="1" x14ac:dyDescent="0.15">
      <c r="A74" s="125"/>
      <c r="B74" s="70">
        <v>45</v>
      </c>
      <c r="C74" s="158">
        <f t="shared" si="42"/>
        <v>42.044532440114224</v>
      </c>
      <c r="D74" s="158">
        <f t="shared" si="35"/>
        <v>40.531904621609769</v>
      </c>
      <c r="E74" s="159">
        <f t="shared" si="35"/>
        <v>43.55716025861868</v>
      </c>
      <c r="F74" s="160">
        <f t="shared" si="43"/>
        <v>39.035026459481969</v>
      </c>
      <c r="G74" s="158">
        <f t="shared" si="36"/>
        <v>37.672258527096737</v>
      </c>
      <c r="H74" s="158">
        <f t="shared" si="36"/>
        <v>40.397794391867201</v>
      </c>
      <c r="I74" s="161">
        <f t="shared" si="37"/>
        <v>92.842099065035825</v>
      </c>
      <c r="J74" s="160">
        <f t="shared" si="37"/>
        <v>3.0095059806322535</v>
      </c>
      <c r="K74" s="158">
        <f t="shared" si="38"/>
        <v>2.6171224655365348</v>
      </c>
      <c r="L74" s="158">
        <f t="shared" si="38"/>
        <v>3.4018894957279722</v>
      </c>
      <c r="M74" s="162">
        <f t="shared" si="44"/>
        <v>7.1579009349641787</v>
      </c>
    </row>
    <row r="75" spans="1:13" ht="14.45" customHeight="1" x14ac:dyDescent="0.15">
      <c r="A75" s="125"/>
      <c r="B75" s="70">
        <v>50</v>
      </c>
      <c r="C75" s="158">
        <f t="shared" si="42"/>
        <v>37.977064011766124</v>
      </c>
      <c r="D75" s="158">
        <f t="shared" si="35"/>
        <v>36.734985863009641</v>
      </c>
      <c r="E75" s="159">
        <f t="shared" si="35"/>
        <v>39.219142160522608</v>
      </c>
      <c r="F75" s="160">
        <f t="shared" si="43"/>
        <v>34.89627268637004</v>
      </c>
      <c r="G75" s="158">
        <f t="shared" si="36"/>
        <v>33.793135500322038</v>
      </c>
      <c r="H75" s="158">
        <f t="shared" si="36"/>
        <v>35.999409872418042</v>
      </c>
      <c r="I75" s="161">
        <f t="shared" si="37"/>
        <v>91.887758030895725</v>
      </c>
      <c r="J75" s="160">
        <f t="shared" si="37"/>
        <v>3.0807913253960835</v>
      </c>
      <c r="K75" s="158">
        <f t="shared" si="38"/>
        <v>2.6853813067057786</v>
      </c>
      <c r="L75" s="158">
        <f t="shared" si="38"/>
        <v>3.4762013440863884</v>
      </c>
      <c r="M75" s="162">
        <f t="shared" si="44"/>
        <v>8.1122419691042662</v>
      </c>
    </row>
    <row r="76" spans="1:13" ht="14.45" customHeight="1" x14ac:dyDescent="0.15">
      <c r="A76" s="125"/>
      <c r="B76" s="70">
        <v>55</v>
      </c>
      <c r="C76" s="158">
        <f t="shared" si="42"/>
        <v>33.437678588453373</v>
      </c>
      <c r="D76" s="158">
        <f t="shared" si="35"/>
        <v>32.293997482080471</v>
      </c>
      <c r="E76" s="159">
        <f t="shared" si="35"/>
        <v>34.581359694826276</v>
      </c>
      <c r="F76" s="160">
        <f t="shared" si="43"/>
        <v>30.316736389142953</v>
      </c>
      <c r="G76" s="158">
        <f t="shared" si="36"/>
        <v>29.307032484266667</v>
      </c>
      <c r="H76" s="158">
        <f t="shared" si="36"/>
        <v>31.326440294019239</v>
      </c>
      <c r="I76" s="161">
        <f t="shared" si="37"/>
        <v>90.666390936635963</v>
      </c>
      <c r="J76" s="160">
        <f t="shared" si="37"/>
        <v>3.1209421993104223</v>
      </c>
      <c r="K76" s="158">
        <f t="shared" si="38"/>
        <v>2.7229978788442941</v>
      </c>
      <c r="L76" s="158">
        <f t="shared" si="38"/>
        <v>3.5188865197765504</v>
      </c>
      <c r="M76" s="162">
        <f t="shared" si="44"/>
        <v>9.3336090633640438</v>
      </c>
    </row>
    <row r="77" spans="1:13" ht="14.45" customHeight="1" x14ac:dyDescent="0.15">
      <c r="A77" s="125"/>
      <c r="B77" s="70">
        <v>60</v>
      </c>
      <c r="C77" s="158">
        <f t="shared" si="42"/>
        <v>29.022008277636321</v>
      </c>
      <c r="D77" s="158">
        <f t="shared" si="35"/>
        <v>27.977595973789676</v>
      </c>
      <c r="E77" s="159">
        <f t="shared" si="35"/>
        <v>30.066420581482966</v>
      </c>
      <c r="F77" s="160">
        <f t="shared" si="43"/>
        <v>25.853516061426923</v>
      </c>
      <c r="G77" s="158">
        <f t="shared" si="36"/>
        <v>24.935879877238641</v>
      </c>
      <c r="H77" s="158">
        <f t="shared" si="36"/>
        <v>26.771152245615205</v>
      </c>
      <c r="I77" s="161">
        <f t="shared" si="37"/>
        <v>89.082450167134155</v>
      </c>
      <c r="J77" s="160">
        <f t="shared" si="37"/>
        <v>3.1684922162093989</v>
      </c>
      <c r="K77" s="158">
        <f t="shared" si="38"/>
        <v>2.7670322254959925</v>
      </c>
      <c r="L77" s="158">
        <f t="shared" si="38"/>
        <v>3.5699522069228053</v>
      </c>
      <c r="M77" s="162">
        <f t="shared" si="44"/>
        <v>10.917549832865856</v>
      </c>
    </row>
    <row r="78" spans="1:13" ht="14.45" customHeight="1" x14ac:dyDescent="0.15">
      <c r="A78" s="125"/>
      <c r="B78" s="70">
        <v>65</v>
      </c>
      <c r="C78" s="158">
        <f t="shared" si="42"/>
        <v>24.58266617522062</v>
      </c>
      <c r="D78" s="158">
        <f t="shared" si="35"/>
        <v>23.638723918104219</v>
      </c>
      <c r="E78" s="159">
        <f t="shared" si="35"/>
        <v>25.526608432337021</v>
      </c>
      <c r="F78" s="160">
        <f t="shared" si="43"/>
        <v>21.371594246933842</v>
      </c>
      <c r="G78" s="158">
        <f t="shared" si="36"/>
        <v>20.543391937470439</v>
      </c>
      <c r="H78" s="158">
        <f t="shared" si="36"/>
        <v>22.199796556397246</v>
      </c>
      <c r="I78" s="161">
        <f t="shared" si="37"/>
        <v>86.937658000971652</v>
      </c>
      <c r="J78" s="160">
        <f t="shared" si="37"/>
        <v>3.2110719282867755</v>
      </c>
      <c r="K78" s="158">
        <f t="shared" si="38"/>
        <v>2.8068562558347705</v>
      </c>
      <c r="L78" s="158">
        <f t="shared" si="38"/>
        <v>3.6152876007387804</v>
      </c>
      <c r="M78" s="162">
        <f t="shared" si="44"/>
        <v>13.062341999028334</v>
      </c>
    </row>
    <row r="79" spans="1:13" ht="14.45" customHeight="1" x14ac:dyDescent="0.15">
      <c r="A79" s="125"/>
      <c r="B79" s="70">
        <v>70</v>
      </c>
      <c r="C79" s="158">
        <f t="shared" si="42"/>
        <v>20.344300314808773</v>
      </c>
      <c r="D79" s="158">
        <f t="shared" si="35"/>
        <v>19.553983459053164</v>
      </c>
      <c r="E79" s="159">
        <f t="shared" si="35"/>
        <v>21.134617170564383</v>
      </c>
      <c r="F79" s="160">
        <f t="shared" si="43"/>
        <v>17.082660508355996</v>
      </c>
      <c r="G79" s="158">
        <f t="shared" si="36"/>
        <v>16.382605885871119</v>
      </c>
      <c r="H79" s="158">
        <f t="shared" si="36"/>
        <v>17.782715130840874</v>
      </c>
      <c r="I79" s="161">
        <f t="shared" si="37"/>
        <v>83.967795618517272</v>
      </c>
      <c r="J79" s="160">
        <f t="shared" si="37"/>
        <v>3.2616398064527754</v>
      </c>
      <c r="K79" s="158">
        <f t="shared" si="38"/>
        <v>2.8560741744538287</v>
      </c>
      <c r="L79" s="158">
        <f t="shared" si="38"/>
        <v>3.6672054384517221</v>
      </c>
      <c r="M79" s="162">
        <f t="shared" si="44"/>
        <v>16.032204381482725</v>
      </c>
    </row>
    <row r="80" spans="1:13" ht="14.45" customHeight="1" x14ac:dyDescent="0.15">
      <c r="A80" s="125"/>
      <c r="B80" s="70">
        <v>75</v>
      </c>
      <c r="C80" s="158">
        <f t="shared" si="42"/>
        <v>16.259034713989678</v>
      </c>
      <c r="D80" s="158">
        <f t="shared" si="35"/>
        <v>15.602499692453097</v>
      </c>
      <c r="E80" s="159">
        <f t="shared" si="35"/>
        <v>16.915569735526258</v>
      </c>
      <c r="F80" s="160">
        <f t="shared" si="43"/>
        <v>12.946529908183383</v>
      </c>
      <c r="G80" s="158">
        <f t="shared" si="36"/>
        <v>12.34421229349287</v>
      </c>
      <c r="H80" s="158">
        <f t="shared" si="36"/>
        <v>13.548847522873896</v>
      </c>
      <c r="I80" s="161">
        <f t="shared" si="37"/>
        <v>79.626682247279206</v>
      </c>
      <c r="J80" s="160">
        <f t="shared" si="37"/>
        <v>3.3125048058062956</v>
      </c>
      <c r="K80" s="158">
        <f t="shared" si="38"/>
        <v>2.9024254745383202</v>
      </c>
      <c r="L80" s="158">
        <f t="shared" si="38"/>
        <v>3.7225841370742709</v>
      </c>
      <c r="M80" s="162">
        <f t="shared" si="44"/>
        <v>20.373317752720794</v>
      </c>
    </row>
    <row r="81" spans="1:13" ht="14.45" customHeight="1" x14ac:dyDescent="0.15">
      <c r="A81" s="125"/>
      <c r="B81" s="70">
        <v>80</v>
      </c>
      <c r="C81" s="158">
        <f>AB41</f>
        <v>12.468749505834893</v>
      </c>
      <c r="D81" s="158">
        <f t="shared" si="35"/>
        <v>11.973505893933559</v>
      </c>
      <c r="E81" s="159">
        <f t="shared" si="35"/>
        <v>12.963993117736226</v>
      </c>
      <c r="F81" s="160">
        <f>AC41</f>
        <v>9.090632258474928</v>
      </c>
      <c r="G81" s="158">
        <f t="shared" si="36"/>
        <v>8.5755305966915802</v>
      </c>
      <c r="H81" s="158">
        <f t="shared" si="36"/>
        <v>9.6057339202582757</v>
      </c>
      <c r="I81" s="161">
        <f t="shared" si="37"/>
        <v>72.907329273243178</v>
      </c>
      <c r="J81" s="160">
        <f t="shared" si="37"/>
        <v>3.3781172473599645</v>
      </c>
      <c r="K81" s="158">
        <f t="shared" si="38"/>
        <v>2.9597906840770309</v>
      </c>
      <c r="L81" s="158">
        <f t="shared" si="38"/>
        <v>3.7964438106428982</v>
      </c>
      <c r="M81" s="162">
        <f>AF41</f>
        <v>27.092670726756811</v>
      </c>
    </row>
    <row r="82" spans="1:13" ht="14.45" customHeight="1" thickBot="1" x14ac:dyDescent="0.2">
      <c r="A82" s="129"/>
      <c r="B82" s="130">
        <v>85</v>
      </c>
      <c r="C82" s="174">
        <f>AB42</f>
        <v>9.057478691037991</v>
      </c>
      <c r="D82" s="174">
        <f t="shared" si="35"/>
        <v>7.5225583765455646</v>
      </c>
      <c r="E82" s="175">
        <f t="shared" si="35"/>
        <v>10.592399005530417</v>
      </c>
      <c r="F82" s="176">
        <f>AC42</f>
        <v>5.7227775102520315</v>
      </c>
      <c r="G82" s="174">
        <f t="shared" si="36"/>
        <v>4.6670010232859287</v>
      </c>
      <c r="H82" s="174">
        <f t="shared" si="36"/>
        <v>6.7785539972181343</v>
      </c>
      <c r="I82" s="177">
        <f t="shared" si="37"/>
        <v>63.182897862232764</v>
      </c>
      <c r="J82" s="176">
        <f t="shared" si="37"/>
        <v>3.3347011807859586</v>
      </c>
      <c r="K82" s="174">
        <f t="shared" si="38"/>
        <v>2.6322120219498646</v>
      </c>
      <c r="L82" s="174">
        <f t="shared" si="38"/>
        <v>4.0371903396220521</v>
      </c>
      <c r="M82" s="178">
        <f>AF42</f>
        <v>36.817102137767222</v>
      </c>
    </row>
    <row r="83" spans="1:13" ht="14.45" customHeight="1" thickTop="1" x14ac:dyDescent="0.15"/>
    <row r="84" spans="1:13" ht="14.45" customHeight="1" x14ac:dyDescent="0.15"/>
  </sheetData>
  <protectedRanges>
    <protectedRange sqref="C7:F42" name="範囲1_1"/>
  </protectedRanges>
  <mergeCells count="30">
    <mergeCell ref="A1:M1"/>
    <mergeCell ref="B4:F4"/>
    <mergeCell ref="G4:L4"/>
    <mergeCell ref="O4:P4"/>
    <mergeCell ref="Q4:S4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T4:W4"/>
    <mergeCell ref="AL5:AM5"/>
    <mergeCell ref="AN5:AO5"/>
    <mergeCell ref="AP5:AQ5"/>
    <mergeCell ref="AR5:AS5"/>
    <mergeCell ref="AT5:AU5"/>
    <mergeCell ref="A45:A46"/>
    <mergeCell ref="B45:B46"/>
    <mergeCell ref="C45:E45"/>
    <mergeCell ref="F45:I45"/>
    <mergeCell ref="J45:M45"/>
    <mergeCell ref="D46:E46"/>
    <mergeCell ref="G46:H46"/>
    <mergeCell ref="K46:L46"/>
  </mergeCells>
  <phoneticPr fontId="2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4"/>
  <sheetViews>
    <sheetView workbookViewId="0">
      <selection activeCell="J18" sqref="J18"/>
    </sheetView>
  </sheetViews>
  <sheetFormatPr defaultRowHeight="13.5" x14ac:dyDescent="0.15"/>
  <cols>
    <col min="1" max="1" width="4.625" style="1" customWidth="1"/>
    <col min="2" max="2" width="7.625" style="1" customWidth="1"/>
    <col min="3" max="7" width="9.625" style="1" customWidth="1"/>
    <col min="8" max="8" width="11.625" style="1" bestFit="1" customWidth="1"/>
    <col min="9" max="11" width="9.625" style="1" customWidth="1"/>
    <col min="12" max="12" width="11.625" style="1" bestFit="1" customWidth="1"/>
    <col min="13" max="14" width="9.625" style="1" customWidth="1"/>
    <col min="15" max="16" width="8.625" style="1" customWidth="1"/>
    <col min="17" max="22" width="9.625" style="1" customWidth="1"/>
    <col min="23" max="23" width="10.625" style="1" customWidth="1"/>
    <col min="24" max="24" width="9.625" style="1" customWidth="1"/>
    <col min="25" max="25" width="10.625" style="1" customWidth="1"/>
    <col min="26" max="26" width="9.625" style="1" customWidth="1"/>
    <col min="27" max="32" width="10.625" style="1" customWidth="1"/>
    <col min="33" max="33" width="6.625" style="1" customWidth="1"/>
    <col min="34" max="41" width="10.625" style="1" customWidth="1"/>
    <col min="42" max="47" width="9.625" style="1" customWidth="1"/>
    <col min="48" max="256" width="9" style="1"/>
    <col min="257" max="257" width="4.625" style="1" customWidth="1"/>
    <col min="258" max="258" width="7.625" style="1" customWidth="1"/>
    <col min="259" max="270" width="9.625" style="1" customWidth="1"/>
    <col min="271" max="272" width="8.625" style="1" customWidth="1"/>
    <col min="273" max="278" width="9.625" style="1" customWidth="1"/>
    <col min="279" max="279" width="10.625" style="1" customWidth="1"/>
    <col min="280" max="280" width="9.625" style="1" customWidth="1"/>
    <col min="281" max="281" width="10.625" style="1" customWidth="1"/>
    <col min="282" max="282" width="9.625" style="1" customWidth="1"/>
    <col min="283" max="288" width="10.625" style="1" customWidth="1"/>
    <col min="289" max="289" width="6.625" style="1" customWidth="1"/>
    <col min="290" max="297" width="10.625" style="1" customWidth="1"/>
    <col min="298" max="303" width="9.625" style="1" customWidth="1"/>
    <col min="304" max="512" width="9" style="1"/>
    <col min="513" max="513" width="4.625" style="1" customWidth="1"/>
    <col min="514" max="514" width="7.625" style="1" customWidth="1"/>
    <col min="515" max="526" width="9.625" style="1" customWidth="1"/>
    <col min="527" max="528" width="8.625" style="1" customWidth="1"/>
    <col min="529" max="534" width="9.625" style="1" customWidth="1"/>
    <col min="535" max="535" width="10.625" style="1" customWidth="1"/>
    <col min="536" max="536" width="9.625" style="1" customWidth="1"/>
    <col min="537" max="537" width="10.625" style="1" customWidth="1"/>
    <col min="538" max="538" width="9.625" style="1" customWidth="1"/>
    <col min="539" max="544" width="10.625" style="1" customWidth="1"/>
    <col min="545" max="545" width="6.625" style="1" customWidth="1"/>
    <col min="546" max="553" width="10.625" style="1" customWidth="1"/>
    <col min="554" max="559" width="9.625" style="1" customWidth="1"/>
    <col min="560" max="768" width="9" style="1"/>
    <col min="769" max="769" width="4.625" style="1" customWidth="1"/>
    <col min="770" max="770" width="7.625" style="1" customWidth="1"/>
    <col min="771" max="782" width="9.625" style="1" customWidth="1"/>
    <col min="783" max="784" width="8.625" style="1" customWidth="1"/>
    <col min="785" max="790" width="9.625" style="1" customWidth="1"/>
    <col min="791" max="791" width="10.625" style="1" customWidth="1"/>
    <col min="792" max="792" width="9.625" style="1" customWidth="1"/>
    <col min="793" max="793" width="10.625" style="1" customWidth="1"/>
    <col min="794" max="794" width="9.625" style="1" customWidth="1"/>
    <col min="795" max="800" width="10.625" style="1" customWidth="1"/>
    <col min="801" max="801" width="6.625" style="1" customWidth="1"/>
    <col min="802" max="809" width="10.625" style="1" customWidth="1"/>
    <col min="810" max="815" width="9.625" style="1" customWidth="1"/>
    <col min="816" max="1024" width="9" style="1"/>
    <col min="1025" max="1025" width="4.625" style="1" customWidth="1"/>
    <col min="1026" max="1026" width="7.625" style="1" customWidth="1"/>
    <col min="1027" max="1038" width="9.625" style="1" customWidth="1"/>
    <col min="1039" max="1040" width="8.625" style="1" customWidth="1"/>
    <col min="1041" max="1046" width="9.625" style="1" customWidth="1"/>
    <col min="1047" max="1047" width="10.625" style="1" customWidth="1"/>
    <col min="1048" max="1048" width="9.625" style="1" customWidth="1"/>
    <col min="1049" max="1049" width="10.625" style="1" customWidth="1"/>
    <col min="1050" max="1050" width="9.625" style="1" customWidth="1"/>
    <col min="1051" max="1056" width="10.625" style="1" customWidth="1"/>
    <col min="1057" max="1057" width="6.625" style="1" customWidth="1"/>
    <col min="1058" max="1065" width="10.625" style="1" customWidth="1"/>
    <col min="1066" max="1071" width="9.625" style="1" customWidth="1"/>
    <col min="1072" max="1280" width="9" style="1"/>
    <col min="1281" max="1281" width="4.625" style="1" customWidth="1"/>
    <col min="1282" max="1282" width="7.625" style="1" customWidth="1"/>
    <col min="1283" max="1294" width="9.625" style="1" customWidth="1"/>
    <col min="1295" max="1296" width="8.625" style="1" customWidth="1"/>
    <col min="1297" max="1302" width="9.625" style="1" customWidth="1"/>
    <col min="1303" max="1303" width="10.625" style="1" customWidth="1"/>
    <col min="1304" max="1304" width="9.625" style="1" customWidth="1"/>
    <col min="1305" max="1305" width="10.625" style="1" customWidth="1"/>
    <col min="1306" max="1306" width="9.625" style="1" customWidth="1"/>
    <col min="1307" max="1312" width="10.625" style="1" customWidth="1"/>
    <col min="1313" max="1313" width="6.625" style="1" customWidth="1"/>
    <col min="1314" max="1321" width="10.625" style="1" customWidth="1"/>
    <col min="1322" max="1327" width="9.625" style="1" customWidth="1"/>
    <col min="1328" max="1536" width="9" style="1"/>
    <col min="1537" max="1537" width="4.625" style="1" customWidth="1"/>
    <col min="1538" max="1538" width="7.625" style="1" customWidth="1"/>
    <col min="1539" max="1550" width="9.625" style="1" customWidth="1"/>
    <col min="1551" max="1552" width="8.625" style="1" customWidth="1"/>
    <col min="1553" max="1558" width="9.625" style="1" customWidth="1"/>
    <col min="1559" max="1559" width="10.625" style="1" customWidth="1"/>
    <col min="1560" max="1560" width="9.625" style="1" customWidth="1"/>
    <col min="1561" max="1561" width="10.625" style="1" customWidth="1"/>
    <col min="1562" max="1562" width="9.625" style="1" customWidth="1"/>
    <col min="1563" max="1568" width="10.625" style="1" customWidth="1"/>
    <col min="1569" max="1569" width="6.625" style="1" customWidth="1"/>
    <col min="1570" max="1577" width="10.625" style="1" customWidth="1"/>
    <col min="1578" max="1583" width="9.625" style="1" customWidth="1"/>
    <col min="1584" max="1792" width="9" style="1"/>
    <col min="1793" max="1793" width="4.625" style="1" customWidth="1"/>
    <col min="1794" max="1794" width="7.625" style="1" customWidth="1"/>
    <col min="1795" max="1806" width="9.625" style="1" customWidth="1"/>
    <col min="1807" max="1808" width="8.625" style="1" customWidth="1"/>
    <col min="1809" max="1814" width="9.625" style="1" customWidth="1"/>
    <col min="1815" max="1815" width="10.625" style="1" customWidth="1"/>
    <col min="1816" max="1816" width="9.625" style="1" customWidth="1"/>
    <col min="1817" max="1817" width="10.625" style="1" customWidth="1"/>
    <col min="1818" max="1818" width="9.625" style="1" customWidth="1"/>
    <col min="1819" max="1824" width="10.625" style="1" customWidth="1"/>
    <col min="1825" max="1825" width="6.625" style="1" customWidth="1"/>
    <col min="1826" max="1833" width="10.625" style="1" customWidth="1"/>
    <col min="1834" max="1839" width="9.625" style="1" customWidth="1"/>
    <col min="1840" max="2048" width="9" style="1"/>
    <col min="2049" max="2049" width="4.625" style="1" customWidth="1"/>
    <col min="2050" max="2050" width="7.625" style="1" customWidth="1"/>
    <col min="2051" max="2062" width="9.625" style="1" customWidth="1"/>
    <col min="2063" max="2064" width="8.625" style="1" customWidth="1"/>
    <col min="2065" max="2070" width="9.625" style="1" customWidth="1"/>
    <col min="2071" max="2071" width="10.625" style="1" customWidth="1"/>
    <col min="2072" max="2072" width="9.625" style="1" customWidth="1"/>
    <col min="2073" max="2073" width="10.625" style="1" customWidth="1"/>
    <col min="2074" max="2074" width="9.625" style="1" customWidth="1"/>
    <col min="2075" max="2080" width="10.625" style="1" customWidth="1"/>
    <col min="2081" max="2081" width="6.625" style="1" customWidth="1"/>
    <col min="2082" max="2089" width="10.625" style="1" customWidth="1"/>
    <col min="2090" max="2095" width="9.625" style="1" customWidth="1"/>
    <col min="2096" max="2304" width="9" style="1"/>
    <col min="2305" max="2305" width="4.625" style="1" customWidth="1"/>
    <col min="2306" max="2306" width="7.625" style="1" customWidth="1"/>
    <col min="2307" max="2318" width="9.625" style="1" customWidth="1"/>
    <col min="2319" max="2320" width="8.625" style="1" customWidth="1"/>
    <col min="2321" max="2326" width="9.625" style="1" customWidth="1"/>
    <col min="2327" max="2327" width="10.625" style="1" customWidth="1"/>
    <col min="2328" max="2328" width="9.625" style="1" customWidth="1"/>
    <col min="2329" max="2329" width="10.625" style="1" customWidth="1"/>
    <col min="2330" max="2330" width="9.625" style="1" customWidth="1"/>
    <col min="2331" max="2336" width="10.625" style="1" customWidth="1"/>
    <col min="2337" max="2337" width="6.625" style="1" customWidth="1"/>
    <col min="2338" max="2345" width="10.625" style="1" customWidth="1"/>
    <col min="2346" max="2351" width="9.625" style="1" customWidth="1"/>
    <col min="2352" max="2560" width="9" style="1"/>
    <col min="2561" max="2561" width="4.625" style="1" customWidth="1"/>
    <col min="2562" max="2562" width="7.625" style="1" customWidth="1"/>
    <col min="2563" max="2574" width="9.625" style="1" customWidth="1"/>
    <col min="2575" max="2576" width="8.625" style="1" customWidth="1"/>
    <col min="2577" max="2582" width="9.625" style="1" customWidth="1"/>
    <col min="2583" max="2583" width="10.625" style="1" customWidth="1"/>
    <col min="2584" max="2584" width="9.625" style="1" customWidth="1"/>
    <col min="2585" max="2585" width="10.625" style="1" customWidth="1"/>
    <col min="2586" max="2586" width="9.625" style="1" customWidth="1"/>
    <col min="2587" max="2592" width="10.625" style="1" customWidth="1"/>
    <col min="2593" max="2593" width="6.625" style="1" customWidth="1"/>
    <col min="2594" max="2601" width="10.625" style="1" customWidth="1"/>
    <col min="2602" max="2607" width="9.625" style="1" customWidth="1"/>
    <col min="2608" max="2816" width="9" style="1"/>
    <col min="2817" max="2817" width="4.625" style="1" customWidth="1"/>
    <col min="2818" max="2818" width="7.625" style="1" customWidth="1"/>
    <col min="2819" max="2830" width="9.625" style="1" customWidth="1"/>
    <col min="2831" max="2832" width="8.625" style="1" customWidth="1"/>
    <col min="2833" max="2838" width="9.625" style="1" customWidth="1"/>
    <col min="2839" max="2839" width="10.625" style="1" customWidth="1"/>
    <col min="2840" max="2840" width="9.625" style="1" customWidth="1"/>
    <col min="2841" max="2841" width="10.625" style="1" customWidth="1"/>
    <col min="2842" max="2842" width="9.625" style="1" customWidth="1"/>
    <col min="2843" max="2848" width="10.625" style="1" customWidth="1"/>
    <col min="2849" max="2849" width="6.625" style="1" customWidth="1"/>
    <col min="2850" max="2857" width="10.625" style="1" customWidth="1"/>
    <col min="2858" max="2863" width="9.625" style="1" customWidth="1"/>
    <col min="2864" max="3072" width="9" style="1"/>
    <col min="3073" max="3073" width="4.625" style="1" customWidth="1"/>
    <col min="3074" max="3074" width="7.625" style="1" customWidth="1"/>
    <col min="3075" max="3086" width="9.625" style="1" customWidth="1"/>
    <col min="3087" max="3088" width="8.625" style="1" customWidth="1"/>
    <col min="3089" max="3094" width="9.625" style="1" customWidth="1"/>
    <col min="3095" max="3095" width="10.625" style="1" customWidth="1"/>
    <col min="3096" max="3096" width="9.625" style="1" customWidth="1"/>
    <col min="3097" max="3097" width="10.625" style="1" customWidth="1"/>
    <col min="3098" max="3098" width="9.625" style="1" customWidth="1"/>
    <col min="3099" max="3104" width="10.625" style="1" customWidth="1"/>
    <col min="3105" max="3105" width="6.625" style="1" customWidth="1"/>
    <col min="3106" max="3113" width="10.625" style="1" customWidth="1"/>
    <col min="3114" max="3119" width="9.625" style="1" customWidth="1"/>
    <col min="3120" max="3328" width="9" style="1"/>
    <col min="3329" max="3329" width="4.625" style="1" customWidth="1"/>
    <col min="3330" max="3330" width="7.625" style="1" customWidth="1"/>
    <col min="3331" max="3342" width="9.625" style="1" customWidth="1"/>
    <col min="3343" max="3344" width="8.625" style="1" customWidth="1"/>
    <col min="3345" max="3350" width="9.625" style="1" customWidth="1"/>
    <col min="3351" max="3351" width="10.625" style="1" customWidth="1"/>
    <col min="3352" max="3352" width="9.625" style="1" customWidth="1"/>
    <col min="3353" max="3353" width="10.625" style="1" customWidth="1"/>
    <col min="3354" max="3354" width="9.625" style="1" customWidth="1"/>
    <col min="3355" max="3360" width="10.625" style="1" customWidth="1"/>
    <col min="3361" max="3361" width="6.625" style="1" customWidth="1"/>
    <col min="3362" max="3369" width="10.625" style="1" customWidth="1"/>
    <col min="3370" max="3375" width="9.625" style="1" customWidth="1"/>
    <col min="3376" max="3584" width="9" style="1"/>
    <col min="3585" max="3585" width="4.625" style="1" customWidth="1"/>
    <col min="3586" max="3586" width="7.625" style="1" customWidth="1"/>
    <col min="3587" max="3598" width="9.625" style="1" customWidth="1"/>
    <col min="3599" max="3600" width="8.625" style="1" customWidth="1"/>
    <col min="3601" max="3606" width="9.625" style="1" customWidth="1"/>
    <col min="3607" max="3607" width="10.625" style="1" customWidth="1"/>
    <col min="3608" max="3608" width="9.625" style="1" customWidth="1"/>
    <col min="3609" max="3609" width="10.625" style="1" customWidth="1"/>
    <col min="3610" max="3610" width="9.625" style="1" customWidth="1"/>
    <col min="3611" max="3616" width="10.625" style="1" customWidth="1"/>
    <col min="3617" max="3617" width="6.625" style="1" customWidth="1"/>
    <col min="3618" max="3625" width="10.625" style="1" customWidth="1"/>
    <col min="3626" max="3631" width="9.625" style="1" customWidth="1"/>
    <col min="3632" max="3840" width="9" style="1"/>
    <col min="3841" max="3841" width="4.625" style="1" customWidth="1"/>
    <col min="3842" max="3842" width="7.625" style="1" customWidth="1"/>
    <col min="3843" max="3854" width="9.625" style="1" customWidth="1"/>
    <col min="3855" max="3856" width="8.625" style="1" customWidth="1"/>
    <col min="3857" max="3862" width="9.625" style="1" customWidth="1"/>
    <col min="3863" max="3863" width="10.625" style="1" customWidth="1"/>
    <col min="3864" max="3864" width="9.625" style="1" customWidth="1"/>
    <col min="3865" max="3865" width="10.625" style="1" customWidth="1"/>
    <col min="3866" max="3866" width="9.625" style="1" customWidth="1"/>
    <col min="3867" max="3872" width="10.625" style="1" customWidth="1"/>
    <col min="3873" max="3873" width="6.625" style="1" customWidth="1"/>
    <col min="3874" max="3881" width="10.625" style="1" customWidth="1"/>
    <col min="3882" max="3887" width="9.625" style="1" customWidth="1"/>
    <col min="3888" max="4096" width="9" style="1"/>
    <col min="4097" max="4097" width="4.625" style="1" customWidth="1"/>
    <col min="4098" max="4098" width="7.625" style="1" customWidth="1"/>
    <col min="4099" max="4110" width="9.625" style="1" customWidth="1"/>
    <col min="4111" max="4112" width="8.625" style="1" customWidth="1"/>
    <col min="4113" max="4118" width="9.625" style="1" customWidth="1"/>
    <col min="4119" max="4119" width="10.625" style="1" customWidth="1"/>
    <col min="4120" max="4120" width="9.625" style="1" customWidth="1"/>
    <col min="4121" max="4121" width="10.625" style="1" customWidth="1"/>
    <col min="4122" max="4122" width="9.625" style="1" customWidth="1"/>
    <col min="4123" max="4128" width="10.625" style="1" customWidth="1"/>
    <col min="4129" max="4129" width="6.625" style="1" customWidth="1"/>
    <col min="4130" max="4137" width="10.625" style="1" customWidth="1"/>
    <col min="4138" max="4143" width="9.625" style="1" customWidth="1"/>
    <col min="4144" max="4352" width="9" style="1"/>
    <col min="4353" max="4353" width="4.625" style="1" customWidth="1"/>
    <col min="4354" max="4354" width="7.625" style="1" customWidth="1"/>
    <col min="4355" max="4366" width="9.625" style="1" customWidth="1"/>
    <col min="4367" max="4368" width="8.625" style="1" customWidth="1"/>
    <col min="4369" max="4374" width="9.625" style="1" customWidth="1"/>
    <col min="4375" max="4375" width="10.625" style="1" customWidth="1"/>
    <col min="4376" max="4376" width="9.625" style="1" customWidth="1"/>
    <col min="4377" max="4377" width="10.625" style="1" customWidth="1"/>
    <col min="4378" max="4378" width="9.625" style="1" customWidth="1"/>
    <col min="4379" max="4384" width="10.625" style="1" customWidth="1"/>
    <col min="4385" max="4385" width="6.625" style="1" customWidth="1"/>
    <col min="4386" max="4393" width="10.625" style="1" customWidth="1"/>
    <col min="4394" max="4399" width="9.625" style="1" customWidth="1"/>
    <col min="4400" max="4608" width="9" style="1"/>
    <col min="4609" max="4609" width="4.625" style="1" customWidth="1"/>
    <col min="4610" max="4610" width="7.625" style="1" customWidth="1"/>
    <col min="4611" max="4622" width="9.625" style="1" customWidth="1"/>
    <col min="4623" max="4624" width="8.625" style="1" customWidth="1"/>
    <col min="4625" max="4630" width="9.625" style="1" customWidth="1"/>
    <col min="4631" max="4631" width="10.625" style="1" customWidth="1"/>
    <col min="4632" max="4632" width="9.625" style="1" customWidth="1"/>
    <col min="4633" max="4633" width="10.625" style="1" customWidth="1"/>
    <col min="4634" max="4634" width="9.625" style="1" customWidth="1"/>
    <col min="4635" max="4640" width="10.625" style="1" customWidth="1"/>
    <col min="4641" max="4641" width="6.625" style="1" customWidth="1"/>
    <col min="4642" max="4649" width="10.625" style="1" customWidth="1"/>
    <col min="4650" max="4655" width="9.625" style="1" customWidth="1"/>
    <col min="4656" max="4864" width="9" style="1"/>
    <col min="4865" max="4865" width="4.625" style="1" customWidth="1"/>
    <col min="4866" max="4866" width="7.625" style="1" customWidth="1"/>
    <col min="4867" max="4878" width="9.625" style="1" customWidth="1"/>
    <col min="4879" max="4880" width="8.625" style="1" customWidth="1"/>
    <col min="4881" max="4886" width="9.625" style="1" customWidth="1"/>
    <col min="4887" max="4887" width="10.625" style="1" customWidth="1"/>
    <col min="4888" max="4888" width="9.625" style="1" customWidth="1"/>
    <col min="4889" max="4889" width="10.625" style="1" customWidth="1"/>
    <col min="4890" max="4890" width="9.625" style="1" customWidth="1"/>
    <col min="4891" max="4896" width="10.625" style="1" customWidth="1"/>
    <col min="4897" max="4897" width="6.625" style="1" customWidth="1"/>
    <col min="4898" max="4905" width="10.625" style="1" customWidth="1"/>
    <col min="4906" max="4911" width="9.625" style="1" customWidth="1"/>
    <col min="4912" max="5120" width="9" style="1"/>
    <col min="5121" max="5121" width="4.625" style="1" customWidth="1"/>
    <col min="5122" max="5122" width="7.625" style="1" customWidth="1"/>
    <col min="5123" max="5134" width="9.625" style="1" customWidth="1"/>
    <col min="5135" max="5136" width="8.625" style="1" customWidth="1"/>
    <col min="5137" max="5142" width="9.625" style="1" customWidth="1"/>
    <col min="5143" max="5143" width="10.625" style="1" customWidth="1"/>
    <col min="5144" max="5144" width="9.625" style="1" customWidth="1"/>
    <col min="5145" max="5145" width="10.625" style="1" customWidth="1"/>
    <col min="5146" max="5146" width="9.625" style="1" customWidth="1"/>
    <col min="5147" max="5152" width="10.625" style="1" customWidth="1"/>
    <col min="5153" max="5153" width="6.625" style="1" customWidth="1"/>
    <col min="5154" max="5161" width="10.625" style="1" customWidth="1"/>
    <col min="5162" max="5167" width="9.625" style="1" customWidth="1"/>
    <col min="5168" max="5376" width="9" style="1"/>
    <col min="5377" max="5377" width="4.625" style="1" customWidth="1"/>
    <col min="5378" max="5378" width="7.625" style="1" customWidth="1"/>
    <col min="5379" max="5390" width="9.625" style="1" customWidth="1"/>
    <col min="5391" max="5392" width="8.625" style="1" customWidth="1"/>
    <col min="5393" max="5398" width="9.625" style="1" customWidth="1"/>
    <col min="5399" max="5399" width="10.625" style="1" customWidth="1"/>
    <col min="5400" max="5400" width="9.625" style="1" customWidth="1"/>
    <col min="5401" max="5401" width="10.625" style="1" customWidth="1"/>
    <col min="5402" max="5402" width="9.625" style="1" customWidth="1"/>
    <col min="5403" max="5408" width="10.625" style="1" customWidth="1"/>
    <col min="5409" max="5409" width="6.625" style="1" customWidth="1"/>
    <col min="5410" max="5417" width="10.625" style="1" customWidth="1"/>
    <col min="5418" max="5423" width="9.625" style="1" customWidth="1"/>
    <col min="5424" max="5632" width="9" style="1"/>
    <col min="5633" max="5633" width="4.625" style="1" customWidth="1"/>
    <col min="5634" max="5634" width="7.625" style="1" customWidth="1"/>
    <col min="5635" max="5646" width="9.625" style="1" customWidth="1"/>
    <col min="5647" max="5648" width="8.625" style="1" customWidth="1"/>
    <col min="5649" max="5654" width="9.625" style="1" customWidth="1"/>
    <col min="5655" max="5655" width="10.625" style="1" customWidth="1"/>
    <col min="5656" max="5656" width="9.625" style="1" customWidth="1"/>
    <col min="5657" max="5657" width="10.625" style="1" customWidth="1"/>
    <col min="5658" max="5658" width="9.625" style="1" customWidth="1"/>
    <col min="5659" max="5664" width="10.625" style="1" customWidth="1"/>
    <col min="5665" max="5665" width="6.625" style="1" customWidth="1"/>
    <col min="5666" max="5673" width="10.625" style="1" customWidth="1"/>
    <col min="5674" max="5679" width="9.625" style="1" customWidth="1"/>
    <col min="5680" max="5888" width="9" style="1"/>
    <col min="5889" max="5889" width="4.625" style="1" customWidth="1"/>
    <col min="5890" max="5890" width="7.625" style="1" customWidth="1"/>
    <col min="5891" max="5902" width="9.625" style="1" customWidth="1"/>
    <col min="5903" max="5904" width="8.625" style="1" customWidth="1"/>
    <col min="5905" max="5910" width="9.625" style="1" customWidth="1"/>
    <col min="5911" max="5911" width="10.625" style="1" customWidth="1"/>
    <col min="5912" max="5912" width="9.625" style="1" customWidth="1"/>
    <col min="5913" max="5913" width="10.625" style="1" customWidth="1"/>
    <col min="5914" max="5914" width="9.625" style="1" customWidth="1"/>
    <col min="5915" max="5920" width="10.625" style="1" customWidth="1"/>
    <col min="5921" max="5921" width="6.625" style="1" customWidth="1"/>
    <col min="5922" max="5929" width="10.625" style="1" customWidth="1"/>
    <col min="5930" max="5935" width="9.625" style="1" customWidth="1"/>
    <col min="5936" max="6144" width="9" style="1"/>
    <col min="6145" max="6145" width="4.625" style="1" customWidth="1"/>
    <col min="6146" max="6146" width="7.625" style="1" customWidth="1"/>
    <col min="6147" max="6158" width="9.625" style="1" customWidth="1"/>
    <col min="6159" max="6160" width="8.625" style="1" customWidth="1"/>
    <col min="6161" max="6166" width="9.625" style="1" customWidth="1"/>
    <col min="6167" max="6167" width="10.625" style="1" customWidth="1"/>
    <col min="6168" max="6168" width="9.625" style="1" customWidth="1"/>
    <col min="6169" max="6169" width="10.625" style="1" customWidth="1"/>
    <col min="6170" max="6170" width="9.625" style="1" customWidth="1"/>
    <col min="6171" max="6176" width="10.625" style="1" customWidth="1"/>
    <col min="6177" max="6177" width="6.625" style="1" customWidth="1"/>
    <col min="6178" max="6185" width="10.625" style="1" customWidth="1"/>
    <col min="6186" max="6191" width="9.625" style="1" customWidth="1"/>
    <col min="6192" max="6400" width="9" style="1"/>
    <col min="6401" max="6401" width="4.625" style="1" customWidth="1"/>
    <col min="6402" max="6402" width="7.625" style="1" customWidth="1"/>
    <col min="6403" max="6414" width="9.625" style="1" customWidth="1"/>
    <col min="6415" max="6416" width="8.625" style="1" customWidth="1"/>
    <col min="6417" max="6422" width="9.625" style="1" customWidth="1"/>
    <col min="6423" max="6423" width="10.625" style="1" customWidth="1"/>
    <col min="6424" max="6424" width="9.625" style="1" customWidth="1"/>
    <col min="6425" max="6425" width="10.625" style="1" customWidth="1"/>
    <col min="6426" max="6426" width="9.625" style="1" customWidth="1"/>
    <col min="6427" max="6432" width="10.625" style="1" customWidth="1"/>
    <col min="6433" max="6433" width="6.625" style="1" customWidth="1"/>
    <col min="6434" max="6441" width="10.625" style="1" customWidth="1"/>
    <col min="6442" max="6447" width="9.625" style="1" customWidth="1"/>
    <col min="6448" max="6656" width="9" style="1"/>
    <col min="6657" max="6657" width="4.625" style="1" customWidth="1"/>
    <col min="6658" max="6658" width="7.625" style="1" customWidth="1"/>
    <col min="6659" max="6670" width="9.625" style="1" customWidth="1"/>
    <col min="6671" max="6672" width="8.625" style="1" customWidth="1"/>
    <col min="6673" max="6678" width="9.625" style="1" customWidth="1"/>
    <col min="6679" max="6679" width="10.625" style="1" customWidth="1"/>
    <col min="6680" max="6680" width="9.625" style="1" customWidth="1"/>
    <col min="6681" max="6681" width="10.625" style="1" customWidth="1"/>
    <col min="6682" max="6682" width="9.625" style="1" customWidth="1"/>
    <col min="6683" max="6688" width="10.625" style="1" customWidth="1"/>
    <col min="6689" max="6689" width="6.625" style="1" customWidth="1"/>
    <col min="6690" max="6697" width="10.625" style="1" customWidth="1"/>
    <col min="6698" max="6703" width="9.625" style="1" customWidth="1"/>
    <col min="6704" max="6912" width="9" style="1"/>
    <col min="6913" max="6913" width="4.625" style="1" customWidth="1"/>
    <col min="6914" max="6914" width="7.625" style="1" customWidth="1"/>
    <col min="6915" max="6926" width="9.625" style="1" customWidth="1"/>
    <col min="6927" max="6928" width="8.625" style="1" customWidth="1"/>
    <col min="6929" max="6934" width="9.625" style="1" customWidth="1"/>
    <col min="6935" max="6935" width="10.625" style="1" customWidth="1"/>
    <col min="6936" max="6936" width="9.625" style="1" customWidth="1"/>
    <col min="6937" max="6937" width="10.625" style="1" customWidth="1"/>
    <col min="6938" max="6938" width="9.625" style="1" customWidth="1"/>
    <col min="6939" max="6944" width="10.625" style="1" customWidth="1"/>
    <col min="6945" max="6945" width="6.625" style="1" customWidth="1"/>
    <col min="6946" max="6953" width="10.625" style="1" customWidth="1"/>
    <col min="6954" max="6959" width="9.625" style="1" customWidth="1"/>
    <col min="6960" max="7168" width="9" style="1"/>
    <col min="7169" max="7169" width="4.625" style="1" customWidth="1"/>
    <col min="7170" max="7170" width="7.625" style="1" customWidth="1"/>
    <col min="7171" max="7182" width="9.625" style="1" customWidth="1"/>
    <col min="7183" max="7184" width="8.625" style="1" customWidth="1"/>
    <col min="7185" max="7190" width="9.625" style="1" customWidth="1"/>
    <col min="7191" max="7191" width="10.625" style="1" customWidth="1"/>
    <col min="7192" max="7192" width="9.625" style="1" customWidth="1"/>
    <col min="7193" max="7193" width="10.625" style="1" customWidth="1"/>
    <col min="7194" max="7194" width="9.625" style="1" customWidth="1"/>
    <col min="7195" max="7200" width="10.625" style="1" customWidth="1"/>
    <col min="7201" max="7201" width="6.625" style="1" customWidth="1"/>
    <col min="7202" max="7209" width="10.625" style="1" customWidth="1"/>
    <col min="7210" max="7215" width="9.625" style="1" customWidth="1"/>
    <col min="7216" max="7424" width="9" style="1"/>
    <col min="7425" max="7425" width="4.625" style="1" customWidth="1"/>
    <col min="7426" max="7426" width="7.625" style="1" customWidth="1"/>
    <col min="7427" max="7438" width="9.625" style="1" customWidth="1"/>
    <col min="7439" max="7440" width="8.625" style="1" customWidth="1"/>
    <col min="7441" max="7446" width="9.625" style="1" customWidth="1"/>
    <col min="7447" max="7447" width="10.625" style="1" customWidth="1"/>
    <col min="7448" max="7448" width="9.625" style="1" customWidth="1"/>
    <col min="7449" max="7449" width="10.625" style="1" customWidth="1"/>
    <col min="7450" max="7450" width="9.625" style="1" customWidth="1"/>
    <col min="7451" max="7456" width="10.625" style="1" customWidth="1"/>
    <col min="7457" max="7457" width="6.625" style="1" customWidth="1"/>
    <col min="7458" max="7465" width="10.625" style="1" customWidth="1"/>
    <col min="7466" max="7471" width="9.625" style="1" customWidth="1"/>
    <col min="7472" max="7680" width="9" style="1"/>
    <col min="7681" max="7681" width="4.625" style="1" customWidth="1"/>
    <col min="7682" max="7682" width="7.625" style="1" customWidth="1"/>
    <col min="7683" max="7694" width="9.625" style="1" customWidth="1"/>
    <col min="7695" max="7696" width="8.625" style="1" customWidth="1"/>
    <col min="7697" max="7702" width="9.625" style="1" customWidth="1"/>
    <col min="7703" max="7703" width="10.625" style="1" customWidth="1"/>
    <col min="7704" max="7704" width="9.625" style="1" customWidth="1"/>
    <col min="7705" max="7705" width="10.625" style="1" customWidth="1"/>
    <col min="7706" max="7706" width="9.625" style="1" customWidth="1"/>
    <col min="7707" max="7712" width="10.625" style="1" customWidth="1"/>
    <col min="7713" max="7713" width="6.625" style="1" customWidth="1"/>
    <col min="7714" max="7721" width="10.625" style="1" customWidth="1"/>
    <col min="7722" max="7727" width="9.625" style="1" customWidth="1"/>
    <col min="7728" max="7936" width="9" style="1"/>
    <col min="7937" max="7937" width="4.625" style="1" customWidth="1"/>
    <col min="7938" max="7938" width="7.625" style="1" customWidth="1"/>
    <col min="7939" max="7950" width="9.625" style="1" customWidth="1"/>
    <col min="7951" max="7952" width="8.625" style="1" customWidth="1"/>
    <col min="7953" max="7958" width="9.625" style="1" customWidth="1"/>
    <col min="7959" max="7959" width="10.625" style="1" customWidth="1"/>
    <col min="7960" max="7960" width="9.625" style="1" customWidth="1"/>
    <col min="7961" max="7961" width="10.625" style="1" customWidth="1"/>
    <col min="7962" max="7962" width="9.625" style="1" customWidth="1"/>
    <col min="7963" max="7968" width="10.625" style="1" customWidth="1"/>
    <col min="7969" max="7969" width="6.625" style="1" customWidth="1"/>
    <col min="7970" max="7977" width="10.625" style="1" customWidth="1"/>
    <col min="7978" max="7983" width="9.625" style="1" customWidth="1"/>
    <col min="7984" max="8192" width="9" style="1"/>
    <col min="8193" max="8193" width="4.625" style="1" customWidth="1"/>
    <col min="8194" max="8194" width="7.625" style="1" customWidth="1"/>
    <col min="8195" max="8206" width="9.625" style="1" customWidth="1"/>
    <col min="8207" max="8208" width="8.625" style="1" customWidth="1"/>
    <col min="8209" max="8214" width="9.625" style="1" customWidth="1"/>
    <col min="8215" max="8215" width="10.625" style="1" customWidth="1"/>
    <col min="8216" max="8216" width="9.625" style="1" customWidth="1"/>
    <col min="8217" max="8217" width="10.625" style="1" customWidth="1"/>
    <col min="8218" max="8218" width="9.625" style="1" customWidth="1"/>
    <col min="8219" max="8224" width="10.625" style="1" customWidth="1"/>
    <col min="8225" max="8225" width="6.625" style="1" customWidth="1"/>
    <col min="8226" max="8233" width="10.625" style="1" customWidth="1"/>
    <col min="8234" max="8239" width="9.625" style="1" customWidth="1"/>
    <col min="8240" max="8448" width="9" style="1"/>
    <col min="8449" max="8449" width="4.625" style="1" customWidth="1"/>
    <col min="8450" max="8450" width="7.625" style="1" customWidth="1"/>
    <col min="8451" max="8462" width="9.625" style="1" customWidth="1"/>
    <col min="8463" max="8464" width="8.625" style="1" customWidth="1"/>
    <col min="8465" max="8470" width="9.625" style="1" customWidth="1"/>
    <col min="8471" max="8471" width="10.625" style="1" customWidth="1"/>
    <col min="8472" max="8472" width="9.625" style="1" customWidth="1"/>
    <col min="8473" max="8473" width="10.625" style="1" customWidth="1"/>
    <col min="8474" max="8474" width="9.625" style="1" customWidth="1"/>
    <col min="8475" max="8480" width="10.625" style="1" customWidth="1"/>
    <col min="8481" max="8481" width="6.625" style="1" customWidth="1"/>
    <col min="8482" max="8489" width="10.625" style="1" customWidth="1"/>
    <col min="8490" max="8495" width="9.625" style="1" customWidth="1"/>
    <col min="8496" max="8704" width="9" style="1"/>
    <col min="8705" max="8705" width="4.625" style="1" customWidth="1"/>
    <col min="8706" max="8706" width="7.625" style="1" customWidth="1"/>
    <col min="8707" max="8718" width="9.625" style="1" customWidth="1"/>
    <col min="8719" max="8720" width="8.625" style="1" customWidth="1"/>
    <col min="8721" max="8726" width="9.625" style="1" customWidth="1"/>
    <col min="8727" max="8727" width="10.625" style="1" customWidth="1"/>
    <col min="8728" max="8728" width="9.625" style="1" customWidth="1"/>
    <col min="8729" max="8729" width="10.625" style="1" customWidth="1"/>
    <col min="8730" max="8730" width="9.625" style="1" customWidth="1"/>
    <col min="8731" max="8736" width="10.625" style="1" customWidth="1"/>
    <col min="8737" max="8737" width="6.625" style="1" customWidth="1"/>
    <col min="8738" max="8745" width="10.625" style="1" customWidth="1"/>
    <col min="8746" max="8751" width="9.625" style="1" customWidth="1"/>
    <col min="8752" max="8960" width="9" style="1"/>
    <col min="8961" max="8961" width="4.625" style="1" customWidth="1"/>
    <col min="8962" max="8962" width="7.625" style="1" customWidth="1"/>
    <col min="8963" max="8974" width="9.625" style="1" customWidth="1"/>
    <col min="8975" max="8976" width="8.625" style="1" customWidth="1"/>
    <col min="8977" max="8982" width="9.625" style="1" customWidth="1"/>
    <col min="8983" max="8983" width="10.625" style="1" customWidth="1"/>
    <col min="8984" max="8984" width="9.625" style="1" customWidth="1"/>
    <col min="8985" max="8985" width="10.625" style="1" customWidth="1"/>
    <col min="8986" max="8986" width="9.625" style="1" customWidth="1"/>
    <col min="8987" max="8992" width="10.625" style="1" customWidth="1"/>
    <col min="8993" max="8993" width="6.625" style="1" customWidth="1"/>
    <col min="8994" max="9001" width="10.625" style="1" customWidth="1"/>
    <col min="9002" max="9007" width="9.625" style="1" customWidth="1"/>
    <col min="9008" max="9216" width="9" style="1"/>
    <col min="9217" max="9217" width="4.625" style="1" customWidth="1"/>
    <col min="9218" max="9218" width="7.625" style="1" customWidth="1"/>
    <col min="9219" max="9230" width="9.625" style="1" customWidth="1"/>
    <col min="9231" max="9232" width="8.625" style="1" customWidth="1"/>
    <col min="9233" max="9238" width="9.625" style="1" customWidth="1"/>
    <col min="9239" max="9239" width="10.625" style="1" customWidth="1"/>
    <col min="9240" max="9240" width="9.625" style="1" customWidth="1"/>
    <col min="9241" max="9241" width="10.625" style="1" customWidth="1"/>
    <col min="9242" max="9242" width="9.625" style="1" customWidth="1"/>
    <col min="9243" max="9248" width="10.625" style="1" customWidth="1"/>
    <col min="9249" max="9249" width="6.625" style="1" customWidth="1"/>
    <col min="9250" max="9257" width="10.625" style="1" customWidth="1"/>
    <col min="9258" max="9263" width="9.625" style="1" customWidth="1"/>
    <col min="9264" max="9472" width="9" style="1"/>
    <col min="9473" max="9473" width="4.625" style="1" customWidth="1"/>
    <col min="9474" max="9474" width="7.625" style="1" customWidth="1"/>
    <col min="9475" max="9486" width="9.625" style="1" customWidth="1"/>
    <col min="9487" max="9488" width="8.625" style="1" customWidth="1"/>
    <col min="9489" max="9494" width="9.625" style="1" customWidth="1"/>
    <col min="9495" max="9495" width="10.625" style="1" customWidth="1"/>
    <col min="9496" max="9496" width="9.625" style="1" customWidth="1"/>
    <col min="9497" max="9497" width="10.625" style="1" customWidth="1"/>
    <col min="9498" max="9498" width="9.625" style="1" customWidth="1"/>
    <col min="9499" max="9504" width="10.625" style="1" customWidth="1"/>
    <col min="9505" max="9505" width="6.625" style="1" customWidth="1"/>
    <col min="9506" max="9513" width="10.625" style="1" customWidth="1"/>
    <col min="9514" max="9519" width="9.625" style="1" customWidth="1"/>
    <col min="9520" max="9728" width="9" style="1"/>
    <col min="9729" max="9729" width="4.625" style="1" customWidth="1"/>
    <col min="9730" max="9730" width="7.625" style="1" customWidth="1"/>
    <col min="9731" max="9742" width="9.625" style="1" customWidth="1"/>
    <col min="9743" max="9744" width="8.625" style="1" customWidth="1"/>
    <col min="9745" max="9750" width="9.625" style="1" customWidth="1"/>
    <col min="9751" max="9751" width="10.625" style="1" customWidth="1"/>
    <col min="9752" max="9752" width="9.625" style="1" customWidth="1"/>
    <col min="9753" max="9753" width="10.625" style="1" customWidth="1"/>
    <col min="9754" max="9754" width="9.625" style="1" customWidth="1"/>
    <col min="9755" max="9760" width="10.625" style="1" customWidth="1"/>
    <col min="9761" max="9761" width="6.625" style="1" customWidth="1"/>
    <col min="9762" max="9769" width="10.625" style="1" customWidth="1"/>
    <col min="9770" max="9775" width="9.625" style="1" customWidth="1"/>
    <col min="9776" max="9984" width="9" style="1"/>
    <col min="9985" max="9985" width="4.625" style="1" customWidth="1"/>
    <col min="9986" max="9986" width="7.625" style="1" customWidth="1"/>
    <col min="9987" max="9998" width="9.625" style="1" customWidth="1"/>
    <col min="9999" max="10000" width="8.625" style="1" customWidth="1"/>
    <col min="10001" max="10006" width="9.625" style="1" customWidth="1"/>
    <col min="10007" max="10007" width="10.625" style="1" customWidth="1"/>
    <col min="10008" max="10008" width="9.625" style="1" customWidth="1"/>
    <col min="10009" max="10009" width="10.625" style="1" customWidth="1"/>
    <col min="10010" max="10010" width="9.625" style="1" customWidth="1"/>
    <col min="10011" max="10016" width="10.625" style="1" customWidth="1"/>
    <col min="10017" max="10017" width="6.625" style="1" customWidth="1"/>
    <col min="10018" max="10025" width="10.625" style="1" customWidth="1"/>
    <col min="10026" max="10031" width="9.625" style="1" customWidth="1"/>
    <col min="10032" max="10240" width="9" style="1"/>
    <col min="10241" max="10241" width="4.625" style="1" customWidth="1"/>
    <col min="10242" max="10242" width="7.625" style="1" customWidth="1"/>
    <col min="10243" max="10254" width="9.625" style="1" customWidth="1"/>
    <col min="10255" max="10256" width="8.625" style="1" customWidth="1"/>
    <col min="10257" max="10262" width="9.625" style="1" customWidth="1"/>
    <col min="10263" max="10263" width="10.625" style="1" customWidth="1"/>
    <col min="10264" max="10264" width="9.625" style="1" customWidth="1"/>
    <col min="10265" max="10265" width="10.625" style="1" customWidth="1"/>
    <col min="10266" max="10266" width="9.625" style="1" customWidth="1"/>
    <col min="10267" max="10272" width="10.625" style="1" customWidth="1"/>
    <col min="10273" max="10273" width="6.625" style="1" customWidth="1"/>
    <col min="10274" max="10281" width="10.625" style="1" customWidth="1"/>
    <col min="10282" max="10287" width="9.625" style="1" customWidth="1"/>
    <col min="10288" max="10496" width="9" style="1"/>
    <col min="10497" max="10497" width="4.625" style="1" customWidth="1"/>
    <col min="10498" max="10498" width="7.625" style="1" customWidth="1"/>
    <col min="10499" max="10510" width="9.625" style="1" customWidth="1"/>
    <col min="10511" max="10512" width="8.625" style="1" customWidth="1"/>
    <col min="10513" max="10518" width="9.625" style="1" customWidth="1"/>
    <col min="10519" max="10519" width="10.625" style="1" customWidth="1"/>
    <col min="10520" max="10520" width="9.625" style="1" customWidth="1"/>
    <col min="10521" max="10521" width="10.625" style="1" customWidth="1"/>
    <col min="10522" max="10522" width="9.625" style="1" customWidth="1"/>
    <col min="10523" max="10528" width="10.625" style="1" customWidth="1"/>
    <col min="10529" max="10529" width="6.625" style="1" customWidth="1"/>
    <col min="10530" max="10537" width="10.625" style="1" customWidth="1"/>
    <col min="10538" max="10543" width="9.625" style="1" customWidth="1"/>
    <col min="10544" max="10752" width="9" style="1"/>
    <col min="10753" max="10753" width="4.625" style="1" customWidth="1"/>
    <col min="10754" max="10754" width="7.625" style="1" customWidth="1"/>
    <col min="10755" max="10766" width="9.625" style="1" customWidth="1"/>
    <col min="10767" max="10768" width="8.625" style="1" customWidth="1"/>
    <col min="10769" max="10774" width="9.625" style="1" customWidth="1"/>
    <col min="10775" max="10775" width="10.625" style="1" customWidth="1"/>
    <col min="10776" max="10776" width="9.625" style="1" customWidth="1"/>
    <col min="10777" max="10777" width="10.625" style="1" customWidth="1"/>
    <col min="10778" max="10778" width="9.625" style="1" customWidth="1"/>
    <col min="10779" max="10784" width="10.625" style="1" customWidth="1"/>
    <col min="10785" max="10785" width="6.625" style="1" customWidth="1"/>
    <col min="10786" max="10793" width="10.625" style="1" customWidth="1"/>
    <col min="10794" max="10799" width="9.625" style="1" customWidth="1"/>
    <col min="10800" max="11008" width="9" style="1"/>
    <col min="11009" max="11009" width="4.625" style="1" customWidth="1"/>
    <col min="11010" max="11010" width="7.625" style="1" customWidth="1"/>
    <col min="11011" max="11022" width="9.625" style="1" customWidth="1"/>
    <col min="11023" max="11024" width="8.625" style="1" customWidth="1"/>
    <col min="11025" max="11030" width="9.625" style="1" customWidth="1"/>
    <col min="11031" max="11031" width="10.625" style="1" customWidth="1"/>
    <col min="11032" max="11032" width="9.625" style="1" customWidth="1"/>
    <col min="11033" max="11033" width="10.625" style="1" customWidth="1"/>
    <col min="11034" max="11034" width="9.625" style="1" customWidth="1"/>
    <col min="11035" max="11040" width="10.625" style="1" customWidth="1"/>
    <col min="11041" max="11041" width="6.625" style="1" customWidth="1"/>
    <col min="11042" max="11049" width="10.625" style="1" customWidth="1"/>
    <col min="11050" max="11055" width="9.625" style="1" customWidth="1"/>
    <col min="11056" max="11264" width="9" style="1"/>
    <col min="11265" max="11265" width="4.625" style="1" customWidth="1"/>
    <col min="11266" max="11266" width="7.625" style="1" customWidth="1"/>
    <col min="11267" max="11278" width="9.625" style="1" customWidth="1"/>
    <col min="11279" max="11280" width="8.625" style="1" customWidth="1"/>
    <col min="11281" max="11286" width="9.625" style="1" customWidth="1"/>
    <col min="11287" max="11287" width="10.625" style="1" customWidth="1"/>
    <col min="11288" max="11288" width="9.625" style="1" customWidth="1"/>
    <col min="11289" max="11289" width="10.625" style="1" customWidth="1"/>
    <col min="11290" max="11290" width="9.625" style="1" customWidth="1"/>
    <col min="11291" max="11296" width="10.625" style="1" customWidth="1"/>
    <col min="11297" max="11297" width="6.625" style="1" customWidth="1"/>
    <col min="11298" max="11305" width="10.625" style="1" customWidth="1"/>
    <col min="11306" max="11311" width="9.625" style="1" customWidth="1"/>
    <col min="11312" max="11520" width="9" style="1"/>
    <col min="11521" max="11521" width="4.625" style="1" customWidth="1"/>
    <col min="11522" max="11522" width="7.625" style="1" customWidth="1"/>
    <col min="11523" max="11534" width="9.625" style="1" customWidth="1"/>
    <col min="11535" max="11536" width="8.625" style="1" customWidth="1"/>
    <col min="11537" max="11542" width="9.625" style="1" customWidth="1"/>
    <col min="11543" max="11543" width="10.625" style="1" customWidth="1"/>
    <col min="11544" max="11544" width="9.625" style="1" customWidth="1"/>
    <col min="11545" max="11545" width="10.625" style="1" customWidth="1"/>
    <col min="11546" max="11546" width="9.625" style="1" customWidth="1"/>
    <col min="11547" max="11552" width="10.625" style="1" customWidth="1"/>
    <col min="11553" max="11553" width="6.625" style="1" customWidth="1"/>
    <col min="11554" max="11561" width="10.625" style="1" customWidth="1"/>
    <col min="11562" max="11567" width="9.625" style="1" customWidth="1"/>
    <col min="11568" max="11776" width="9" style="1"/>
    <col min="11777" max="11777" width="4.625" style="1" customWidth="1"/>
    <col min="11778" max="11778" width="7.625" style="1" customWidth="1"/>
    <col min="11779" max="11790" width="9.625" style="1" customWidth="1"/>
    <col min="11791" max="11792" width="8.625" style="1" customWidth="1"/>
    <col min="11793" max="11798" width="9.625" style="1" customWidth="1"/>
    <col min="11799" max="11799" width="10.625" style="1" customWidth="1"/>
    <col min="11800" max="11800" width="9.625" style="1" customWidth="1"/>
    <col min="11801" max="11801" width="10.625" style="1" customWidth="1"/>
    <col min="11802" max="11802" width="9.625" style="1" customWidth="1"/>
    <col min="11803" max="11808" width="10.625" style="1" customWidth="1"/>
    <col min="11809" max="11809" width="6.625" style="1" customWidth="1"/>
    <col min="11810" max="11817" width="10.625" style="1" customWidth="1"/>
    <col min="11818" max="11823" width="9.625" style="1" customWidth="1"/>
    <col min="11824" max="12032" width="9" style="1"/>
    <col min="12033" max="12033" width="4.625" style="1" customWidth="1"/>
    <col min="12034" max="12034" width="7.625" style="1" customWidth="1"/>
    <col min="12035" max="12046" width="9.625" style="1" customWidth="1"/>
    <col min="12047" max="12048" width="8.625" style="1" customWidth="1"/>
    <col min="12049" max="12054" width="9.625" style="1" customWidth="1"/>
    <col min="12055" max="12055" width="10.625" style="1" customWidth="1"/>
    <col min="12056" max="12056" width="9.625" style="1" customWidth="1"/>
    <col min="12057" max="12057" width="10.625" style="1" customWidth="1"/>
    <col min="12058" max="12058" width="9.625" style="1" customWidth="1"/>
    <col min="12059" max="12064" width="10.625" style="1" customWidth="1"/>
    <col min="12065" max="12065" width="6.625" style="1" customWidth="1"/>
    <col min="12066" max="12073" width="10.625" style="1" customWidth="1"/>
    <col min="12074" max="12079" width="9.625" style="1" customWidth="1"/>
    <col min="12080" max="12288" width="9" style="1"/>
    <col min="12289" max="12289" width="4.625" style="1" customWidth="1"/>
    <col min="12290" max="12290" width="7.625" style="1" customWidth="1"/>
    <col min="12291" max="12302" width="9.625" style="1" customWidth="1"/>
    <col min="12303" max="12304" width="8.625" style="1" customWidth="1"/>
    <col min="12305" max="12310" width="9.625" style="1" customWidth="1"/>
    <col min="12311" max="12311" width="10.625" style="1" customWidth="1"/>
    <col min="12312" max="12312" width="9.625" style="1" customWidth="1"/>
    <col min="12313" max="12313" width="10.625" style="1" customWidth="1"/>
    <col min="12314" max="12314" width="9.625" style="1" customWidth="1"/>
    <col min="12315" max="12320" width="10.625" style="1" customWidth="1"/>
    <col min="12321" max="12321" width="6.625" style="1" customWidth="1"/>
    <col min="12322" max="12329" width="10.625" style="1" customWidth="1"/>
    <col min="12330" max="12335" width="9.625" style="1" customWidth="1"/>
    <col min="12336" max="12544" width="9" style="1"/>
    <col min="12545" max="12545" width="4.625" style="1" customWidth="1"/>
    <col min="12546" max="12546" width="7.625" style="1" customWidth="1"/>
    <col min="12547" max="12558" width="9.625" style="1" customWidth="1"/>
    <col min="12559" max="12560" width="8.625" style="1" customWidth="1"/>
    <col min="12561" max="12566" width="9.625" style="1" customWidth="1"/>
    <col min="12567" max="12567" width="10.625" style="1" customWidth="1"/>
    <col min="12568" max="12568" width="9.625" style="1" customWidth="1"/>
    <col min="12569" max="12569" width="10.625" style="1" customWidth="1"/>
    <col min="12570" max="12570" width="9.625" style="1" customWidth="1"/>
    <col min="12571" max="12576" width="10.625" style="1" customWidth="1"/>
    <col min="12577" max="12577" width="6.625" style="1" customWidth="1"/>
    <col min="12578" max="12585" width="10.625" style="1" customWidth="1"/>
    <col min="12586" max="12591" width="9.625" style="1" customWidth="1"/>
    <col min="12592" max="12800" width="9" style="1"/>
    <col min="12801" max="12801" width="4.625" style="1" customWidth="1"/>
    <col min="12802" max="12802" width="7.625" style="1" customWidth="1"/>
    <col min="12803" max="12814" width="9.625" style="1" customWidth="1"/>
    <col min="12815" max="12816" width="8.625" style="1" customWidth="1"/>
    <col min="12817" max="12822" width="9.625" style="1" customWidth="1"/>
    <col min="12823" max="12823" width="10.625" style="1" customWidth="1"/>
    <col min="12824" max="12824" width="9.625" style="1" customWidth="1"/>
    <col min="12825" max="12825" width="10.625" style="1" customWidth="1"/>
    <col min="12826" max="12826" width="9.625" style="1" customWidth="1"/>
    <col min="12827" max="12832" width="10.625" style="1" customWidth="1"/>
    <col min="12833" max="12833" width="6.625" style="1" customWidth="1"/>
    <col min="12834" max="12841" width="10.625" style="1" customWidth="1"/>
    <col min="12842" max="12847" width="9.625" style="1" customWidth="1"/>
    <col min="12848" max="13056" width="9" style="1"/>
    <col min="13057" max="13057" width="4.625" style="1" customWidth="1"/>
    <col min="13058" max="13058" width="7.625" style="1" customWidth="1"/>
    <col min="13059" max="13070" width="9.625" style="1" customWidth="1"/>
    <col min="13071" max="13072" width="8.625" style="1" customWidth="1"/>
    <col min="13073" max="13078" width="9.625" style="1" customWidth="1"/>
    <col min="13079" max="13079" width="10.625" style="1" customWidth="1"/>
    <col min="13080" max="13080" width="9.625" style="1" customWidth="1"/>
    <col min="13081" max="13081" width="10.625" style="1" customWidth="1"/>
    <col min="13082" max="13082" width="9.625" style="1" customWidth="1"/>
    <col min="13083" max="13088" width="10.625" style="1" customWidth="1"/>
    <col min="13089" max="13089" width="6.625" style="1" customWidth="1"/>
    <col min="13090" max="13097" width="10.625" style="1" customWidth="1"/>
    <col min="13098" max="13103" width="9.625" style="1" customWidth="1"/>
    <col min="13104" max="13312" width="9" style="1"/>
    <col min="13313" max="13313" width="4.625" style="1" customWidth="1"/>
    <col min="13314" max="13314" width="7.625" style="1" customWidth="1"/>
    <col min="13315" max="13326" width="9.625" style="1" customWidth="1"/>
    <col min="13327" max="13328" width="8.625" style="1" customWidth="1"/>
    <col min="13329" max="13334" width="9.625" style="1" customWidth="1"/>
    <col min="13335" max="13335" width="10.625" style="1" customWidth="1"/>
    <col min="13336" max="13336" width="9.625" style="1" customWidth="1"/>
    <col min="13337" max="13337" width="10.625" style="1" customWidth="1"/>
    <col min="13338" max="13338" width="9.625" style="1" customWidth="1"/>
    <col min="13339" max="13344" width="10.625" style="1" customWidth="1"/>
    <col min="13345" max="13345" width="6.625" style="1" customWidth="1"/>
    <col min="13346" max="13353" width="10.625" style="1" customWidth="1"/>
    <col min="13354" max="13359" width="9.625" style="1" customWidth="1"/>
    <col min="13360" max="13568" width="9" style="1"/>
    <col min="13569" max="13569" width="4.625" style="1" customWidth="1"/>
    <col min="13570" max="13570" width="7.625" style="1" customWidth="1"/>
    <col min="13571" max="13582" width="9.625" style="1" customWidth="1"/>
    <col min="13583" max="13584" width="8.625" style="1" customWidth="1"/>
    <col min="13585" max="13590" width="9.625" style="1" customWidth="1"/>
    <col min="13591" max="13591" width="10.625" style="1" customWidth="1"/>
    <col min="13592" max="13592" width="9.625" style="1" customWidth="1"/>
    <col min="13593" max="13593" width="10.625" style="1" customWidth="1"/>
    <col min="13594" max="13594" width="9.625" style="1" customWidth="1"/>
    <col min="13595" max="13600" width="10.625" style="1" customWidth="1"/>
    <col min="13601" max="13601" width="6.625" style="1" customWidth="1"/>
    <col min="13602" max="13609" width="10.625" style="1" customWidth="1"/>
    <col min="13610" max="13615" width="9.625" style="1" customWidth="1"/>
    <col min="13616" max="13824" width="9" style="1"/>
    <col min="13825" max="13825" width="4.625" style="1" customWidth="1"/>
    <col min="13826" max="13826" width="7.625" style="1" customWidth="1"/>
    <col min="13827" max="13838" width="9.625" style="1" customWidth="1"/>
    <col min="13839" max="13840" width="8.625" style="1" customWidth="1"/>
    <col min="13841" max="13846" width="9.625" style="1" customWidth="1"/>
    <col min="13847" max="13847" width="10.625" style="1" customWidth="1"/>
    <col min="13848" max="13848" width="9.625" style="1" customWidth="1"/>
    <col min="13849" max="13849" width="10.625" style="1" customWidth="1"/>
    <col min="13850" max="13850" width="9.625" style="1" customWidth="1"/>
    <col min="13851" max="13856" width="10.625" style="1" customWidth="1"/>
    <col min="13857" max="13857" width="6.625" style="1" customWidth="1"/>
    <col min="13858" max="13865" width="10.625" style="1" customWidth="1"/>
    <col min="13866" max="13871" width="9.625" style="1" customWidth="1"/>
    <col min="13872" max="14080" width="9" style="1"/>
    <col min="14081" max="14081" width="4.625" style="1" customWidth="1"/>
    <col min="14082" max="14082" width="7.625" style="1" customWidth="1"/>
    <col min="14083" max="14094" width="9.625" style="1" customWidth="1"/>
    <col min="14095" max="14096" width="8.625" style="1" customWidth="1"/>
    <col min="14097" max="14102" width="9.625" style="1" customWidth="1"/>
    <col min="14103" max="14103" width="10.625" style="1" customWidth="1"/>
    <col min="14104" max="14104" width="9.625" style="1" customWidth="1"/>
    <col min="14105" max="14105" width="10.625" style="1" customWidth="1"/>
    <col min="14106" max="14106" width="9.625" style="1" customWidth="1"/>
    <col min="14107" max="14112" width="10.625" style="1" customWidth="1"/>
    <col min="14113" max="14113" width="6.625" style="1" customWidth="1"/>
    <col min="14114" max="14121" width="10.625" style="1" customWidth="1"/>
    <col min="14122" max="14127" width="9.625" style="1" customWidth="1"/>
    <col min="14128" max="14336" width="9" style="1"/>
    <col min="14337" max="14337" width="4.625" style="1" customWidth="1"/>
    <col min="14338" max="14338" width="7.625" style="1" customWidth="1"/>
    <col min="14339" max="14350" width="9.625" style="1" customWidth="1"/>
    <col min="14351" max="14352" width="8.625" style="1" customWidth="1"/>
    <col min="14353" max="14358" width="9.625" style="1" customWidth="1"/>
    <col min="14359" max="14359" width="10.625" style="1" customWidth="1"/>
    <col min="14360" max="14360" width="9.625" style="1" customWidth="1"/>
    <col min="14361" max="14361" width="10.625" style="1" customWidth="1"/>
    <col min="14362" max="14362" width="9.625" style="1" customWidth="1"/>
    <col min="14363" max="14368" width="10.625" style="1" customWidth="1"/>
    <col min="14369" max="14369" width="6.625" style="1" customWidth="1"/>
    <col min="14370" max="14377" width="10.625" style="1" customWidth="1"/>
    <col min="14378" max="14383" width="9.625" style="1" customWidth="1"/>
    <col min="14384" max="14592" width="9" style="1"/>
    <col min="14593" max="14593" width="4.625" style="1" customWidth="1"/>
    <col min="14594" max="14594" width="7.625" style="1" customWidth="1"/>
    <col min="14595" max="14606" width="9.625" style="1" customWidth="1"/>
    <col min="14607" max="14608" width="8.625" style="1" customWidth="1"/>
    <col min="14609" max="14614" width="9.625" style="1" customWidth="1"/>
    <col min="14615" max="14615" width="10.625" style="1" customWidth="1"/>
    <col min="14616" max="14616" width="9.625" style="1" customWidth="1"/>
    <col min="14617" max="14617" width="10.625" style="1" customWidth="1"/>
    <col min="14618" max="14618" width="9.625" style="1" customWidth="1"/>
    <col min="14619" max="14624" width="10.625" style="1" customWidth="1"/>
    <col min="14625" max="14625" width="6.625" style="1" customWidth="1"/>
    <col min="14626" max="14633" width="10.625" style="1" customWidth="1"/>
    <col min="14634" max="14639" width="9.625" style="1" customWidth="1"/>
    <col min="14640" max="14848" width="9" style="1"/>
    <col min="14849" max="14849" width="4.625" style="1" customWidth="1"/>
    <col min="14850" max="14850" width="7.625" style="1" customWidth="1"/>
    <col min="14851" max="14862" width="9.625" style="1" customWidth="1"/>
    <col min="14863" max="14864" width="8.625" style="1" customWidth="1"/>
    <col min="14865" max="14870" width="9.625" style="1" customWidth="1"/>
    <col min="14871" max="14871" width="10.625" style="1" customWidth="1"/>
    <col min="14872" max="14872" width="9.625" style="1" customWidth="1"/>
    <col min="14873" max="14873" width="10.625" style="1" customWidth="1"/>
    <col min="14874" max="14874" width="9.625" style="1" customWidth="1"/>
    <col min="14875" max="14880" width="10.625" style="1" customWidth="1"/>
    <col min="14881" max="14881" width="6.625" style="1" customWidth="1"/>
    <col min="14882" max="14889" width="10.625" style="1" customWidth="1"/>
    <col min="14890" max="14895" width="9.625" style="1" customWidth="1"/>
    <col min="14896" max="15104" width="9" style="1"/>
    <col min="15105" max="15105" width="4.625" style="1" customWidth="1"/>
    <col min="15106" max="15106" width="7.625" style="1" customWidth="1"/>
    <col min="15107" max="15118" width="9.625" style="1" customWidth="1"/>
    <col min="15119" max="15120" width="8.625" style="1" customWidth="1"/>
    <col min="15121" max="15126" width="9.625" style="1" customWidth="1"/>
    <col min="15127" max="15127" width="10.625" style="1" customWidth="1"/>
    <col min="15128" max="15128" width="9.625" style="1" customWidth="1"/>
    <col min="15129" max="15129" width="10.625" style="1" customWidth="1"/>
    <col min="15130" max="15130" width="9.625" style="1" customWidth="1"/>
    <col min="15131" max="15136" width="10.625" style="1" customWidth="1"/>
    <col min="15137" max="15137" width="6.625" style="1" customWidth="1"/>
    <col min="15138" max="15145" width="10.625" style="1" customWidth="1"/>
    <col min="15146" max="15151" width="9.625" style="1" customWidth="1"/>
    <col min="15152" max="15360" width="9" style="1"/>
    <col min="15361" max="15361" width="4.625" style="1" customWidth="1"/>
    <col min="15362" max="15362" width="7.625" style="1" customWidth="1"/>
    <col min="15363" max="15374" width="9.625" style="1" customWidth="1"/>
    <col min="15375" max="15376" width="8.625" style="1" customWidth="1"/>
    <col min="15377" max="15382" width="9.625" style="1" customWidth="1"/>
    <col min="15383" max="15383" width="10.625" style="1" customWidth="1"/>
    <col min="15384" max="15384" width="9.625" style="1" customWidth="1"/>
    <col min="15385" max="15385" width="10.625" style="1" customWidth="1"/>
    <col min="15386" max="15386" width="9.625" style="1" customWidth="1"/>
    <col min="15387" max="15392" width="10.625" style="1" customWidth="1"/>
    <col min="15393" max="15393" width="6.625" style="1" customWidth="1"/>
    <col min="15394" max="15401" width="10.625" style="1" customWidth="1"/>
    <col min="15402" max="15407" width="9.625" style="1" customWidth="1"/>
    <col min="15408" max="15616" width="9" style="1"/>
    <col min="15617" max="15617" width="4.625" style="1" customWidth="1"/>
    <col min="15618" max="15618" width="7.625" style="1" customWidth="1"/>
    <col min="15619" max="15630" width="9.625" style="1" customWidth="1"/>
    <col min="15631" max="15632" width="8.625" style="1" customWidth="1"/>
    <col min="15633" max="15638" width="9.625" style="1" customWidth="1"/>
    <col min="15639" max="15639" width="10.625" style="1" customWidth="1"/>
    <col min="15640" max="15640" width="9.625" style="1" customWidth="1"/>
    <col min="15641" max="15641" width="10.625" style="1" customWidth="1"/>
    <col min="15642" max="15642" width="9.625" style="1" customWidth="1"/>
    <col min="15643" max="15648" width="10.625" style="1" customWidth="1"/>
    <col min="15649" max="15649" width="6.625" style="1" customWidth="1"/>
    <col min="15650" max="15657" width="10.625" style="1" customWidth="1"/>
    <col min="15658" max="15663" width="9.625" style="1" customWidth="1"/>
    <col min="15664" max="15872" width="9" style="1"/>
    <col min="15873" max="15873" width="4.625" style="1" customWidth="1"/>
    <col min="15874" max="15874" width="7.625" style="1" customWidth="1"/>
    <col min="15875" max="15886" width="9.625" style="1" customWidth="1"/>
    <col min="15887" max="15888" width="8.625" style="1" customWidth="1"/>
    <col min="15889" max="15894" width="9.625" style="1" customWidth="1"/>
    <col min="15895" max="15895" width="10.625" style="1" customWidth="1"/>
    <col min="15896" max="15896" width="9.625" style="1" customWidth="1"/>
    <col min="15897" max="15897" width="10.625" style="1" customWidth="1"/>
    <col min="15898" max="15898" width="9.625" style="1" customWidth="1"/>
    <col min="15899" max="15904" width="10.625" style="1" customWidth="1"/>
    <col min="15905" max="15905" width="6.625" style="1" customWidth="1"/>
    <col min="15906" max="15913" width="10.625" style="1" customWidth="1"/>
    <col min="15914" max="15919" width="9.625" style="1" customWidth="1"/>
    <col min="15920" max="16128" width="9" style="1"/>
    <col min="16129" max="16129" width="4.625" style="1" customWidth="1"/>
    <col min="16130" max="16130" width="7.625" style="1" customWidth="1"/>
    <col min="16131" max="16142" width="9.625" style="1" customWidth="1"/>
    <col min="16143" max="16144" width="8.625" style="1" customWidth="1"/>
    <col min="16145" max="16150" width="9.625" style="1" customWidth="1"/>
    <col min="16151" max="16151" width="10.625" style="1" customWidth="1"/>
    <col min="16152" max="16152" width="9.625" style="1" customWidth="1"/>
    <col min="16153" max="16153" width="10.625" style="1" customWidth="1"/>
    <col min="16154" max="16154" width="9.625" style="1" customWidth="1"/>
    <col min="16155" max="16160" width="10.625" style="1" customWidth="1"/>
    <col min="16161" max="16161" width="6.625" style="1" customWidth="1"/>
    <col min="16162" max="16169" width="10.625" style="1" customWidth="1"/>
    <col min="16170" max="16175" width="9.625" style="1" customWidth="1"/>
    <col min="16176" max="16384" width="9" style="1"/>
  </cols>
  <sheetData>
    <row r="1" spans="1:47" ht="30" customHeight="1" x14ac:dyDescent="0.15">
      <c r="A1" s="263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5"/>
    </row>
    <row r="2" spans="1:47" ht="15" customHeight="1" x14ac:dyDescent="0.15">
      <c r="A2" s="181" t="s">
        <v>260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" t="s">
        <v>335</v>
      </c>
    </row>
    <row r="3" spans="1:47" ht="15" customHeight="1" thickBot="1" x14ac:dyDescent="0.2">
      <c r="A3" s="181" t="s">
        <v>2</v>
      </c>
      <c r="B3" s="181"/>
      <c r="C3" s="181"/>
      <c r="D3" s="181"/>
      <c r="E3" s="181"/>
      <c r="F3" s="181"/>
      <c r="G3" s="181" t="s">
        <v>3</v>
      </c>
      <c r="H3" s="181"/>
      <c r="I3" s="181"/>
      <c r="J3" s="181"/>
      <c r="K3" s="181"/>
      <c r="L3" s="181"/>
      <c r="M3" s="181"/>
      <c r="O3" s="1" t="s">
        <v>4</v>
      </c>
      <c r="T3" s="1" t="s">
        <v>5</v>
      </c>
      <c r="X3" s="1" t="s">
        <v>6</v>
      </c>
      <c r="AB3" s="1" t="s">
        <v>7</v>
      </c>
      <c r="AH3" s="1" t="s">
        <v>8</v>
      </c>
    </row>
    <row r="4" spans="1:47" ht="14.45" customHeight="1" thickTop="1" x14ac:dyDescent="0.15">
      <c r="A4" s="197"/>
      <c r="B4" s="261" t="s">
        <v>9</v>
      </c>
      <c r="C4" s="266"/>
      <c r="D4" s="266"/>
      <c r="E4" s="266"/>
      <c r="F4" s="267"/>
      <c r="G4" s="260" t="s">
        <v>10</v>
      </c>
      <c r="H4" s="261"/>
      <c r="I4" s="261"/>
      <c r="J4" s="261"/>
      <c r="K4" s="261"/>
      <c r="L4" s="262"/>
      <c r="M4" s="198"/>
      <c r="N4" s="3"/>
      <c r="O4" s="231" t="s">
        <v>11</v>
      </c>
      <c r="P4" s="232"/>
      <c r="Q4" s="248" t="s">
        <v>12</v>
      </c>
      <c r="R4" s="232"/>
      <c r="S4" s="233"/>
      <c r="T4" s="231" t="s">
        <v>13</v>
      </c>
      <c r="U4" s="249"/>
      <c r="V4" s="249"/>
      <c r="W4" s="250"/>
      <c r="X4" s="231" t="s">
        <v>14</v>
      </c>
      <c r="Y4" s="232"/>
      <c r="Z4" s="232"/>
      <c r="AA4" s="233"/>
      <c r="AB4" s="234" t="s">
        <v>15</v>
      </c>
      <c r="AC4" s="235"/>
      <c r="AD4" s="235"/>
      <c r="AE4" s="235"/>
      <c r="AF4" s="236"/>
      <c r="AH4" s="234" t="s">
        <v>16</v>
      </c>
      <c r="AI4" s="237"/>
      <c r="AJ4" s="237"/>
      <c r="AK4" s="237"/>
      <c r="AL4" s="237"/>
      <c r="AM4" s="237"/>
      <c r="AN4" s="235"/>
      <c r="AO4" s="236"/>
      <c r="AP4" s="234" t="s">
        <v>17</v>
      </c>
      <c r="AQ4" s="237"/>
      <c r="AR4" s="235"/>
      <c r="AS4" s="235"/>
      <c r="AT4" s="235"/>
      <c r="AU4" s="236"/>
    </row>
    <row r="5" spans="1:47" ht="39.950000000000003" customHeight="1" x14ac:dyDescent="0.15">
      <c r="A5" s="199" t="s">
        <v>18</v>
      </c>
      <c r="B5" s="200" t="s">
        <v>19</v>
      </c>
      <c r="C5" s="186" t="s">
        <v>20</v>
      </c>
      <c r="D5" s="186" t="s">
        <v>21</v>
      </c>
      <c r="E5" s="187" t="s">
        <v>22</v>
      </c>
      <c r="F5" s="188" t="s">
        <v>23</v>
      </c>
      <c r="G5" s="189" t="s">
        <v>19</v>
      </c>
      <c r="H5" s="190" t="s">
        <v>20</v>
      </c>
      <c r="I5" s="190" t="s">
        <v>21</v>
      </c>
      <c r="J5" s="190" t="s">
        <v>24</v>
      </c>
      <c r="K5" s="190" t="s">
        <v>25</v>
      </c>
      <c r="L5" s="191" t="s">
        <v>26</v>
      </c>
      <c r="M5" s="201"/>
      <c r="N5" s="12"/>
      <c r="O5" s="4" t="s">
        <v>27</v>
      </c>
      <c r="P5" s="13" t="s">
        <v>28</v>
      </c>
      <c r="Q5" s="14" t="s">
        <v>29</v>
      </c>
      <c r="R5" s="13" t="s">
        <v>30</v>
      </c>
      <c r="S5" s="15" t="s">
        <v>31</v>
      </c>
      <c r="T5" s="4" t="s">
        <v>32</v>
      </c>
      <c r="U5" s="13" t="s">
        <v>25</v>
      </c>
      <c r="V5" s="224" t="s">
        <v>26</v>
      </c>
      <c r="W5" s="225"/>
      <c r="X5" s="226" t="s">
        <v>33</v>
      </c>
      <c r="Y5" s="224"/>
      <c r="Z5" s="224" t="s">
        <v>34</v>
      </c>
      <c r="AA5" s="225"/>
      <c r="AB5" s="16" t="s">
        <v>35</v>
      </c>
      <c r="AC5" s="238" t="s">
        <v>36</v>
      </c>
      <c r="AD5" s="239"/>
      <c r="AE5" s="238" t="s">
        <v>37</v>
      </c>
      <c r="AF5" s="240"/>
      <c r="AH5" s="17" t="s">
        <v>32</v>
      </c>
      <c r="AI5" s="18" t="s">
        <v>31</v>
      </c>
      <c r="AJ5" s="223" t="s">
        <v>35</v>
      </c>
      <c r="AK5" s="241"/>
      <c r="AL5" s="223" t="s">
        <v>36</v>
      </c>
      <c r="AM5" s="223"/>
      <c r="AN5" s="224" t="s">
        <v>37</v>
      </c>
      <c r="AO5" s="225"/>
      <c r="AP5" s="226" t="s">
        <v>35</v>
      </c>
      <c r="AQ5" s="227"/>
      <c r="AR5" s="224" t="s">
        <v>36</v>
      </c>
      <c r="AS5" s="227"/>
      <c r="AT5" s="224" t="s">
        <v>37</v>
      </c>
      <c r="AU5" s="228"/>
    </row>
    <row r="6" spans="1:47" ht="14.45" customHeight="1" x14ac:dyDescent="0.15">
      <c r="A6" s="202"/>
      <c r="B6" s="182" t="s">
        <v>38</v>
      </c>
      <c r="C6" s="192" t="s">
        <v>39</v>
      </c>
      <c r="D6" s="192" t="s">
        <v>39</v>
      </c>
      <c r="E6" s="192" t="s">
        <v>39</v>
      </c>
      <c r="F6" s="193" t="s">
        <v>39</v>
      </c>
      <c r="G6" s="183" t="s">
        <v>38</v>
      </c>
      <c r="H6" s="194" t="s">
        <v>39</v>
      </c>
      <c r="I6" s="194" t="s">
        <v>39</v>
      </c>
      <c r="J6" s="195" t="s">
        <v>40</v>
      </c>
      <c r="K6" s="195" t="s">
        <v>41</v>
      </c>
      <c r="L6" s="196" t="s">
        <v>42</v>
      </c>
      <c r="M6" s="201"/>
      <c r="N6" s="12"/>
      <c r="O6" s="26" t="s">
        <v>43</v>
      </c>
      <c r="P6" s="27" t="s">
        <v>44</v>
      </c>
      <c r="Q6" s="28"/>
      <c r="R6" s="27" t="s">
        <v>45</v>
      </c>
      <c r="S6" s="29" t="s">
        <v>118</v>
      </c>
      <c r="T6" s="30" t="s">
        <v>47</v>
      </c>
      <c r="U6" s="24" t="s">
        <v>48</v>
      </c>
      <c r="V6" s="24" t="s">
        <v>49</v>
      </c>
      <c r="W6" s="31" t="s">
        <v>50</v>
      </c>
      <c r="X6" s="30" t="s">
        <v>51</v>
      </c>
      <c r="Y6" s="32" t="s">
        <v>122</v>
      </c>
      <c r="Z6" s="33" t="s">
        <v>52</v>
      </c>
      <c r="AA6" s="31" t="s">
        <v>122</v>
      </c>
      <c r="AB6" s="34" t="s">
        <v>53</v>
      </c>
      <c r="AC6" s="35" t="s">
        <v>126</v>
      </c>
      <c r="AD6" s="35" t="s">
        <v>55</v>
      </c>
      <c r="AE6" s="36" t="s">
        <v>128</v>
      </c>
      <c r="AF6" s="37" t="s">
        <v>57</v>
      </c>
      <c r="AH6" s="38" t="s">
        <v>130</v>
      </c>
      <c r="AI6" s="39" t="s">
        <v>59</v>
      </c>
      <c r="AJ6" s="40"/>
      <c r="AK6" s="41" t="s">
        <v>60</v>
      </c>
      <c r="AL6" s="40"/>
      <c r="AM6" s="41" t="s">
        <v>61</v>
      </c>
      <c r="AN6" s="40"/>
      <c r="AO6" s="42" t="s">
        <v>134</v>
      </c>
      <c r="AP6" s="43" t="s">
        <v>63</v>
      </c>
      <c r="AQ6" s="44" t="s">
        <v>64</v>
      </c>
      <c r="AR6" s="44" t="s">
        <v>63</v>
      </c>
      <c r="AS6" s="44" t="s">
        <v>64</v>
      </c>
      <c r="AT6" s="44" t="s">
        <v>63</v>
      </c>
      <c r="AU6" s="45" t="s">
        <v>64</v>
      </c>
    </row>
    <row r="7" spans="1:47" ht="14.45" customHeight="1" x14ac:dyDescent="0.15">
      <c r="A7" s="203" t="s">
        <v>65</v>
      </c>
      <c r="B7" s="204" t="s">
        <v>135</v>
      </c>
      <c r="C7" s="48">
        <v>1133</v>
      </c>
      <c r="D7" s="49">
        <v>0</v>
      </c>
      <c r="E7" s="49">
        <v>368</v>
      </c>
      <c r="F7" s="115">
        <v>0</v>
      </c>
      <c r="G7" s="51" t="s">
        <v>67</v>
      </c>
      <c r="H7" s="49">
        <v>2689162</v>
      </c>
      <c r="I7" s="49">
        <v>1873</v>
      </c>
      <c r="J7" s="52">
        <v>0</v>
      </c>
      <c r="K7" s="49">
        <v>100000</v>
      </c>
      <c r="L7" s="53">
        <v>7963518</v>
      </c>
      <c r="M7" s="179"/>
      <c r="N7" s="54"/>
      <c r="O7" s="55">
        <f>IF(K7&lt;0.5,0.5,((L7-L8)-5*K8)/5/(K7-K8))</f>
        <v>0.1728613569321534</v>
      </c>
      <c r="P7" s="56">
        <f>IF(H7&lt;0.5,1,(I7/H7)/((K7-K8)/(L7-L8)))</f>
        <v>1.0244048963074786</v>
      </c>
      <c r="Q7" s="57">
        <f>IF(C7&lt;0.5,0,D7/C7)</f>
        <v>0</v>
      </c>
      <c r="R7" s="58">
        <f>IF(P7=0,Q7,Q7/P7)</f>
        <v>0</v>
      </c>
      <c r="S7" s="59">
        <f>IF(E7&lt;0.5,0,F7/E7)</f>
        <v>0</v>
      </c>
      <c r="T7" s="60">
        <f>5*R7/(1+5*(1-O7)*R7)</f>
        <v>0</v>
      </c>
      <c r="U7" s="61">
        <v>100000</v>
      </c>
      <c r="V7" s="61">
        <f>5*U7*((1-T7)+O7*T7)</f>
        <v>500000</v>
      </c>
      <c r="W7" s="62">
        <f>SUM(V7:V$24)</f>
        <v>7859912.0073126648</v>
      </c>
      <c r="X7" s="63">
        <f t="shared" ref="X7:X42" si="0">V7*(1-S7)</f>
        <v>500000</v>
      </c>
      <c r="Y7" s="61">
        <f>SUM(X7:X$24)</f>
        <v>7727822.5489969989</v>
      </c>
      <c r="Z7" s="61">
        <f t="shared" ref="Z7:Z42" si="1">V7*S7</f>
        <v>0</v>
      </c>
      <c r="AA7" s="62">
        <f>SUM(Z7:Z$24)</f>
        <v>132089.45831566575</v>
      </c>
      <c r="AB7" s="55">
        <f t="shared" ref="AB7:AB42" si="2">W7/U7</f>
        <v>78.599120073126642</v>
      </c>
      <c r="AC7" s="56">
        <f t="shared" ref="AC7:AC42" si="3">Y7/U7</f>
        <v>77.278225489969984</v>
      </c>
      <c r="AD7" s="64">
        <f>AC7/AB7*100</f>
        <v>98.319453726800333</v>
      </c>
      <c r="AE7" s="56">
        <f t="shared" ref="AE7:AE42" si="4">AA7/U7</f>
        <v>1.3208945831566574</v>
      </c>
      <c r="AF7" s="65">
        <f>AE7/AB7*100</f>
        <v>1.6805462731996623</v>
      </c>
      <c r="AH7" s="66">
        <f>IF(D7=0,0,T7*T7*(1-T7)/D7)</f>
        <v>0</v>
      </c>
      <c r="AI7" s="67">
        <f>IF(E7&lt;0.5,0,S7*(1-S7)/E7)</f>
        <v>0</v>
      </c>
      <c r="AJ7" s="67">
        <f>U7*U7*((1-O7)*5+AB8)^2*AH7</f>
        <v>0</v>
      </c>
      <c r="AK7" s="67">
        <f>SUM(AJ7:AJ$24)/U7/U7</f>
        <v>0.49683688335428333</v>
      </c>
      <c r="AL7" s="67">
        <f>U7*U7*((1-O7)*5*(1-S7)+AC8)^2*AH7+V7*V7*AI7</f>
        <v>0</v>
      </c>
      <c r="AM7" s="67">
        <f>SUM(AL7:AL$24)/U7/U7</f>
        <v>0.45170032997564857</v>
      </c>
      <c r="AN7" s="67">
        <f>U7*U7*((1-O7)*5*S7+AE8)^2*AH7+V7*V7*AI7</f>
        <v>0</v>
      </c>
      <c r="AO7" s="68">
        <f>SUM(AN7:AN$24)/U7/U7</f>
        <v>1.0276302832570333E-2</v>
      </c>
      <c r="AP7" s="55">
        <f t="shared" ref="AP7:AP42" si="5">AB7-1.96*SQRT(AK7)</f>
        <v>77.217581593353529</v>
      </c>
      <c r="AQ7" s="56">
        <f t="shared" ref="AQ7:AQ42" si="6">AB7+1.96*SQRT(AK7)</f>
        <v>79.980658552899754</v>
      </c>
      <c r="AR7" s="56">
        <f t="shared" ref="AR7:AR42" si="7">AC7-1.96*SQRT(AM7)</f>
        <v>75.960935853012927</v>
      </c>
      <c r="AS7" s="56">
        <f t="shared" ref="AS7:AS42" si="8">AC7+1.96*SQRT(AM7)</f>
        <v>78.59551512692704</v>
      </c>
      <c r="AT7" s="56">
        <f t="shared" ref="AT7:AT42" si="9">AE7-1.96*SQRT(AO7)</f>
        <v>1.1222052654729877</v>
      </c>
      <c r="AU7" s="69">
        <f t="shared" ref="AU7:AU42" si="10">AE7+1.96*SQRT(AO7)</f>
        <v>1.5195839008403271</v>
      </c>
    </row>
    <row r="8" spans="1:47" ht="14.45" customHeight="1" x14ac:dyDescent="0.15">
      <c r="A8" s="203"/>
      <c r="B8" s="205" t="s">
        <v>68</v>
      </c>
      <c r="C8" s="71">
        <v>1328</v>
      </c>
      <c r="D8" s="72">
        <v>0</v>
      </c>
      <c r="E8" s="72">
        <v>449</v>
      </c>
      <c r="F8" s="126">
        <v>0</v>
      </c>
      <c r="G8" s="74" t="s">
        <v>69</v>
      </c>
      <c r="H8" s="72">
        <v>2841813</v>
      </c>
      <c r="I8" s="72">
        <v>261</v>
      </c>
      <c r="J8" s="75">
        <v>5</v>
      </c>
      <c r="K8" s="72">
        <v>99661</v>
      </c>
      <c r="L8" s="76">
        <v>7464920</v>
      </c>
      <c r="M8" s="179"/>
      <c r="N8" s="54"/>
      <c r="O8" s="77">
        <f t="shared" ref="O8:O22" si="11">IF(K8&lt;0.5,0.5,((L8-L9)-5*K9)/5/(K8-K9))</f>
        <v>0.4553191489361702</v>
      </c>
      <c r="P8" s="78">
        <f t="shared" ref="P8:P23" si="12">IF(H8&lt;0.5,1,(I8/H8)/((K8-K9)/(L8-L9)))</f>
        <v>0.97348850068450843</v>
      </c>
      <c r="Q8" s="79">
        <f t="shared" ref="Q8:Q42" si="13">IF(C8&lt;0.5,0,D8/C8)</f>
        <v>0</v>
      </c>
      <c r="R8" s="80">
        <f t="shared" ref="R8:R42" si="14">IF(P8=0,Q8,Q8/P8)</f>
        <v>0</v>
      </c>
      <c r="S8" s="81">
        <f t="shared" ref="S8:S42" si="15">IF(E8&lt;0.5,0,F8/E8)</f>
        <v>0</v>
      </c>
      <c r="T8" s="82">
        <f>5*R8/(1+5*(1-O8)*R8)</f>
        <v>0</v>
      </c>
      <c r="U8" s="83">
        <f>U7*(1-T7)</f>
        <v>100000</v>
      </c>
      <c r="V8" s="83">
        <f>5*U8*((1-T8)+O8*T8)</f>
        <v>500000</v>
      </c>
      <c r="W8" s="84">
        <f>SUM(V8:V$24)</f>
        <v>7359912.0073126648</v>
      </c>
      <c r="X8" s="85">
        <f t="shared" si="0"/>
        <v>500000</v>
      </c>
      <c r="Y8" s="83">
        <f>SUM(X8:X$24)</f>
        <v>7227822.5489969989</v>
      </c>
      <c r="Z8" s="83">
        <f t="shared" si="1"/>
        <v>0</v>
      </c>
      <c r="AA8" s="84">
        <f>SUM(Z8:Z$24)</f>
        <v>132089.45831566575</v>
      </c>
      <c r="AB8" s="77">
        <f t="shared" si="2"/>
        <v>73.599120073126642</v>
      </c>
      <c r="AC8" s="78">
        <f t="shared" si="3"/>
        <v>72.278225489969984</v>
      </c>
      <c r="AD8" s="86">
        <f t="shared" ref="AD8:AD42" si="16">AC8/AB8*100</f>
        <v>98.205284816117029</v>
      </c>
      <c r="AE8" s="78">
        <f t="shared" si="4"/>
        <v>1.3208945831566574</v>
      </c>
      <c r="AF8" s="87">
        <f t="shared" ref="AF8:AF42" si="17">AE8/AB8*100</f>
        <v>1.7947151838829629</v>
      </c>
      <c r="AH8" s="88">
        <f>IF(D8=0,0,T8*T8*(1-T8)/D8)</f>
        <v>0</v>
      </c>
      <c r="AI8" s="89">
        <f t="shared" ref="AI8:AI42" si="18">IF(E8&lt;0.5,0,S8*(1-S8)/E8)</f>
        <v>0</v>
      </c>
      <c r="AJ8" s="89">
        <f>U8*U8*((1-O8)*5+AB9)^2*AH8</f>
        <v>0</v>
      </c>
      <c r="AK8" s="89">
        <f>SUM(AJ8:AJ$24)/U8/U8</f>
        <v>0.49683688335428333</v>
      </c>
      <c r="AL8" s="89">
        <f>U8*U8*((1-O8)*5*(1-S8)+AC9)^2*AH8+V8*V8*AI8</f>
        <v>0</v>
      </c>
      <c r="AM8" s="89">
        <f>SUM(AL8:AL$24)/U8/U8</f>
        <v>0.45170032997564857</v>
      </c>
      <c r="AN8" s="89">
        <f>U8*U8*((1-O8)*5*S8+AE9)^2*AH8+V8*V8*AI8</f>
        <v>0</v>
      </c>
      <c r="AO8" s="90">
        <f>SUM(AN8:AN$24)/U8/U8</f>
        <v>1.0276302832570333E-2</v>
      </c>
      <c r="AP8" s="77">
        <f t="shared" si="5"/>
        <v>72.217581593353529</v>
      </c>
      <c r="AQ8" s="78">
        <f t="shared" si="6"/>
        <v>74.980658552899754</v>
      </c>
      <c r="AR8" s="78">
        <f t="shared" si="7"/>
        <v>70.960935853012927</v>
      </c>
      <c r="AS8" s="78">
        <f t="shared" si="8"/>
        <v>73.59551512692704</v>
      </c>
      <c r="AT8" s="78">
        <f t="shared" si="9"/>
        <v>1.1222052654729877</v>
      </c>
      <c r="AU8" s="91">
        <f t="shared" si="10"/>
        <v>1.5195839008403271</v>
      </c>
    </row>
    <row r="9" spans="1:47" ht="14.45" customHeight="1" x14ac:dyDescent="0.15">
      <c r="A9" s="203"/>
      <c r="B9" s="205" t="s">
        <v>238</v>
      </c>
      <c r="C9" s="71">
        <v>1565</v>
      </c>
      <c r="D9" s="72">
        <v>0</v>
      </c>
      <c r="E9" s="72">
        <v>517</v>
      </c>
      <c r="F9" s="126">
        <v>0</v>
      </c>
      <c r="G9" s="74" t="s">
        <v>71</v>
      </c>
      <c r="H9" s="72">
        <v>3013782</v>
      </c>
      <c r="I9" s="72">
        <v>350</v>
      </c>
      <c r="J9" s="75">
        <v>10</v>
      </c>
      <c r="K9" s="72">
        <v>99614</v>
      </c>
      <c r="L9" s="76">
        <v>6966743</v>
      </c>
      <c r="M9" s="179"/>
      <c r="N9" s="54"/>
      <c r="O9" s="77">
        <f t="shared" si="11"/>
        <v>0.56491228070175448</v>
      </c>
      <c r="P9" s="78">
        <f t="shared" si="12"/>
        <v>1.0145269823413694</v>
      </c>
      <c r="Q9" s="79">
        <f t="shared" si="13"/>
        <v>0</v>
      </c>
      <c r="R9" s="80">
        <f t="shared" si="14"/>
        <v>0</v>
      </c>
      <c r="S9" s="81">
        <f t="shared" si="15"/>
        <v>0</v>
      </c>
      <c r="T9" s="82">
        <f t="shared" ref="T9:T22" si="19">5*R9/(1+5*(1-O9)*R9)</f>
        <v>0</v>
      </c>
      <c r="U9" s="83">
        <f t="shared" ref="U9:U23" si="20">U8*(1-T8)</f>
        <v>100000</v>
      </c>
      <c r="V9" s="83">
        <f t="shared" ref="V9:V22" si="21">5*U9*((1-T9)+O9*T9)</f>
        <v>500000</v>
      </c>
      <c r="W9" s="84">
        <f>SUM(V9:V$24)</f>
        <v>6859912.0073126648</v>
      </c>
      <c r="X9" s="85">
        <f t="shared" si="0"/>
        <v>500000</v>
      </c>
      <c r="Y9" s="83">
        <f>SUM(X9:X$24)</f>
        <v>6727822.5489969999</v>
      </c>
      <c r="Z9" s="83">
        <f t="shared" si="1"/>
        <v>0</v>
      </c>
      <c r="AA9" s="84">
        <f>SUM(Z9:Z$24)</f>
        <v>132089.45831566575</v>
      </c>
      <c r="AB9" s="77">
        <f t="shared" si="2"/>
        <v>68.599120073126642</v>
      </c>
      <c r="AC9" s="78">
        <f t="shared" si="3"/>
        <v>67.278225489969998</v>
      </c>
      <c r="AD9" s="86">
        <f t="shared" si="16"/>
        <v>98.074472993606093</v>
      </c>
      <c r="AE9" s="78">
        <f t="shared" si="4"/>
        <v>1.3208945831566574</v>
      </c>
      <c r="AF9" s="87">
        <f t="shared" si="17"/>
        <v>1.9255270063939365</v>
      </c>
      <c r="AH9" s="88">
        <f>IF(D9=0,0,T9*T9*(1-T9)/D9)</f>
        <v>0</v>
      </c>
      <c r="AI9" s="89">
        <f t="shared" si="18"/>
        <v>0</v>
      </c>
      <c r="AJ9" s="89">
        <f t="shared" ref="AJ9:AJ23" si="22">U9*U9*((1-O9)*5+AB10)^2*AH9</f>
        <v>0</v>
      </c>
      <c r="AK9" s="89">
        <f>SUM(AJ9:AJ$24)/U9/U9</f>
        <v>0.49683688335428333</v>
      </c>
      <c r="AL9" s="89">
        <f t="shared" ref="AL9:AL23" si="23">U9*U9*((1-O9)*5*(1-S9)+AC10)^2*AH9+V9*V9*AI9</f>
        <v>0</v>
      </c>
      <c r="AM9" s="89">
        <f>SUM(AL9:AL$24)/U9/U9</f>
        <v>0.45170032997564857</v>
      </c>
      <c r="AN9" s="89">
        <f t="shared" ref="AN9:AN23" si="24">U9*U9*((1-O9)*5*S9+AE10)^2*AH9+V9*V9*AI9</f>
        <v>0</v>
      </c>
      <c r="AO9" s="90">
        <f>SUM(AN9:AN$24)/U9/U9</f>
        <v>1.0276302832570333E-2</v>
      </c>
      <c r="AP9" s="77">
        <f t="shared" si="5"/>
        <v>67.217581593353529</v>
      </c>
      <c r="AQ9" s="78">
        <f t="shared" si="6"/>
        <v>69.980658552899754</v>
      </c>
      <c r="AR9" s="78">
        <f t="shared" si="7"/>
        <v>65.960935853012941</v>
      </c>
      <c r="AS9" s="78">
        <f t="shared" si="8"/>
        <v>68.595515126927054</v>
      </c>
      <c r="AT9" s="78">
        <f t="shared" si="9"/>
        <v>1.1222052654729877</v>
      </c>
      <c r="AU9" s="91">
        <f t="shared" si="10"/>
        <v>1.5195839008403271</v>
      </c>
    </row>
    <row r="10" spans="1:47" ht="14.45" customHeight="1" x14ac:dyDescent="0.15">
      <c r="A10" s="203"/>
      <c r="B10" s="205" t="s">
        <v>72</v>
      </c>
      <c r="C10" s="71">
        <v>1588</v>
      </c>
      <c r="D10" s="72">
        <v>0</v>
      </c>
      <c r="E10" s="72">
        <v>504</v>
      </c>
      <c r="F10" s="126">
        <v>0</v>
      </c>
      <c r="G10" s="74" t="s">
        <v>73</v>
      </c>
      <c r="H10" s="72">
        <v>3096387</v>
      </c>
      <c r="I10" s="72">
        <v>941</v>
      </c>
      <c r="J10" s="75">
        <v>15</v>
      </c>
      <c r="K10" s="72">
        <v>99557</v>
      </c>
      <c r="L10" s="76">
        <v>6468797</v>
      </c>
      <c r="M10" s="179"/>
      <c r="N10" s="54"/>
      <c r="O10" s="77">
        <f t="shared" si="11"/>
        <v>0.5870129870129871</v>
      </c>
      <c r="P10" s="78">
        <f t="shared" si="12"/>
        <v>0.98169808499767264</v>
      </c>
      <c r="Q10" s="79">
        <f t="shared" si="13"/>
        <v>0</v>
      </c>
      <c r="R10" s="80">
        <f t="shared" si="14"/>
        <v>0</v>
      </c>
      <c r="S10" s="81">
        <f t="shared" si="15"/>
        <v>0</v>
      </c>
      <c r="T10" s="82">
        <f t="shared" si="19"/>
        <v>0</v>
      </c>
      <c r="U10" s="83">
        <f t="shared" si="20"/>
        <v>100000</v>
      </c>
      <c r="V10" s="83">
        <f t="shared" si="21"/>
        <v>500000</v>
      </c>
      <c r="W10" s="84">
        <f>SUM(V10:V$24)</f>
        <v>6359912.0073126648</v>
      </c>
      <c r="X10" s="85">
        <f t="shared" si="0"/>
        <v>500000</v>
      </c>
      <c r="Y10" s="83">
        <f>SUM(X10:X$24)</f>
        <v>6227822.5489969999</v>
      </c>
      <c r="Z10" s="83">
        <f t="shared" si="1"/>
        <v>0</v>
      </c>
      <c r="AA10" s="84">
        <f>SUM(Z10:Z$24)</f>
        <v>132089.45831566575</v>
      </c>
      <c r="AB10" s="77">
        <f t="shared" si="2"/>
        <v>63.599120073126649</v>
      </c>
      <c r="AC10" s="78">
        <f t="shared" si="3"/>
        <v>62.278225489969998</v>
      </c>
      <c r="AD10" s="86">
        <f t="shared" si="16"/>
        <v>97.923092989906351</v>
      </c>
      <c r="AE10" s="78">
        <f t="shared" si="4"/>
        <v>1.3208945831566574</v>
      </c>
      <c r="AF10" s="87">
        <f t="shared" si="17"/>
        <v>2.0769070100936693</v>
      </c>
      <c r="AH10" s="88">
        <f t="shared" ref="AH10:AH22" si="25">IF(D10=0,0,T10*T10*(1-T10)/D10)</f>
        <v>0</v>
      </c>
      <c r="AI10" s="89">
        <f t="shared" si="18"/>
        <v>0</v>
      </c>
      <c r="AJ10" s="89">
        <f t="shared" si="22"/>
        <v>0</v>
      </c>
      <c r="AK10" s="89">
        <f>SUM(AJ10:AJ$24)/U10/U10</f>
        <v>0.49683688335428333</v>
      </c>
      <c r="AL10" s="89">
        <f t="shared" si="23"/>
        <v>0</v>
      </c>
      <c r="AM10" s="89">
        <f>SUM(AL10:AL$24)/U10/U10</f>
        <v>0.45170032997564857</v>
      </c>
      <c r="AN10" s="89">
        <f t="shared" si="24"/>
        <v>0</v>
      </c>
      <c r="AO10" s="90">
        <f>SUM(AN10:AN$24)/U10/U10</f>
        <v>1.0276302832570333E-2</v>
      </c>
      <c r="AP10" s="77">
        <f t="shared" si="5"/>
        <v>62.217581593353529</v>
      </c>
      <c r="AQ10" s="78">
        <f t="shared" si="6"/>
        <v>64.980658552899769</v>
      </c>
      <c r="AR10" s="78">
        <f t="shared" si="7"/>
        <v>60.960935853012941</v>
      </c>
      <c r="AS10" s="78">
        <f t="shared" si="8"/>
        <v>63.595515126927054</v>
      </c>
      <c r="AT10" s="78">
        <f t="shared" si="9"/>
        <v>1.1222052654729877</v>
      </c>
      <c r="AU10" s="91">
        <f t="shared" si="10"/>
        <v>1.5195839008403271</v>
      </c>
    </row>
    <row r="11" spans="1:47" ht="14.45" customHeight="1" x14ac:dyDescent="0.15">
      <c r="A11" s="203"/>
      <c r="B11" s="205" t="s">
        <v>210</v>
      </c>
      <c r="C11" s="71">
        <v>1147</v>
      </c>
      <c r="D11" s="72">
        <v>2</v>
      </c>
      <c r="E11" s="72">
        <v>406</v>
      </c>
      <c r="F11" s="126">
        <v>0</v>
      </c>
      <c r="G11" s="74" t="s">
        <v>75</v>
      </c>
      <c r="H11" s="72">
        <v>3228469</v>
      </c>
      <c r="I11" s="72">
        <v>1962</v>
      </c>
      <c r="J11" s="75">
        <v>20</v>
      </c>
      <c r="K11" s="72">
        <v>99403</v>
      </c>
      <c r="L11" s="76">
        <v>5971330</v>
      </c>
      <c r="M11" s="179"/>
      <c r="N11" s="54"/>
      <c r="O11" s="77">
        <f t="shared" si="11"/>
        <v>0.52070175438596489</v>
      </c>
      <c r="P11" s="78">
        <f t="shared" si="12"/>
        <v>1.0583511809924049</v>
      </c>
      <c r="Q11" s="79">
        <f t="shared" si="13"/>
        <v>1.7436791630340018E-3</v>
      </c>
      <c r="R11" s="80">
        <f t="shared" si="14"/>
        <v>1.6475430786584203E-3</v>
      </c>
      <c r="S11" s="81">
        <f t="shared" si="15"/>
        <v>0</v>
      </c>
      <c r="T11" s="82">
        <f t="shared" si="19"/>
        <v>8.2053181507235947E-3</v>
      </c>
      <c r="U11" s="83">
        <f t="shared" si="20"/>
        <v>100000</v>
      </c>
      <c r="V11" s="83">
        <f t="shared" si="21"/>
        <v>498033.60270282661</v>
      </c>
      <c r="W11" s="84">
        <f>SUM(V11:V$24)</f>
        <v>5859912.0073126648</v>
      </c>
      <c r="X11" s="85">
        <f t="shared" si="0"/>
        <v>498033.60270282661</v>
      </c>
      <c r="Y11" s="83">
        <f>SUM(X11:X$24)</f>
        <v>5727822.5489969999</v>
      </c>
      <c r="Z11" s="83">
        <f t="shared" si="1"/>
        <v>0</v>
      </c>
      <c r="AA11" s="84">
        <f>SUM(Z11:Z$24)</f>
        <v>132089.45831566575</v>
      </c>
      <c r="AB11" s="77">
        <f t="shared" si="2"/>
        <v>58.599120073126649</v>
      </c>
      <c r="AC11" s="78">
        <f t="shared" si="3"/>
        <v>57.278225489969998</v>
      </c>
      <c r="AD11" s="86">
        <f t="shared" si="16"/>
        <v>97.745879833164238</v>
      </c>
      <c r="AE11" s="78">
        <f t="shared" si="4"/>
        <v>1.3208945831566574</v>
      </c>
      <c r="AF11" s="87">
        <f t="shared" si="17"/>
        <v>2.2541201668357731</v>
      </c>
      <c r="AH11" s="88">
        <f t="shared" si="25"/>
        <v>3.3387402240662305E-5</v>
      </c>
      <c r="AI11" s="89">
        <f t="shared" si="18"/>
        <v>0</v>
      </c>
      <c r="AJ11" s="89">
        <f t="shared" si="22"/>
        <v>1064258333.0268253</v>
      </c>
      <c r="AK11" s="89">
        <f>SUM(AJ11:AJ$24)/U11/U11</f>
        <v>0.49683688335428333</v>
      </c>
      <c r="AL11" s="89">
        <f t="shared" si="23"/>
        <v>1014640426.6459821</v>
      </c>
      <c r="AM11" s="89">
        <f>SUM(AL11:AL$24)/U11/U11</f>
        <v>0.45170032997564857</v>
      </c>
      <c r="AN11" s="89">
        <f t="shared" si="24"/>
        <v>592209.53745287028</v>
      </c>
      <c r="AO11" s="90">
        <f>SUM(AN11:AN$24)/U11/U11</f>
        <v>1.0276302832570333E-2</v>
      </c>
      <c r="AP11" s="77">
        <f t="shared" si="5"/>
        <v>57.217581593353529</v>
      </c>
      <c r="AQ11" s="78">
        <f t="shared" si="6"/>
        <v>59.980658552899769</v>
      </c>
      <c r="AR11" s="78">
        <f t="shared" si="7"/>
        <v>55.960935853012941</v>
      </c>
      <c r="AS11" s="78">
        <f t="shared" si="8"/>
        <v>58.595515126927054</v>
      </c>
      <c r="AT11" s="78">
        <f t="shared" si="9"/>
        <v>1.1222052654729877</v>
      </c>
      <c r="AU11" s="91">
        <f t="shared" si="10"/>
        <v>1.5195839008403271</v>
      </c>
    </row>
    <row r="12" spans="1:47" ht="14.45" customHeight="1" x14ac:dyDescent="0.15">
      <c r="A12" s="203"/>
      <c r="B12" s="205" t="s">
        <v>76</v>
      </c>
      <c r="C12" s="71">
        <v>1433</v>
      </c>
      <c r="D12" s="72">
        <v>2</v>
      </c>
      <c r="E12" s="72">
        <v>490</v>
      </c>
      <c r="F12" s="126">
        <v>0</v>
      </c>
      <c r="G12" s="74" t="s">
        <v>77</v>
      </c>
      <c r="H12" s="72">
        <v>3642952</v>
      </c>
      <c r="I12" s="72">
        <v>2412</v>
      </c>
      <c r="J12" s="75">
        <v>25</v>
      </c>
      <c r="K12" s="72">
        <v>99118</v>
      </c>
      <c r="L12" s="76">
        <v>5474998</v>
      </c>
      <c r="M12" s="179"/>
      <c r="N12" s="54"/>
      <c r="O12" s="77">
        <f t="shared" si="11"/>
        <v>0.51083591331269351</v>
      </c>
      <c r="P12" s="78">
        <f t="shared" si="12"/>
        <v>1.0142640282602235</v>
      </c>
      <c r="Q12" s="79">
        <f t="shared" si="13"/>
        <v>1.3956734124214933E-3</v>
      </c>
      <c r="R12" s="80">
        <f t="shared" si="14"/>
        <v>1.3760454610773339E-3</v>
      </c>
      <c r="S12" s="81">
        <f t="shared" si="15"/>
        <v>0</v>
      </c>
      <c r="T12" s="82">
        <f t="shared" si="19"/>
        <v>6.8571491577402097E-3</v>
      </c>
      <c r="U12" s="83">
        <f t="shared" si="20"/>
        <v>99179.468184927639</v>
      </c>
      <c r="V12" s="83">
        <f t="shared" si="21"/>
        <v>494233.96680291614</v>
      </c>
      <c r="W12" s="84">
        <f>SUM(V12:V$24)</f>
        <v>5361878.4046098385</v>
      </c>
      <c r="X12" s="85">
        <f t="shared" si="0"/>
        <v>494233.96680291614</v>
      </c>
      <c r="Y12" s="83">
        <f>SUM(X12:X$24)</f>
        <v>5229788.9462941727</v>
      </c>
      <c r="Z12" s="83">
        <f t="shared" si="1"/>
        <v>0</v>
      </c>
      <c r="AA12" s="84">
        <f>SUM(Z12:Z$24)</f>
        <v>132089.45831566575</v>
      </c>
      <c r="AB12" s="77">
        <f t="shared" si="2"/>
        <v>54.062383099415392</v>
      </c>
      <c r="AC12" s="78">
        <f t="shared" si="3"/>
        <v>52.730560488011839</v>
      </c>
      <c r="AD12" s="86">
        <f t="shared" si="16"/>
        <v>97.536507761867512</v>
      </c>
      <c r="AE12" s="78">
        <f t="shared" si="4"/>
        <v>1.3318226114035512</v>
      </c>
      <c r="AF12" s="87">
        <f t="shared" si="17"/>
        <v>2.4634922381324937</v>
      </c>
      <c r="AH12" s="88">
        <f t="shared" si="25"/>
        <v>2.33490340133749E-5</v>
      </c>
      <c r="AI12" s="89">
        <f t="shared" si="18"/>
        <v>0</v>
      </c>
      <c r="AJ12" s="89">
        <f t="shared" si="22"/>
        <v>617791364.09821105</v>
      </c>
      <c r="AK12" s="89">
        <f>SUM(AJ12:AJ$24)/U12/U12</f>
        <v>0.39689767135801018</v>
      </c>
      <c r="AL12" s="89">
        <f t="shared" si="23"/>
        <v>586256531.56121111</v>
      </c>
      <c r="AM12" s="89">
        <f>SUM(AL12:AL$24)/U12/U12</f>
        <v>0.35605541093280574</v>
      </c>
      <c r="AN12" s="89">
        <f t="shared" si="24"/>
        <v>413030.18785975565</v>
      </c>
      <c r="AO12" s="90">
        <f>SUM(AN12:AN$24)/U12/U12</f>
        <v>1.0386837168783554E-2</v>
      </c>
      <c r="AP12" s="77">
        <f t="shared" si="5"/>
        <v>52.827586721752688</v>
      </c>
      <c r="AQ12" s="78">
        <f t="shared" si="6"/>
        <v>55.297179477078096</v>
      </c>
      <c r="AR12" s="78">
        <f t="shared" si="7"/>
        <v>51.561021063007509</v>
      </c>
      <c r="AS12" s="78">
        <f t="shared" si="8"/>
        <v>53.90009991301617</v>
      </c>
      <c r="AT12" s="78">
        <f t="shared" si="9"/>
        <v>1.1320675772552251</v>
      </c>
      <c r="AU12" s="91">
        <f t="shared" si="10"/>
        <v>1.5315776455518773</v>
      </c>
    </row>
    <row r="13" spans="1:47" ht="14.45" customHeight="1" x14ac:dyDescent="0.15">
      <c r="A13" s="203"/>
      <c r="B13" s="205" t="s">
        <v>78</v>
      </c>
      <c r="C13" s="71">
        <v>1487</v>
      </c>
      <c r="D13" s="72">
        <v>2</v>
      </c>
      <c r="E13" s="72">
        <v>501</v>
      </c>
      <c r="F13" s="126">
        <v>0</v>
      </c>
      <c r="G13" s="74" t="s">
        <v>79</v>
      </c>
      <c r="H13" s="72">
        <v>4180032</v>
      </c>
      <c r="I13" s="72">
        <v>3177</v>
      </c>
      <c r="J13" s="75">
        <v>30</v>
      </c>
      <c r="K13" s="72">
        <v>98795</v>
      </c>
      <c r="L13" s="76">
        <v>4980198</v>
      </c>
      <c r="M13" s="179"/>
      <c r="N13" s="54"/>
      <c r="O13" s="77">
        <f t="shared" si="11"/>
        <v>0.51657754010695189</v>
      </c>
      <c r="P13" s="78">
        <f t="shared" si="12"/>
        <v>1.0020178689264798</v>
      </c>
      <c r="Q13" s="79">
        <f t="shared" si="13"/>
        <v>1.3449899125756557E-3</v>
      </c>
      <c r="R13" s="80">
        <f t="shared" si="14"/>
        <v>1.3422813647191959E-3</v>
      </c>
      <c r="S13" s="81">
        <f t="shared" si="15"/>
        <v>0</v>
      </c>
      <c r="T13" s="82">
        <f t="shared" si="19"/>
        <v>6.6897024532845926E-3</v>
      </c>
      <c r="U13" s="83">
        <f t="shared" si="20"/>
        <v>98499.379778198243</v>
      </c>
      <c r="V13" s="83">
        <f t="shared" si="21"/>
        <v>490904.18735498987</v>
      </c>
      <c r="W13" s="84">
        <f>SUM(V13:V$24)</f>
        <v>4867644.4378069229</v>
      </c>
      <c r="X13" s="85">
        <f t="shared" si="0"/>
        <v>490904.18735498987</v>
      </c>
      <c r="Y13" s="83">
        <f>SUM(X13:X$24)</f>
        <v>4735554.9794912571</v>
      </c>
      <c r="Z13" s="83">
        <f t="shared" si="1"/>
        <v>0</v>
      </c>
      <c r="AA13" s="84">
        <f>SUM(Z13:Z$24)</f>
        <v>132089.45831566575</v>
      </c>
      <c r="AB13" s="77">
        <f t="shared" si="2"/>
        <v>49.41802119737126</v>
      </c>
      <c r="AC13" s="78">
        <f t="shared" si="3"/>
        <v>48.077003024331937</v>
      </c>
      <c r="AD13" s="86">
        <f t="shared" si="16"/>
        <v>97.286378247151148</v>
      </c>
      <c r="AE13" s="78">
        <f t="shared" si="4"/>
        <v>1.341018173039322</v>
      </c>
      <c r="AF13" s="87">
        <f t="shared" si="17"/>
        <v>2.7136217528488498</v>
      </c>
      <c r="AH13" s="88">
        <f t="shared" si="25"/>
        <v>2.2226370276898349E-5</v>
      </c>
      <c r="AI13" s="89">
        <f t="shared" si="18"/>
        <v>0</v>
      </c>
      <c r="AJ13" s="89">
        <f t="shared" si="22"/>
        <v>479412315.43137443</v>
      </c>
      <c r="AK13" s="89">
        <f>SUM(AJ13:AJ$24)/U13/U13</f>
        <v>0.33872148445257827</v>
      </c>
      <c r="AL13" s="89">
        <f t="shared" si="23"/>
        <v>452351578.0322845</v>
      </c>
      <c r="AM13" s="89">
        <f>SUM(AL13:AL$24)/U13/U13</f>
        <v>0.30056358735379352</v>
      </c>
      <c r="AN13" s="89">
        <f t="shared" si="24"/>
        <v>393038.40431456524</v>
      </c>
      <c r="AO13" s="90">
        <f>SUM(AN13:AN$24)/U13/U13</f>
        <v>1.0488192953441163E-2</v>
      </c>
      <c r="AP13" s="77">
        <f t="shared" si="5"/>
        <v>48.277305433180622</v>
      </c>
      <c r="AQ13" s="78">
        <f t="shared" si="6"/>
        <v>50.558736961561898</v>
      </c>
      <c r="AR13" s="78">
        <f t="shared" si="7"/>
        <v>47.002458899049806</v>
      </c>
      <c r="AS13" s="78">
        <f t="shared" si="8"/>
        <v>49.151547149614068</v>
      </c>
      <c r="AT13" s="78">
        <f t="shared" si="9"/>
        <v>1.1402908902650575</v>
      </c>
      <c r="AU13" s="91">
        <f t="shared" si="10"/>
        <v>1.5417454558135866</v>
      </c>
    </row>
    <row r="14" spans="1:47" ht="14.45" customHeight="1" x14ac:dyDescent="0.15">
      <c r="A14" s="203"/>
      <c r="B14" s="205" t="s">
        <v>142</v>
      </c>
      <c r="C14" s="71">
        <v>1641</v>
      </c>
      <c r="D14" s="72">
        <v>2</v>
      </c>
      <c r="E14" s="72">
        <v>553</v>
      </c>
      <c r="F14" s="126">
        <v>0</v>
      </c>
      <c r="G14" s="74" t="s">
        <v>81</v>
      </c>
      <c r="H14" s="72">
        <v>4926663</v>
      </c>
      <c r="I14" s="72">
        <v>4867</v>
      </c>
      <c r="J14" s="75">
        <v>35</v>
      </c>
      <c r="K14" s="72">
        <v>98421</v>
      </c>
      <c r="L14" s="76">
        <v>4487127</v>
      </c>
      <c r="M14" s="179"/>
      <c r="N14" s="54"/>
      <c r="O14" s="77">
        <f t="shared" si="11"/>
        <v>0.53387096774193554</v>
      </c>
      <c r="P14" s="78">
        <f t="shared" si="12"/>
        <v>0.97782963082719465</v>
      </c>
      <c r="Q14" s="79">
        <f t="shared" si="13"/>
        <v>1.2187690432663011E-3</v>
      </c>
      <c r="R14" s="80">
        <f t="shared" si="14"/>
        <v>1.2464022410890575E-3</v>
      </c>
      <c r="S14" s="81">
        <f t="shared" si="15"/>
        <v>0</v>
      </c>
      <c r="T14" s="82">
        <f t="shared" si="19"/>
        <v>6.2139601399529209E-3</v>
      </c>
      <c r="U14" s="83">
        <f t="shared" si="20"/>
        <v>97840.448235649019</v>
      </c>
      <c r="V14" s="83">
        <f t="shared" si="21"/>
        <v>487785.26335143938</v>
      </c>
      <c r="W14" s="84">
        <f>SUM(V14:V$24)</f>
        <v>4376740.2504519336</v>
      </c>
      <c r="X14" s="85">
        <f t="shared" si="0"/>
        <v>487785.26335143938</v>
      </c>
      <c r="Y14" s="83">
        <f>SUM(X14:X$24)</f>
        <v>4244650.7921362678</v>
      </c>
      <c r="Z14" s="83">
        <f t="shared" si="1"/>
        <v>0</v>
      </c>
      <c r="AA14" s="84">
        <f>SUM(Z14:Z$24)</f>
        <v>132089.45831566575</v>
      </c>
      <c r="AB14" s="77">
        <f t="shared" si="2"/>
        <v>44.733444392144868</v>
      </c>
      <c r="AC14" s="78">
        <f t="shared" si="3"/>
        <v>43.383394788963081</v>
      </c>
      <c r="AD14" s="86">
        <f t="shared" si="16"/>
        <v>96.982012850727742</v>
      </c>
      <c r="AE14" s="78">
        <f t="shared" si="4"/>
        <v>1.350049603181783</v>
      </c>
      <c r="AF14" s="87">
        <f t="shared" si="17"/>
        <v>3.0179871492722565</v>
      </c>
      <c r="AH14" s="88">
        <f t="shared" si="25"/>
        <v>1.9186679554996644E-5</v>
      </c>
      <c r="AI14" s="89">
        <f t="shared" si="18"/>
        <v>0</v>
      </c>
      <c r="AJ14" s="89">
        <f t="shared" si="22"/>
        <v>329059090.39600253</v>
      </c>
      <c r="AK14" s="89">
        <f>SUM(AJ14:AJ$24)/U14/U14</f>
        <v>0.29321833852909229</v>
      </c>
      <c r="AL14" s="89">
        <f t="shared" si="23"/>
        <v>308275707.42659199</v>
      </c>
      <c r="AM14" s="89">
        <f>SUM(AL14:AL$24)/U14/U14</f>
        <v>0.25737159242347668</v>
      </c>
      <c r="AN14" s="89">
        <f t="shared" si="24"/>
        <v>338961.48776081629</v>
      </c>
      <c r="AO14" s="90">
        <f>SUM(AN14:AN$24)/U14/U14</f>
        <v>1.0588881474684942E-2</v>
      </c>
      <c r="AP14" s="77">
        <f t="shared" si="5"/>
        <v>43.672111471100131</v>
      </c>
      <c r="AQ14" s="78">
        <f t="shared" si="6"/>
        <v>45.794777313189606</v>
      </c>
      <c r="AR14" s="78">
        <f t="shared" si="7"/>
        <v>42.389051433047214</v>
      </c>
      <c r="AS14" s="78">
        <f t="shared" si="8"/>
        <v>44.377738144878947</v>
      </c>
      <c r="AT14" s="78">
        <f t="shared" si="9"/>
        <v>1.148361112996672</v>
      </c>
      <c r="AU14" s="91">
        <f t="shared" si="10"/>
        <v>1.5517380933668941</v>
      </c>
    </row>
    <row r="15" spans="1:47" ht="14.45" customHeight="1" x14ac:dyDescent="0.15">
      <c r="A15" s="203"/>
      <c r="B15" s="205" t="s">
        <v>82</v>
      </c>
      <c r="C15" s="71">
        <v>1524</v>
      </c>
      <c r="D15" s="72">
        <v>3</v>
      </c>
      <c r="E15" s="72">
        <v>496</v>
      </c>
      <c r="F15" s="126">
        <v>0</v>
      </c>
      <c r="G15" s="74" t="s">
        <v>83</v>
      </c>
      <c r="H15" s="72">
        <v>4381848</v>
      </c>
      <c r="I15" s="72">
        <v>6629</v>
      </c>
      <c r="J15" s="75">
        <v>40</v>
      </c>
      <c r="K15" s="72">
        <v>97925</v>
      </c>
      <c r="L15" s="76">
        <v>3996178</v>
      </c>
      <c r="M15" s="179"/>
      <c r="N15" s="54"/>
      <c r="O15" s="77">
        <f t="shared" si="11"/>
        <v>0.53368841544607193</v>
      </c>
      <c r="P15" s="78">
        <f t="shared" si="12"/>
        <v>0.98278483788079118</v>
      </c>
      <c r="Q15" s="79">
        <f t="shared" si="13"/>
        <v>1.968503937007874E-3</v>
      </c>
      <c r="R15" s="80">
        <f t="shared" si="14"/>
        <v>2.0029856598648985E-3</v>
      </c>
      <c r="S15" s="81">
        <f t="shared" si="15"/>
        <v>0</v>
      </c>
      <c r="T15" s="82">
        <f t="shared" si="19"/>
        <v>9.9683752186466718E-3</v>
      </c>
      <c r="U15" s="83">
        <f t="shared" si="20"/>
        <v>97232.471590237576</v>
      </c>
      <c r="V15" s="83">
        <f t="shared" si="21"/>
        <v>483902.49599353928</v>
      </c>
      <c r="W15" s="84">
        <f>SUM(V15:V$24)</f>
        <v>3888954.9871004936</v>
      </c>
      <c r="X15" s="85">
        <f t="shared" si="0"/>
        <v>483902.49599353928</v>
      </c>
      <c r="Y15" s="83">
        <f>SUM(X15:X$24)</f>
        <v>3756865.5287848283</v>
      </c>
      <c r="Z15" s="83">
        <f t="shared" si="1"/>
        <v>0</v>
      </c>
      <c r="AA15" s="84">
        <f>SUM(Z15:Z$24)</f>
        <v>132089.45831566575</v>
      </c>
      <c r="AB15" s="77">
        <f t="shared" si="2"/>
        <v>39.996463357318959</v>
      </c>
      <c r="AC15" s="78">
        <f t="shared" si="3"/>
        <v>38.637972143886429</v>
      </c>
      <c r="AD15" s="86">
        <f t="shared" si="16"/>
        <v>96.603471658741199</v>
      </c>
      <c r="AE15" s="78">
        <f t="shared" si="4"/>
        <v>1.3584912134325291</v>
      </c>
      <c r="AF15" s="87">
        <f t="shared" si="17"/>
        <v>3.396528341258799</v>
      </c>
      <c r="AH15" s="88">
        <f t="shared" si="25"/>
        <v>3.2792653987320001E-5</v>
      </c>
      <c r="AI15" s="89">
        <f t="shared" si="18"/>
        <v>0</v>
      </c>
      <c r="AJ15" s="89">
        <f t="shared" si="22"/>
        <v>440728383.21492893</v>
      </c>
      <c r="AK15" s="89">
        <f>SUM(AJ15:AJ$24)/U15/U15</f>
        <v>0.26209091298574816</v>
      </c>
      <c r="AL15" s="89">
        <f t="shared" si="23"/>
        <v>409232964.792844</v>
      </c>
      <c r="AM15" s="89">
        <f>SUM(AL15:AL$24)/U15/U15</f>
        <v>0.22799281277779912</v>
      </c>
      <c r="AN15" s="89">
        <f t="shared" si="24"/>
        <v>583733.677369065</v>
      </c>
      <c r="AO15" s="90">
        <f>SUM(AN15:AN$24)/U15/U15</f>
        <v>1.0685862924820851E-2</v>
      </c>
      <c r="AP15" s="77">
        <f t="shared" si="5"/>
        <v>38.99304497432707</v>
      </c>
      <c r="AQ15" s="78">
        <f t="shared" si="6"/>
        <v>40.999881740310848</v>
      </c>
      <c r="AR15" s="78">
        <f t="shared" si="7"/>
        <v>37.702099722256648</v>
      </c>
      <c r="AS15" s="78">
        <f t="shared" si="8"/>
        <v>39.573844565516211</v>
      </c>
      <c r="AT15" s="78">
        <f t="shared" si="9"/>
        <v>1.1558812161175107</v>
      </c>
      <c r="AU15" s="91">
        <f t="shared" si="10"/>
        <v>1.5611012107475475</v>
      </c>
    </row>
    <row r="16" spans="1:47" ht="14.45" customHeight="1" x14ac:dyDescent="0.15">
      <c r="A16" s="203"/>
      <c r="B16" s="205" t="s">
        <v>84</v>
      </c>
      <c r="C16" s="71">
        <v>1719</v>
      </c>
      <c r="D16" s="72">
        <v>1</v>
      </c>
      <c r="E16" s="72">
        <v>570</v>
      </c>
      <c r="F16" s="128">
        <v>1</v>
      </c>
      <c r="G16" s="74" t="s">
        <v>85</v>
      </c>
      <c r="H16" s="72">
        <v>4015388</v>
      </c>
      <c r="I16" s="72">
        <v>9566</v>
      </c>
      <c r="J16" s="75">
        <v>45</v>
      </c>
      <c r="K16" s="72">
        <v>97174</v>
      </c>
      <c r="L16" s="76">
        <v>3508304</v>
      </c>
      <c r="M16" s="179"/>
      <c r="N16" s="54"/>
      <c r="O16" s="77">
        <f t="shared" si="11"/>
        <v>0.53811965811965812</v>
      </c>
      <c r="P16" s="78">
        <f t="shared" si="12"/>
        <v>0.98381889997385186</v>
      </c>
      <c r="Q16" s="79">
        <f t="shared" si="13"/>
        <v>5.8173356602675972E-4</v>
      </c>
      <c r="R16" s="80">
        <f t="shared" si="14"/>
        <v>5.9130147432847767E-4</v>
      </c>
      <c r="S16" s="81">
        <f t="shared" si="15"/>
        <v>1.7543859649122807E-3</v>
      </c>
      <c r="T16" s="82">
        <f t="shared" si="19"/>
        <v>2.95247561079057E-3</v>
      </c>
      <c r="U16" s="83">
        <f t="shared" si="20"/>
        <v>96263.221829989678</v>
      </c>
      <c r="V16" s="83">
        <f t="shared" si="21"/>
        <v>480659.74297111412</v>
      </c>
      <c r="W16" s="84">
        <f>SUM(V16:V$24)</f>
        <v>3405052.4911069549</v>
      </c>
      <c r="X16" s="85">
        <f t="shared" si="0"/>
        <v>479816.48026414722</v>
      </c>
      <c r="Y16" s="83">
        <f>SUM(X16:X$24)</f>
        <v>3272963.0327912886</v>
      </c>
      <c r="Z16" s="83">
        <f t="shared" si="1"/>
        <v>843.26270696686686</v>
      </c>
      <c r="AA16" s="84">
        <f>SUM(Z16:Z$24)</f>
        <v>132089.45831566575</v>
      </c>
      <c r="AB16" s="77">
        <f t="shared" si="2"/>
        <v>35.372309656543727</v>
      </c>
      <c r="AC16" s="78">
        <f t="shared" si="3"/>
        <v>34.000140142531933</v>
      </c>
      <c r="AD16" s="86">
        <f t="shared" si="16"/>
        <v>96.120780555934232</v>
      </c>
      <c r="AE16" s="78">
        <f t="shared" si="4"/>
        <v>1.3721695140117867</v>
      </c>
      <c r="AF16" s="87">
        <f t="shared" si="17"/>
        <v>3.8792194440657375</v>
      </c>
      <c r="AH16" s="88">
        <f t="shared" si="25"/>
        <v>8.6913751710507205E-6</v>
      </c>
      <c r="AI16" s="89">
        <f t="shared" si="18"/>
        <v>3.0724703417515784E-6</v>
      </c>
      <c r="AJ16" s="89">
        <f t="shared" si="22"/>
        <v>86534072.719169199</v>
      </c>
      <c r="AK16" s="89">
        <f>SUM(AJ16:AJ$24)/U16/U16</f>
        <v>0.21983441777135529</v>
      </c>
      <c r="AL16" s="89">
        <f t="shared" si="23"/>
        <v>80153996.035262093</v>
      </c>
      <c r="AM16" s="89">
        <f>SUM(AL16:AL$24)/U16/U16</f>
        <v>0.1884450183345823</v>
      </c>
      <c r="AN16" s="89">
        <f t="shared" si="24"/>
        <v>861340.03732796514</v>
      </c>
      <c r="AO16" s="90">
        <f>SUM(AN16:AN$24)/U16/U16</f>
        <v>1.0839139452449813E-2</v>
      </c>
      <c r="AP16" s="77">
        <f t="shared" si="5"/>
        <v>34.453334194787303</v>
      </c>
      <c r="AQ16" s="78">
        <f t="shared" si="6"/>
        <v>36.291285118300152</v>
      </c>
      <c r="AR16" s="78">
        <f t="shared" si="7"/>
        <v>33.149299157133292</v>
      </c>
      <c r="AS16" s="78">
        <f t="shared" si="8"/>
        <v>34.850981127930574</v>
      </c>
      <c r="AT16" s="78">
        <f t="shared" si="9"/>
        <v>1.1681115856665953</v>
      </c>
      <c r="AU16" s="91">
        <f t="shared" si="10"/>
        <v>1.576227442356978</v>
      </c>
    </row>
    <row r="17" spans="1:47" ht="14.45" customHeight="1" x14ac:dyDescent="0.15">
      <c r="A17" s="203"/>
      <c r="B17" s="205" t="s">
        <v>173</v>
      </c>
      <c r="C17" s="71">
        <v>2324</v>
      </c>
      <c r="D17" s="72">
        <v>10</v>
      </c>
      <c r="E17" s="72">
        <v>776</v>
      </c>
      <c r="F17" s="128">
        <v>1</v>
      </c>
      <c r="G17" s="74" t="s">
        <v>87</v>
      </c>
      <c r="H17" s="72">
        <v>3807362</v>
      </c>
      <c r="I17" s="72">
        <v>14638</v>
      </c>
      <c r="J17" s="75">
        <v>50</v>
      </c>
      <c r="K17" s="72">
        <v>96004</v>
      </c>
      <c r="L17" s="76">
        <v>3025136</v>
      </c>
      <c r="M17" s="179"/>
      <c r="N17" s="54"/>
      <c r="O17" s="77">
        <f t="shared" si="11"/>
        <v>0.53771739130434781</v>
      </c>
      <c r="P17" s="78">
        <f t="shared" si="12"/>
        <v>0.99410913388781819</v>
      </c>
      <c r="Q17" s="79">
        <f t="shared" si="13"/>
        <v>4.3029259896729772E-3</v>
      </c>
      <c r="R17" s="80">
        <f t="shared" si="14"/>
        <v>4.3284241568577594E-3</v>
      </c>
      <c r="S17" s="81">
        <f t="shared" si="15"/>
        <v>1.288659793814433E-3</v>
      </c>
      <c r="T17" s="82">
        <f t="shared" si="19"/>
        <v>2.1427741033904317E-2</v>
      </c>
      <c r="U17" s="83">
        <f t="shared" si="20"/>
        <v>95979.007015320502</v>
      </c>
      <c r="V17" s="83">
        <f t="shared" si="21"/>
        <v>475141.35225337575</v>
      </c>
      <c r="W17" s="84">
        <f>SUM(V17:V$24)</f>
        <v>2924392.748135841</v>
      </c>
      <c r="X17" s="85">
        <f t="shared" si="0"/>
        <v>474529.05669634818</v>
      </c>
      <c r="Y17" s="83">
        <f>SUM(X17:X$24)</f>
        <v>2793146.5525271418</v>
      </c>
      <c r="Z17" s="83">
        <f t="shared" si="1"/>
        <v>612.29555702754601</v>
      </c>
      <c r="AA17" s="84">
        <f>SUM(Z17:Z$24)</f>
        <v>131246.19560869888</v>
      </c>
      <c r="AB17" s="77">
        <f t="shared" si="2"/>
        <v>30.469087346038485</v>
      </c>
      <c r="AC17" s="78">
        <f t="shared" si="3"/>
        <v>29.101640446033059</v>
      </c>
      <c r="AD17" s="86">
        <f t="shared" si="16"/>
        <v>95.512018839044032</v>
      </c>
      <c r="AE17" s="78">
        <f t="shared" si="4"/>
        <v>1.3674469000054241</v>
      </c>
      <c r="AF17" s="87">
        <f t="shared" si="17"/>
        <v>4.4879811609559628</v>
      </c>
      <c r="AH17" s="88">
        <f t="shared" si="25"/>
        <v>4.4930957953698732E-5</v>
      </c>
      <c r="AI17" s="89">
        <f t="shared" si="18"/>
        <v>1.6585040589564937E-6</v>
      </c>
      <c r="AJ17" s="89">
        <f t="shared" si="22"/>
        <v>333574244.6025483</v>
      </c>
      <c r="AK17" s="89">
        <f>SUM(AJ17:AJ$24)/U17/U17</f>
        <v>0.21174464524102282</v>
      </c>
      <c r="AL17" s="89">
        <f t="shared" si="23"/>
        <v>301996781.89865094</v>
      </c>
      <c r="AM17" s="89">
        <f>SUM(AL17:AL$24)/U17/U17</f>
        <v>0.18086165431160064</v>
      </c>
      <c r="AN17" s="89">
        <f t="shared" si="24"/>
        <v>1178559.2784687749</v>
      </c>
      <c r="AO17" s="90">
        <f>SUM(AN17:AN$24)/U17/U17</f>
        <v>1.0809926355506936E-2</v>
      </c>
      <c r="AP17" s="77">
        <f t="shared" si="5"/>
        <v>29.56717924143031</v>
      </c>
      <c r="AQ17" s="78">
        <f t="shared" si="6"/>
        <v>31.37099545064666</v>
      </c>
      <c r="AR17" s="78">
        <f t="shared" si="7"/>
        <v>28.26809492765782</v>
      </c>
      <c r="AS17" s="78">
        <f t="shared" si="8"/>
        <v>29.935185964408298</v>
      </c>
      <c r="AT17" s="78">
        <f t="shared" si="9"/>
        <v>1.1636641404615524</v>
      </c>
      <c r="AU17" s="91">
        <f t="shared" si="10"/>
        <v>1.5712296595492958</v>
      </c>
    </row>
    <row r="18" spans="1:47" ht="14.45" customHeight="1" x14ac:dyDescent="0.15">
      <c r="A18" s="203"/>
      <c r="B18" s="205" t="s">
        <v>192</v>
      </c>
      <c r="C18" s="71">
        <v>2649</v>
      </c>
      <c r="D18" s="72">
        <v>21</v>
      </c>
      <c r="E18" s="72">
        <v>888</v>
      </c>
      <c r="F18" s="128">
        <v>2</v>
      </c>
      <c r="G18" s="74" t="s">
        <v>89</v>
      </c>
      <c r="H18" s="72">
        <v>4296539</v>
      </c>
      <c r="I18" s="72">
        <v>27134</v>
      </c>
      <c r="J18" s="75">
        <v>55</v>
      </c>
      <c r="K18" s="72">
        <v>94164</v>
      </c>
      <c r="L18" s="76">
        <v>2549369</v>
      </c>
      <c r="M18" s="179"/>
      <c r="N18" s="54"/>
      <c r="O18" s="77">
        <f t="shared" si="11"/>
        <v>0.53580846634281754</v>
      </c>
      <c r="P18" s="78">
        <f t="shared" si="12"/>
        <v>1.017048497327077</v>
      </c>
      <c r="Q18" s="79">
        <f t="shared" si="13"/>
        <v>7.9275198187995465E-3</v>
      </c>
      <c r="R18" s="80">
        <f t="shared" si="14"/>
        <v>7.7946330382808685E-3</v>
      </c>
      <c r="S18" s="81">
        <f t="shared" si="15"/>
        <v>2.2522522522522522E-3</v>
      </c>
      <c r="T18" s="82">
        <f t="shared" si="19"/>
        <v>3.8280629807593149E-2</v>
      </c>
      <c r="U18" s="83">
        <f t="shared" si="20"/>
        <v>93922.393708304924</v>
      </c>
      <c r="V18" s="83">
        <f t="shared" si="21"/>
        <v>461267.17788161786</v>
      </c>
      <c r="W18" s="84">
        <f>SUM(V18:V$24)</f>
        <v>2449251.3958824649</v>
      </c>
      <c r="X18" s="85">
        <f t="shared" si="0"/>
        <v>460228.28784134396</v>
      </c>
      <c r="Y18" s="83">
        <f>SUM(X18:X$24)</f>
        <v>2318617.4958307934</v>
      </c>
      <c r="Z18" s="83">
        <f t="shared" si="1"/>
        <v>1038.8900402739141</v>
      </c>
      <c r="AA18" s="84">
        <f>SUM(Z18:Z$24)</f>
        <v>130633.90005167133</v>
      </c>
      <c r="AB18" s="77">
        <f t="shared" si="2"/>
        <v>26.077395381224129</v>
      </c>
      <c r="AC18" s="78">
        <f t="shared" si="3"/>
        <v>24.686524739049254</v>
      </c>
      <c r="AD18" s="86">
        <f t="shared" si="16"/>
        <v>94.666374375807834</v>
      </c>
      <c r="AE18" s="78">
        <f t="shared" si="4"/>
        <v>1.3908706421748731</v>
      </c>
      <c r="AF18" s="87">
        <f t="shared" si="17"/>
        <v>5.3336256241921607</v>
      </c>
      <c r="AH18" s="88">
        <f t="shared" si="25"/>
        <v>6.7109996675566457E-5</v>
      </c>
      <c r="AI18" s="89">
        <f t="shared" si="18"/>
        <v>2.5306076712212577E-6</v>
      </c>
      <c r="AJ18" s="89">
        <f t="shared" si="22"/>
        <v>350428463.77547055</v>
      </c>
      <c r="AK18" s="89">
        <f>SUM(AJ18:AJ$24)/U18/U18</f>
        <v>0.1833051544945046</v>
      </c>
      <c r="AL18" s="89">
        <f t="shared" si="23"/>
        <v>310714033.08186471</v>
      </c>
      <c r="AM18" s="89">
        <f>SUM(AL18:AL$24)/U18/U18</f>
        <v>0.1546345062055885</v>
      </c>
      <c r="AN18" s="89">
        <f t="shared" si="24"/>
        <v>1765943.4530999423</v>
      </c>
      <c r="AO18" s="90">
        <f>SUM(AN18:AN$24)/U18/U18</f>
        <v>1.1154916089445563E-2</v>
      </c>
      <c r="AP18" s="77">
        <f t="shared" si="5"/>
        <v>25.238238017253526</v>
      </c>
      <c r="AQ18" s="78">
        <f t="shared" si="6"/>
        <v>26.916552745194732</v>
      </c>
      <c r="AR18" s="78">
        <f t="shared" si="7"/>
        <v>23.915782292417834</v>
      </c>
      <c r="AS18" s="78">
        <f t="shared" si="8"/>
        <v>25.457267185680674</v>
      </c>
      <c r="AT18" s="78">
        <f t="shared" si="9"/>
        <v>1.1838616432177889</v>
      </c>
      <c r="AU18" s="91">
        <f t="shared" si="10"/>
        <v>1.5978796411319574</v>
      </c>
    </row>
    <row r="19" spans="1:47" ht="14.45" customHeight="1" x14ac:dyDescent="0.15">
      <c r="A19" s="203"/>
      <c r="B19" s="205" t="s">
        <v>182</v>
      </c>
      <c r="C19" s="71">
        <v>2608</v>
      </c>
      <c r="D19" s="72">
        <v>18</v>
      </c>
      <c r="E19" s="72">
        <v>880</v>
      </c>
      <c r="F19" s="128">
        <v>7</v>
      </c>
      <c r="G19" s="74" t="s">
        <v>91</v>
      </c>
      <c r="H19" s="72">
        <v>4936772</v>
      </c>
      <c r="I19" s="72">
        <v>46155</v>
      </c>
      <c r="J19" s="75">
        <v>60</v>
      </c>
      <c r="K19" s="72">
        <v>91282</v>
      </c>
      <c r="L19" s="76">
        <v>2085238</v>
      </c>
      <c r="M19" s="179"/>
      <c r="N19" s="54"/>
      <c r="O19" s="77">
        <f t="shared" si="11"/>
        <v>0.52924419940271084</v>
      </c>
      <c r="P19" s="78">
        <f t="shared" si="12"/>
        <v>0.95825599073661039</v>
      </c>
      <c r="Q19" s="79">
        <f t="shared" si="13"/>
        <v>6.9018404907975461E-3</v>
      </c>
      <c r="R19" s="80">
        <f t="shared" si="14"/>
        <v>7.2025017923364179E-3</v>
      </c>
      <c r="S19" s="81">
        <f t="shared" si="15"/>
        <v>7.9545454545454537E-3</v>
      </c>
      <c r="T19" s="82">
        <f t="shared" si="19"/>
        <v>3.5412163108254902E-2</v>
      </c>
      <c r="U19" s="83">
        <f t="shared" si="20"/>
        <v>90326.985324114285</v>
      </c>
      <c r="V19" s="83">
        <f t="shared" si="21"/>
        <v>444105.95506937936</v>
      </c>
      <c r="W19" s="84">
        <f>SUM(V19:V$24)</f>
        <v>1987984.2180008474</v>
      </c>
      <c r="X19" s="85">
        <f t="shared" si="0"/>
        <v>440573.29406314564</v>
      </c>
      <c r="Y19" s="83">
        <f>SUM(X19:X$24)</f>
        <v>1858389.2079894496</v>
      </c>
      <c r="Z19" s="83">
        <f t="shared" si="1"/>
        <v>3532.661006233699</v>
      </c>
      <c r="AA19" s="84">
        <f>SUM(Z19:Z$24)</f>
        <v>129595.01001139742</v>
      </c>
      <c r="AB19" s="77">
        <f t="shared" si="2"/>
        <v>22.008751989978371</v>
      </c>
      <c r="AC19" s="78">
        <f t="shared" si="3"/>
        <v>20.574020059687765</v>
      </c>
      <c r="AD19" s="86">
        <f t="shared" si="16"/>
        <v>93.48108456606758</v>
      </c>
      <c r="AE19" s="78">
        <f t="shared" si="4"/>
        <v>1.4347319302906025</v>
      </c>
      <c r="AF19" s="87">
        <f t="shared" si="17"/>
        <v>6.5189154339323911</v>
      </c>
      <c r="AH19" s="88">
        <f t="shared" si="25"/>
        <v>6.7200760518348445E-5</v>
      </c>
      <c r="AI19" s="89">
        <f t="shared" si="18"/>
        <v>8.9673530240420727E-6</v>
      </c>
      <c r="AJ19" s="89">
        <f t="shared" si="22"/>
        <v>220927566.53005946</v>
      </c>
      <c r="AK19" s="89">
        <f>SUM(AJ19:AJ$24)/U19/U19</f>
        <v>0.15523815562392845</v>
      </c>
      <c r="AL19" s="89">
        <f t="shared" si="23"/>
        <v>191613491.86338949</v>
      </c>
      <c r="AM19" s="89">
        <f>SUM(AL19:AL$24)/U19/U19</f>
        <v>0.12910723033257615</v>
      </c>
      <c r="AN19" s="89">
        <f t="shared" si="24"/>
        <v>2946317.5881270273</v>
      </c>
      <c r="AO19" s="90">
        <f>SUM(AN19:AN$24)/U19/U19</f>
        <v>1.1844176414115243E-2</v>
      </c>
      <c r="AP19" s="77">
        <f t="shared" si="5"/>
        <v>21.236506628292798</v>
      </c>
      <c r="AQ19" s="78">
        <f t="shared" si="6"/>
        <v>22.780997351663945</v>
      </c>
      <c r="AR19" s="78">
        <f t="shared" si="7"/>
        <v>19.869762765763433</v>
      </c>
      <c r="AS19" s="78">
        <f t="shared" si="8"/>
        <v>21.278277353612097</v>
      </c>
      <c r="AT19" s="78">
        <f t="shared" si="9"/>
        <v>1.2214232616611604</v>
      </c>
      <c r="AU19" s="91">
        <f t="shared" si="10"/>
        <v>1.6480405989200446</v>
      </c>
    </row>
    <row r="20" spans="1:47" ht="14.45" customHeight="1" x14ac:dyDescent="0.15">
      <c r="A20" s="203"/>
      <c r="B20" s="205" t="s">
        <v>92</v>
      </c>
      <c r="C20" s="71">
        <v>1837</v>
      </c>
      <c r="D20" s="72">
        <v>29</v>
      </c>
      <c r="E20" s="72">
        <v>616</v>
      </c>
      <c r="F20" s="126">
        <v>9</v>
      </c>
      <c r="G20" s="74" t="s">
        <v>93</v>
      </c>
      <c r="H20" s="72">
        <v>3933785</v>
      </c>
      <c r="I20" s="72">
        <v>57468</v>
      </c>
      <c r="J20" s="75">
        <v>65</v>
      </c>
      <c r="K20" s="72">
        <v>86929</v>
      </c>
      <c r="L20" s="76">
        <v>1639074</v>
      </c>
      <c r="M20" s="179"/>
      <c r="N20" s="54"/>
      <c r="O20" s="77">
        <f t="shared" si="11"/>
        <v>0.5272548053228191</v>
      </c>
      <c r="P20" s="78">
        <f t="shared" si="12"/>
        <v>1.0086189358122006</v>
      </c>
      <c r="Q20" s="79">
        <f t="shared" si="13"/>
        <v>1.5786608600979857E-2</v>
      </c>
      <c r="R20" s="80">
        <f t="shared" si="14"/>
        <v>1.5651707538355434E-2</v>
      </c>
      <c r="S20" s="81">
        <f t="shared" si="15"/>
        <v>1.461038961038961E-2</v>
      </c>
      <c r="T20" s="82">
        <f t="shared" si="19"/>
        <v>7.5466550938353041E-2</v>
      </c>
      <c r="U20" s="83">
        <f t="shared" si="20"/>
        <v>87128.311386739806</v>
      </c>
      <c r="V20" s="83">
        <f t="shared" si="21"/>
        <v>420099.41300826054</v>
      </c>
      <c r="W20" s="84">
        <f>SUM(V20:V$24)</f>
        <v>1543878.2629314675</v>
      </c>
      <c r="X20" s="85">
        <f t="shared" si="0"/>
        <v>413961.59690911387</v>
      </c>
      <c r="Y20" s="83">
        <f>SUM(X20:X$24)</f>
        <v>1417815.9139263039</v>
      </c>
      <c r="Z20" s="83">
        <f t="shared" si="1"/>
        <v>6137.8160991466639</v>
      </c>
      <c r="AA20" s="84">
        <f>SUM(Z20:Z$24)</f>
        <v>126062.34900516371</v>
      </c>
      <c r="AB20" s="77">
        <f t="shared" si="2"/>
        <v>17.719593532331821</v>
      </c>
      <c r="AC20" s="78">
        <f t="shared" si="3"/>
        <v>16.272734905110113</v>
      </c>
      <c r="AD20" s="86">
        <f t="shared" si="16"/>
        <v>91.834696294913783</v>
      </c>
      <c r="AE20" s="78">
        <f t="shared" si="4"/>
        <v>1.4468586272217061</v>
      </c>
      <c r="AF20" s="87">
        <f t="shared" si="17"/>
        <v>8.1653037050862078</v>
      </c>
      <c r="AH20" s="88">
        <f t="shared" si="25"/>
        <v>1.8156562711007656E-4</v>
      </c>
      <c r="AI20" s="89">
        <f t="shared" si="18"/>
        <v>2.3371633321139981E-5</v>
      </c>
      <c r="AJ20" s="89">
        <f t="shared" si="22"/>
        <v>366860398.18078738</v>
      </c>
      <c r="AK20" s="89">
        <f>SUM(AJ20:AJ$24)/U20/U20</f>
        <v>0.13774309086450451</v>
      </c>
      <c r="AL20" s="89">
        <f t="shared" si="23"/>
        <v>305675335.21561837</v>
      </c>
      <c r="AM20" s="89">
        <f>SUM(AL20:AL$24)/U20/U20</f>
        <v>0.11351981180484851</v>
      </c>
      <c r="AN20" s="89">
        <f t="shared" si="24"/>
        <v>7323036.1136766272</v>
      </c>
      <c r="AO20" s="90">
        <f>SUM(AN20:AN$24)/U20/U20</f>
        <v>1.2341676440377628E-2</v>
      </c>
      <c r="AP20" s="77">
        <f t="shared" si="5"/>
        <v>16.992163908337115</v>
      </c>
      <c r="AQ20" s="78">
        <f t="shared" si="6"/>
        <v>18.447023156326527</v>
      </c>
      <c r="AR20" s="78">
        <f t="shared" si="7"/>
        <v>15.612357960456904</v>
      </c>
      <c r="AS20" s="78">
        <f t="shared" si="8"/>
        <v>16.933111849763321</v>
      </c>
      <c r="AT20" s="78">
        <f t="shared" si="9"/>
        <v>1.2291161549905065</v>
      </c>
      <c r="AU20" s="91">
        <f t="shared" si="10"/>
        <v>1.6646010994529057</v>
      </c>
    </row>
    <row r="21" spans="1:47" ht="14.45" customHeight="1" x14ac:dyDescent="0.15">
      <c r="A21" s="203"/>
      <c r="B21" s="205" t="s">
        <v>235</v>
      </c>
      <c r="C21" s="71">
        <v>1699</v>
      </c>
      <c r="D21" s="72">
        <v>50</v>
      </c>
      <c r="E21" s="72">
        <v>555</v>
      </c>
      <c r="F21" s="126">
        <v>21</v>
      </c>
      <c r="G21" s="74" t="s">
        <v>95</v>
      </c>
      <c r="H21" s="72">
        <v>3235341</v>
      </c>
      <c r="I21" s="72">
        <v>73470</v>
      </c>
      <c r="J21" s="75">
        <v>70</v>
      </c>
      <c r="K21" s="72">
        <v>80842</v>
      </c>
      <c r="L21" s="76">
        <v>1218817</v>
      </c>
      <c r="M21" s="179"/>
      <c r="N21" s="54"/>
      <c r="O21" s="77">
        <f t="shared" si="11"/>
        <v>0.53200229489386108</v>
      </c>
      <c r="P21" s="78">
        <f t="shared" si="12"/>
        <v>1.0001077519982688</v>
      </c>
      <c r="Q21" s="79">
        <f t="shared" si="13"/>
        <v>2.942907592701589E-2</v>
      </c>
      <c r="R21" s="80">
        <f t="shared" si="14"/>
        <v>2.942590522692682E-2</v>
      </c>
      <c r="S21" s="81">
        <f t="shared" si="15"/>
        <v>3.783783783783784E-2</v>
      </c>
      <c r="T21" s="82">
        <f t="shared" si="19"/>
        <v>0.13765136511542581</v>
      </c>
      <c r="U21" s="83">
        <f t="shared" si="20"/>
        <v>80553.038237299712</v>
      </c>
      <c r="V21" s="83">
        <f t="shared" si="21"/>
        <v>376818.84693262947</v>
      </c>
      <c r="W21" s="84">
        <f>SUM(V21:V$24)</f>
        <v>1123778.849923207</v>
      </c>
      <c r="X21" s="85">
        <f t="shared" si="0"/>
        <v>362560.83650815155</v>
      </c>
      <c r="Y21" s="83">
        <f>SUM(X21:X$24)</f>
        <v>1003854.31701719</v>
      </c>
      <c r="Z21" s="83">
        <f t="shared" si="1"/>
        <v>14258.010424477872</v>
      </c>
      <c r="AA21" s="84">
        <f>SUM(Z21:Z$24)</f>
        <v>119924.53290601705</v>
      </c>
      <c r="AB21" s="77">
        <f t="shared" si="2"/>
        <v>13.950794091871339</v>
      </c>
      <c r="AC21" s="78">
        <f t="shared" si="3"/>
        <v>12.462029229238432</v>
      </c>
      <c r="AD21" s="86">
        <f t="shared" si="16"/>
        <v>89.328457915522094</v>
      </c>
      <c r="AE21" s="78">
        <f t="shared" si="4"/>
        <v>1.48876486263291</v>
      </c>
      <c r="AF21" s="87">
        <f t="shared" si="17"/>
        <v>10.671542084477926</v>
      </c>
      <c r="AH21" s="88">
        <f t="shared" si="25"/>
        <v>3.267938849715995E-4</v>
      </c>
      <c r="AI21" s="89">
        <f t="shared" si="18"/>
        <v>6.5596641199270857E-5</v>
      </c>
      <c r="AJ21" s="89">
        <f t="shared" si="22"/>
        <v>363513131.40191823</v>
      </c>
      <c r="AK21" s="89">
        <f>SUM(AJ21:AJ$24)/U21/U21</f>
        <v>0.10461031957615399</v>
      </c>
      <c r="AL21" s="89">
        <f t="shared" si="23"/>
        <v>288939453.20186955</v>
      </c>
      <c r="AM21" s="89">
        <f>SUM(AL21:AL$24)/U21/U21</f>
        <v>8.5700459474926993E-2</v>
      </c>
      <c r="AN21" s="89">
        <f t="shared" si="24"/>
        <v>14808666.845068779</v>
      </c>
      <c r="AO21" s="90">
        <f>SUM(AN21:AN$24)/U21/U21</f>
        <v>1.3310159883288288E-2</v>
      </c>
      <c r="AP21" s="77">
        <f t="shared" si="5"/>
        <v>13.316861127210442</v>
      </c>
      <c r="AQ21" s="78">
        <f t="shared" si="6"/>
        <v>14.584727056532236</v>
      </c>
      <c r="AR21" s="78">
        <f t="shared" si="7"/>
        <v>11.888246269297236</v>
      </c>
      <c r="AS21" s="78">
        <f t="shared" si="8"/>
        <v>13.035812189179628</v>
      </c>
      <c r="AT21" s="78">
        <f t="shared" si="9"/>
        <v>1.262640316845328</v>
      </c>
      <c r="AU21" s="91">
        <f t="shared" si="10"/>
        <v>1.714889408420492</v>
      </c>
    </row>
    <row r="22" spans="1:47" ht="14.45" customHeight="1" x14ac:dyDescent="0.15">
      <c r="A22" s="203"/>
      <c r="B22" s="205" t="s">
        <v>96</v>
      </c>
      <c r="C22" s="71">
        <v>1740</v>
      </c>
      <c r="D22" s="72">
        <v>63</v>
      </c>
      <c r="E22" s="72">
        <v>596</v>
      </c>
      <c r="F22" s="126">
        <v>40</v>
      </c>
      <c r="G22" s="74" t="s">
        <v>97</v>
      </c>
      <c r="H22" s="72">
        <v>2593169</v>
      </c>
      <c r="I22" s="72">
        <v>102673</v>
      </c>
      <c r="J22" s="75">
        <v>75</v>
      </c>
      <c r="K22" s="72">
        <v>72127</v>
      </c>
      <c r="L22" s="76">
        <v>835000</v>
      </c>
      <c r="M22" s="179"/>
      <c r="N22" s="54"/>
      <c r="O22" s="77">
        <f t="shared" si="11"/>
        <v>0.53363147123474564</v>
      </c>
      <c r="P22" s="78">
        <f t="shared" si="12"/>
        <v>0.98997905253822749</v>
      </c>
      <c r="Q22" s="79">
        <f t="shared" si="13"/>
        <v>3.6206896551724141E-2</v>
      </c>
      <c r="R22" s="80">
        <f t="shared" si="14"/>
        <v>3.6573396637931417E-2</v>
      </c>
      <c r="S22" s="81">
        <f t="shared" si="15"/>
        <v>6.7114093959731544E-2</v>
      </c>
      <c r="T22" s="82">
        <f t="shared" si="19"/>
        <v>0.16849698631146171</v>
      </c>
      <c r="U22" s="83">
        <f t="shared" si="20"/>
        <v>69464.802559740303</v>
      </c>
      <c r="V22" s="83">
        <f t="shared" si="21"/>
        <v>320030.70433709002</v>
      </c>
      <c r="W22" s="84">
        <f>SUM(V22:V$24)</f>
        <v>746960.0029905776</v>
      </c>
      <c r="X22" s="85">
        <f t="shared" si="0"/>
        <v>298552.13357621152</v>
      </c>
      <c r="Y22" s="83">
        <f>SUM(X22:X$24)</f>
        <v>641293.48050903843</v>
      </c>
      <c r="Z22" s="83">
        <f t="shared" si="1"/>
        <v>21478.570760878523</v>
      </c>
      <c r="AA22" s="84">
        <f>SUM(Z22:Z$24)</f>
        <v>105666.52248153917</v>
      </c>
      <c r="AB22" s="77">
        <f t="shared" si="2"/>
        <v>10.753071706324738</v>
      </c>
      <c r="AC22" s="78">
        <f t="shared" si="3"/>
        <v>9.2319197187312341</v>
      </c>
      <c r="AD22" s="86">
        <f t="shared" si="16"/>
        <v>85.853791092095179</v>
      </c>
      <c r="AE22" s="78">
        <f t="shared" si="4"/>
        <v>1.5211519875935022</v>
      </c>
      <c r="AF22" s="87">
        <f t="shared" si="17"/>
        <v>14.146208907904814</v>
      </c>
      <c r="AH22" s="88">
        <f t="shared" si="25"/>
        <v>3.747205867087148E-4</v>
      </c>
      <c r="AI22" s="89">
        <f t="shared" si="18"/>
        <v>1.0504998716727494E-4</v>
      </c>
      <c r="AJ22" s="89">
        <f t="shared" si="22"/>
        <v>170946556.27971485</v>
      </c>
      <c r="AK22" s="89">
        <f>SUM(AJ22:AJ$24)/U22/U22</f>
        <v>6.5338451207857029E-2</v>
      </c>
      <c r="AL22" s="89">
        <f t="shared" si="23"/>
        <v>129662606.48545718</v>
      </c>
      <c r="AM22" s="89">
        <f>SUM(AL22:AL$24)/U22/U22</f>
        <v>5.5364380426251095E-2</v>
      </c>
      <c r="AN22" s="89">
        <f t="shared" si="24"/>
        <v>15469682.806087654</v>
      </c>
      <c r="AO22" s="90">
        <f>SUM(AN22:AN$24)/U22/U22</f>
        <v>1.4829610555449752E-2</v>
      </c>
      <c r="AP22" s="77">
        <f t="shared" si="5"/>
        <v>10.252068518550345</v>
      </c>
      <c r="AQ22" s="78">
        <f t="shared" si="6"/>
        <v>11.25407489409913</v>
      </c>
      <c r="AR22" s="78">
        <f t="shared" si="7"/>
        <v>8.770738838982858</v>
      </c>
      <c r="AS22" s="78">
        <f t="shared" si="8"/>
        <v>9.6931005984796101</v>
      </c>
      <c r="AT22" s="78">
        <f t="shared" si="9"/>
        <v>1.282469286272657</v>
      </c>
      <c r="AU22" s="91">
        <f t="shared" si="10"/>
        <v>1.7598346889143475</v>
      </c>
    </row>
    <row r="23" spans="1:47" ht="14.45" customHeight="1" x14ac:dyDescent="0.15">
      <c r="A23" s="203"/>
      <c r="B23" s="205" t="s">
        <v>186</v>
      </c>
      <c r="C23" s="71">
        <v>1142</v>
      </c>
      <c r="D23" s="72">
        <v>91</v>
      </c>
      <c r="E23" s="72">
        <v>391</v>
      </c>
      <c r="F23" s="126">
        <v>62</v>
      </c>
      <c r="G23" s="74" t="s">
        <v>99</v>
      </c>
      <c r="H23" s="72">
        <v>1700191</v>
      </c>
      <c r="I23" s="72">
        <v>119801</v>
      </c>
      <c r="J23" s="75">
        <v>80</v>
      </c>
      <c r="K23" s="72">
        <v>58934</v>
      </c>
      <c r="L23" s="76">
        <v>505129</v>
      </c>
      <c r="M23" s="179"/>
      <c r="N23" s="54"/>
      <c r="O23" s="77">
        <f>IF(K23&lt;0.5,0.5,((L23-L24)-5*K24)/5/(K23-K24))</f>
        <v>0.51768128916741274</v>
      </c>
      <c r="P23" s="78">
        <f t="shared" si="12"/>
        <v>0.99185554200888892</v>
      </c>
      <c r="Q23" s="79">
        <f t="shared" si="13"/>
        <v>7.9684763572679507E-2</v>
      </c>
      <c r="R23" s="80">
        <f t="shared" si="14"/>
        <v>8.0339081849850044E-2</v>
      </c>
      <c r="S23" s="81">
        <f t="shared" si="15"/>
        <v>0.15856777493606139</v>
      </c>
      <c r="T23" s="82">
        <f>5*R23/(1+5*(1-O23)*R23)</f>
        <v>0.33650012182886907</v>
      </c>
      <c r="U23" s="83">
        <f t="shared" si="20"/>
        <v>57760.19267370335</v>
      </c>
      <c r="V23" s="83">
        <f>5*U23*((1-T23)+O23*T23)</f>
        <v>241928.47894236181</v>
      </c>
      <c r="W23" s="84">
        <f>SUM(V23:V$24)</f>
        <v>426929.29865348758</v>
      </c>
      <c r="X23" s="85">
        <f t="shared" si="0"/>
        <v>203566.4183428057</v>
      </c>
      <c r="Y23" s="83">
        <f>SUM(X23:X$24)</f>
        <v>342741.34693282691</v>
      </c>
      <c r="Z23" s="83">
        <f t="shared" si="1"/>
        <v>38362.060599556091</v>
      </c>
      <c r="AA23" s="84">
        <f>SUM(Z23:Z$24)</f>
        <v>84187.951720660654</v>
      </c>
      <c r="AB23" s="77">
        <f t="shared" si="2"/>
        <v>7.3914105699972312</v>
      </c>
      <c r="AC23" s="78">
        <f t="shared" si="3"/>
        <v>5.9338677914221671</v>
      </c>
      <c r="AD23" s="86">
        <f t="shared" si="16"/>
        <v>80.280586976301464</v>
      </c>
      <c r="AE23" s="78">
        <f t="shared" si="4"/>
        <v>1.4575427785750643</v>
      </c>
      <c r="AF23" s="87">
        <f t="shared" si="17"/>
        <v>19.719413023698536</v>
      </c>
      <c r="AH23" s="88">
        <f>IF(D23=0,0,T23*T23*(1-T23)/D23)</f>
        <v>8.2560042286766884E-4</v>
      </c>
      <c r="AI23" s="89">
        <f t="shared" si="18"/>
        <v>3.4123794293577486E-4</v>
      </c>
      <c r="AJ23" s="89">
        <f t="shared" si="22"/>
        <v>144334913.88582331</v>
      </c>
      <c r="AK23" s="89">
        <f>SUM(AJ23:AJ$24)/U23/U23</f>
        <v>4.3262750893811153E-2</v>
      </c>
      <c r="AL23" s="89">
        <f t="shared" si="23"/>
        <v>108234360.83493841</v>
      </c>
      <c r="AM23" s="89">
        <f>SUM(AL23:AL$24)/U23/U23</f>
        <v>4.1211183661749307E-2</v>
      </c>
      <c r="AN23" s="89">
        <f t="shared" si="24"/>
        <v>26832476.228567418</v>
      </c>
      <c r="AO23" s="90">
        <f>SUM(AN23:AN$24)/U23/U23</f>
        <v>1.6811893419348096E-2</v>
      </c>
      <c r="AP23" s="77">
        <f t="shared" si="5"/>
        <v>6.9837364552515622</v>
      </c>
      <c r="AQ23" s="78">
        <f t="shared" si="6"/>
        <v>7.7990846847429003</v>
      </c>
      <c r="AR23" s="78">
        <f t="shared" si="7"/>
        <v>5.5359772497464741</v>
      </c>
      <c r="AS23" s="78">
        <f t="shared" si="8"/>
        <v>6.3317583330978602</v>
      </c>
      <c r="AT23" s="78">
        <f t="shared" si="9"/>
        <v>1.2034078345792265</v>
      </c>
      <c r="AU23" s="91">
        <f t="shared" si="10"/>
        <v>1.7116777225709021</v>
      </c>
    </row>
    <row r="24" spans="1:47" ht="14.45" customHeight="1" x14ac:dyDescent="0.15">
      <c r="A24" s="183"/>
      <c r="B24" s="206" t="s">
        <v>100</v>
      </c>
      <c r="C24" s="94">
        <v>633</v>
      </c>
      <c r="D24" s="95">
        <v>123</v>
      </c>
      <c r="E24" s="95">
        <v>218</v>
      </c>
      <c r="F24" s="180">
        <v>54</v>
      </c>
      <c r="G24" s="97" t="s">
        <v>101</v>
      </c>
      <c r="H24" s="95">
        <v>1052072</v>
      </c>
      <c r="I24" s="95">
        <v>159813</v>
      </c>
      <c r="J24" s="98">
        <v>85</v>
      </c>
      <c r="K24" s="95">
        <v>41062</v>
      </c>
      <c r="L24" s="99">
        <v>253559</v>
      </c>
      <c r="M24" s="179"/>
      <c r="N24" s="54"/>
      <c r="O24" s="100">
        <v>1</v>
      </c>
      <c r="P24" s="101">
        <f>IF(H24&lt;0.5,1,(I24/H24)/(K24/L24))</f>
        <v>0.93800590719217503</v>
      </c>
      <c r="Q24" s="102">
        <f t="shared" si="13"/>
        <v>0.19431279620853081</v>
      </c>
      <c r="R24" s="103">
        <f t="shared" si="14"/>
        <v>0.20715519456608364</v>
      </c>
      <c r="S24" s="104">
        <f t="shared" si="15"/>
        <v>0.24770642201834864</v>
      </c>
      <c r="T24" s="100">
        <v>1</v>
      </c>
      <c r="U24" s="105">
        <f>U23*(1-T23)</f>
        <v>38323.880802143227</v>
      </c>
      <c r="V24" s="105">
        <f>U24/R24</f>
        <v>185000.81971112581</v>
      </c>
      <c r="W24" s="106">
        <f>SUM(V24:V$24)</f>
        <v>185000.81971112581</v>
      </c>
      <c r="X24" s="100">
        <f t="shared" si="0"/>
        <v>139174.92859002124</v>
      </c>
      <c r="Y24" s="105">
        <f>SUM(X24:X$24)</f>
        <v>139174.92859002124</v>
      </c>
      <c r="Z24" s="105">
        <f t="shared" si="1"/>
        <v>45825.891121104563</v>
      </c>
      <c r="AA24" s="106">
        <f>SUM(Z24:Z$24)</f>
        <v>45825.891121104563</v>
      </c>
      <c r="AB24" s="107">
        <f t="shared" si="2"/>
        <v>4.8272986931109498</v>
      </c>
      <c r="AC24" s="101">
        <f t="shared" si="3"/>
        <v>3.6315458058265855</v>
      </c>
      <c r="AD24" s="108">
        <f t="shared" si="16"/>
        <v>75.229357798165125</v>
      </c>
      <c r="AE24" s="101">
        <f t="shared" si="4"/>
        <v>1.1957528872843637</v>
      </c>
      <c r="AF24" s="109">
        <f t="shared" si="17"/>
        <v>24.77064220183486</v>
      </c>
      <c r="AH24" s="110">
        <f>0</f>
        <v>0</v>
      </c>
      <c r="AI24" s="111">
        <f t="shared" si="18"/>
        <v>8.5480711242759801E-4</v>
      </c>
      <c r="AJ24" s="111">
        <v>0</v>
      </c>
      <c r="AK24" s="111">
        <f>(1-R24)/R24/R24/D24</f>
        <v>0.1502074307268271</v>
      </c>
      <c r="AL24" s="111">
        <f>V24*V24*AI24</f>
        <v>29256032.680522084</v>
      </c>
      <c r="AM24" s="111">
        <f>(1-S24)*(1-S24)*(1-R24)/R24/R24/D24+AI24/R24/R24</f>
        <v>0.10492864864574654</v>
      </c>
      <c r="AN24" s="111">
        <f>V24*V24*AI24</f>
        <v>29256032.680522084</v>
      </c>
      <c r="AO24" s="112">
        <f>S24*S24*(1-R24)/R24/R24/D24+AI24/R24/R24</f>
        <v>2.9135908370742064E-2</v>
      </c>
      <c r="AP24" s="107">
        <f t="shared" si="5"/>
        <v>4.0676692664296379</v>
      </c>
      <c r="AQ24" s="101">
        <f t="shared" si="6"/>
        <v>5.5869281197922618</v>
      </c>
      <c r="AR24" s="101">
        <f t="shared" si="7"/>
        <v>2.9966490452130978</v>
      </c>
      <c r="AS24" s="101">
        <f t="shared" si="8"/>
        <v>4.2664425664400731</v>
      </c>
      <c r="AT24" s="101">
        <f t="shared" si="9"/>
        <v>0.86119570891713337</v>
      </c>
      <c r="AU24" s="113">
        <f t="shared" si="10"/>
        <v>1.530310065651594</v>
      </c>
    </row>
    <row r="25" spans="1:47" ht="14.45" customHeight="1" x14ac:dyDescent="0.15">
      <c r="A25" s="203" t="s">
        <v>102</v>
      </c>
      <c r="B25" s="204" t="s">
        <v>67</v>
      </c>
      <c r="C25" s="114">
        <v>1200</v>
      </c>
      <c r="D25" s="207">
        <v>2</v>
      </c>
      <c r="E25" s="207">
        <v>403</v>
      </c>
      <c r="F25" s="115">
        <v>0</v>
      </c>
      <c r="G25" s="51" t="s">
        <v>67</v>
      </c>
      <c r="H25" s="49">
        <v>2565299</v>
      </c>
      <c r="I25" s="49">
        <v>1509</v>
      </c>
      <c r="J25" s="52">
        <v>0</v>
      </c>
      <c r="K25" s="49">
        <v>100000</v>
      </c>
      <c r="L25" s="53">
        <v>8638891</v>
      </c>
      <c r="M25" s="179"/>
      <c r="N25" s="54"/>
      <c r="O25" s="116">
        <f t="shared" ref="O25:O40" si="26">IF(K25&lt;0.5,0.5,((L25-L26)-5*K26)/5/(K25-K26))</f>
        <v>0.17388316151202748</v>
      </c>
      <c r="P25" s="117">
        <f t="shared" ref="P25:P40" si="27">IF(H25&lt;0.5,1,(I25/H25)/((K25-K26)/(L25-L26)))</f>
        <v>1.0082842014159938</v>
      </c>
      <c r="Q25" s="57">
        <f t="shared" si="13"/>
        <v>1.6666666666666668E-3</v>
      </c>
      <c r="R25" s="118">
        <f t="shared" si="14"/>
        <v>1.6529731045334907E-3</v>
      </c>
      <c r="S25" s="119">
        <f t="shared" si="15"/>
        <v>0</v>
      </c>
      <c r="T25" s="120">
        <f>5*R25/(1+5*(1-O25)*R25)</f>
        <v>8.2088178113794985E-3</v>
      </c>
      <c r="U25" s="121">
        <v>100000</v>
      </c>
      <c r="V25" s="121">
        <f>5*U25*((1-T25)+O25*T25)</f>
        <v>496609.27869096969</v>
      </c>
      <c r="W25" s="122">
        <f>SUM(V25:V$42)</f>
        <v>8684463.0913665537</v>
      </c>
      <c r="X25" s="123">
        <f t="shared" si="0"/>
        <v>496609.27869096969</v>
      </c>
      <c r="Y25" s="121">
        <f>SUM(X25:X$42)</f>
        <v>8388634.3639095128</v>
      </c>
      <c r="Z25" s="121">
        <f t="shared" si="1"/>
        <v>0</v>
      </c>
      <c r="AA25" s="122">
        <f>SUM(Z25:Z$42)</f>
        <v>295828.72745704022</v>
      </c>
      <c r="AB25" s="116">
        <f t="shared" si="2"/>
        <v>86.84463091366554</v>
      </c>
      <c r="AC25" s="117">
        <f t="shared" si="3"/>
        <v>83.886343639095131</v>
      </c>
      <c r="AD25" s="64">
        <f t="shared" si="16"/>
        <v>96.59358645036869</v>
      </c>
      <c r="AE25" s="117">
        <f t="shared" si="4"/>
        <v>2.9582872745704023</v>
      </c>
      <c r="AF25" s="65">
        <f t="shared" si="17"/>
        <v>3.4064135496313077</v>
      </c>
      <c r="AH25" s="66">
        <f>IF(D25=0,0,T25*T25*(1-T25)/D25)</f>
        <v>3.3415770609040397E-5</v>
      </c>
      <c r="AI25" s="67">
        <f t="shared" si="18"/>
        <v>0</v>
      </c>
      <c r="AJ25" s="67">
        <f>U25*U25*((1-O25)*5+AB26)^2*AH25</f>
        <v>2511062588.051753</v>
      </c>
      <c r="AK25" s="67">
        <f>SUM(AJ25:AJ$42)/U25/U25</f>
        <v>0.54792918991106887</v>
      </c>
      <c r="AL25" s="67">
        <f>U25*U25*((1-O25)*5*(1-S25)+AC26)^2*AH25+V25*V25*AI25</f>
        <v>2341231241.1437206</v>
      </c>
      <c r="AM25" s="67">
        <f>SUM(AL25:AL$42)/U25/U25</f>
        <v>0.48338303037316255</v>
      </c>
      <c r="AN25" s="67">
        <f>U25*U25*((1-O25)*5*S25+AE26)^2*AH25+V25*V25*AI25</f>
        <v>2972977.936415507</v>
      </c>
      <c r="AO25" s="68">
        <f>SUM(AN25:AN$42)/U25/U25</f>
        <v>2.2675873897974846E-2</v>
      </c>
      <c r="AP25" s="116">
        <f t="shared" si="5"/>
        <v>85.393795024957811</v>
      </c>
      <c r="AQ25" s="117">
        <f t="shared" si="6"/>
        <v>88.295466802373269</v>
      </c>
      <c r="AR25" s="117">
        <f t="shared" si="7"/>
        <v>82.523638884028372</v>
      </c>
      <c r="AS25" s="117">
        <f t="shared" si="8"/>
        <v>85.249048394161889</v>
      </c>
      <c r="AT25" s="117">
        <f t="shared" si="9"/>
        <v>2.6631404684442641</v>
      </c>
      <c r="AU25" s="124">
        <f t="shared" si="10"/>
        <v>3.2534340806965405</v>
      </c>
    </row>
    <row r="26" spans="1:47" ht="14.45" customHeight="1" x14ac:dyDescent="0.15">
      <c r="A26" s="208"/>
      <c r="B26" s="205" t="s">
        <v>69</v>
      </c>
      <c r="C26" s="71">
        <v>1190</v>
      </c>
      <c r="D26" s="72">
        <v>0</v>
      </c>
      <c r="E26" s="72">
        <v>391</v>
      </c>
      <c r="F26" s="126">
        <v>0</v>
      </c>
      <c r="G26" s="74" t="s">
        <v>69</v>
      </c>
      <c r="H26" s="72">
        <v>2708194</v>
      </c>
      <c r="I26" s="72">
        <v>219</v>
      </c>
      <c r="J26" s="75">
        <v>5</v>
      </c>
      <c r="K26" s="72">
        <v>99709</v>
      </c>
      <c r="L26" s="76">
        <v>8140093</v>
      </c>
      <c r="M26" s="179"/>
      <c r="N26" s="54"/>
      <c r="O26" s="77">
        <f t="shared" si="26"/>
        <v>0.44736842105263158</v>
      </c>
      <c r="P26" s="78">
        <f t="shared" si="27"/>
        <v>1.0607026014578835</v>
      </c>
      <c r="Q26" s="79">
        <f t="shared" si="13"/>
        <v>0</v>
      </c>
      <c r="R26" s="80">
        <f t="shared" si="14"/>
        <v>0</v>
      </c>
      <c r="S26" s="81">
        <f t="shared" si="15"/>
        <v>0</v>
      </c>
      <c r="T26" s="82">
        <f>5*R26/(1+5*(1-O26)*R26)</f>
        <v>0</v>
      </c>
      <c r="U26" s="83">
        <f>U25*(1-T25)</f>
        <v>99179.118218862044</v>
      </c>
      <c r="V26" s="83">
        <f>5*U26*((1-T26)+O26*T26)</f>
        <v>495895.59109431022</v>
      </c>
      <c r="W26" s="84">
        <f>SUM(V26:V$42)</f>
        <v>8187853.8126755869</v>
      </c>
      <c r="X26" s="85">
        <f t="shared" si="0"/>
        <v>495895.59109431022</v>
      </c>
      <c r="Y26" s="83">
        <f>SUM(X26:X$42)</f>
        <v>7892025.085218545</v>
      </c>
      <c r="Z26" s="83">
        <f t="shared" si="1"/>
        <v>0</v>
      </c>
      <c r="AA26" s="84">
        <f>SUM(Z26:Z$42)</f>
        <v>295828.72745704022</v>
      </c>
      <c r="AB26" s="77">
        <f t="shared" si="2"/>
        <v>82.556227154663361</v>
      </c>
      <c r="AC26" s="78">
        <f t="shared" si="3"/>
        <v>79.573454845635311</v>
      </c>
      <c r="AD26" s="86">
        <f t="shared" si="16"/>
        <v>96.386980834964717</v>
      </c>
      <c r="AE26" s="78">
        <f t="shared" si="4"/>
        <v>2.9827723090280411</v>
      </c>
      <c r="AF26" s="87">
        <f t="shared" si="17"/>
        <v>3.613019165035273</v>
      </c>
      <c r="AH26" s="88">
        <f>IF(D26=0,0,T26*T26*(1-T26)/D26)</f>
        <v>0</v>
      </c>
      <c r="AI26" s="89">
        <f t="shared" si="18"/>
        <v>0</v>
      </c>
      <c r="AJ26" s="89">
        <f>U26*U26*((1-O26)*5+AB27)^2*AH26</f>
        <v>0</v>
      </c>
      <c r="AK26" s="89">
        <f>SUM(AJ26:AJ$42)/U26/U26</f>
        <v>0.30175672935148118</v>
      </c>
      <c r="AL26" s="89">
        <f>U26*U26*((1-O26)*5*(1-S26)+AC27)^2*AH26+V26*V26*AI26</f>
        <v>0</v>
      </c>
      <c r="AM26" s="89">
        <f>SUM(AL26:AL$42)/U26/U26</f>
        <v>0.25340311070601085</v>
      </c>
      <c r="AN26" s="89">
        <f>U26*U26*((1-O26)*5*S26+AE27)^2*AH26+V26*V26*AI26</f>
        <v>0</v>
      </c>
      <c r="AO26" s="90">
        <f>SUM(AN26:AN$42)/U26/U26</f>
        <v>2.2750553360642092E-2</v>
      </c>
      <c r="AP26" s="77">
        <f t="shared" si="5"/>
        <v>81.479552342346921</v>
      </c>
      <c r="AQ26" s="78">
        <f t="shared" si="6"/>
        <v>83.632901966979802</v>
      </c>
      <c r="AR26" s="78">
        <f t="shared" si="7"/>
        <v>78.586807294537039</v>
      </c>
      <c r="AS26" s="78">
        <f t="shared" si="8"/>
        <v>80.560102396733583</v>
      </c>
      <c r="AT26" s="78">
        <f t="shared" si="9"/>
        <v>2.6871398923511101</v>
      </c>
      <c r="AU26" s="91">
        <f t="shared" si="10"/>
        <v>3.2784047257049722</v>
      </c>
    </row>
    <row r="27" spans="1:47" ht="14.45" customHeight="1" x14ac:dyDescent="0.15">
      <c r="A27" s="208"/>
      <c r="B27" s="205" t="s">
        <v>71</v>
      </c>
      <c r="C27" s="127">
        <v>1530</v>
      </c>
      <c r="D27" s="72">
        <v>0</v>
      </c>
      <c r="E27" s="72">
        <v>518</v>
      </c>
      <c r="F27" s="126">
        <v>0</v>
      </c>
      <c r="G27" s="74" t="s">
        <v>71</v>
      </c>
      <c r="H27" s="72">
        <v>2870493</v>
      </c>
      <c r="I27" s="72">
        <v>203</v>
      </c>
      <c r="J27" s="75">
        <v>10</v>
      </c>
      <c r="K27" s="72">
        <v>99671</v>
      </c>
      <c r="L27" s="76">
        <v>7641653</v>
      </c>
      <c r="M27" s="179"/>
      <c r="N27" s="54"/>
      <c r="O27" s="77">
        <f t="shared" si="26"/>
        <v>0.54594594594594592</v>
      </c>
      <c r="P27" s="78">
        <f t="shared" si="27"/>
        <v>0.95236501468845525</v>
      </c>
      <c r="Q27" s="79">
        <f t="shared" si="13"/>
        <v>0</v>
      </c>
      <c r="R27" s="80">
        <f t="shared" si="14"/>
        <v>0</v>
      </c>
      <c r="S27" s="81">
        <f t="shared" si="15"/>
        <v>0</v>
      </c>
      <c r="T27" s="82">
        <f t="shared" ref="T27:T40" si="28">5*R27/(1+5*(1-O27)*R27)</f>
        <v>0</v>
      </c>
      <c r="U27" s="83">
        <f t="shared" ref="U27:U41" si="29">U26*(1-T26)</f>
        <v>99179.118218862044</v>
      </c>
      <c r="V27" s="83">
        <f t="shared" ref="V27:V40" si="30">5*U27*((1-T27)+O27*T27)</f>
        <v>495895.59109431022</v>
      </c>
      <c r="W27" s="84">
        <f>SUM(V27:V$42)</f>
        <v>7691958.2215812756</v>
      </c>
      <c r="X27" s="85">
        <f t="shared" si="0"/>
        <v>495895.59109431022</v>
      </c>
      <c r="Y27" s="83">
        <f>SUM(X27:X$42)</f>
        <v>7396129.4941242337</v>
      </c>
      <c r="Z27" s="83">
        <f t="shared" si="1"/>
        <v>0</v>
      </c>
      <c r="AA27" s="84">
        <f>SUM(Z27:Z$42)</f>
        <v>295828.72745704022</v>
      </c>
      <c r="AB27" s="77">
        <f t="shared" si="2"/>
        <v>77.556227154663361</v>
      </c>
      <c r="AC27" s="78">
        <f t="shared" si="3"/>
        <v>74.573454845635297</v>
      </c>
      <c r="AD27" s="86">
        <f t="shared" si="16"/>
        <v>96.154051817038763</v>
      </c>
      <c r="AE27" s="78">
        <f t="shared" si="4"/>
        <v>2.9827723090280411</v>
      </c>
      <c r="AF27" s="87">
        <f t="shared" si="17"/>
        <v>3.8459481829612061</v>
      </c>
      <c r="AH27" s="88">
        <f t="shared" ref="AH27:AH40" si="31">IF(D27=0,0,T27*T27*(1-T27)/D27)</f>
        <v>0</v>
      </c>
      <c r="AI27" s="89">
        <f t="shared" si="18"/>
        <v>0</v>
      </c>
      <c r="AJ27" s="89">
        <f t="shared" ref="AJ27:AJ40" si="32">U27*U27*((1-O27)*5+AB28)^2*AH27</f>
        <v>0</v>
      </c>
      <c r="AK27" s="89">
        <f>SUM(AJ27:AJ$42)/U27/U27</f>
        <v>0.30175672935148118</v>
      </c>
      <c r="AL27" s="89">
        <f t="shared" ref="AL27:AL40" si="33">U27*U27*((1-O27)*5*(1-S27)+AC28)^2*AH27+V27*V27*AI27</f>
        <v>0</v>
      </c>
      <c r="AM27" s="89">
        <f>SUM(AL27:AL$42)/U27/U27</f>
        <v>0.25340311070601085</v>
      </c>
      <c r="AN27" s="89">
        <f t="shared" ref="AN27:AN40" si="34">U27*U27*((1-O27)*5*S27+AE28)^2*AH27+V27*V27*AI27</f>
        <v>0</v>
      </c>
      <c r="AO27" s="90">
        <f>SUM(AN27:AN$42)/U27/U27</f>
        <v>2.2750553360642092E-2</v>
      </c>
      <c r="AP27" s="77">
        <f t="shared" si="5"/>
        <v>76.479552342346921</v>
      </c>
      <c r="AQ27" s="78">
        <f t="shared" si="6"/>
        <v>78.632901966979802</v>
      </c>
      <c r="AR27" s="78">
        <f t="shared" si="7"/>
        <v>73.586807294537024</v>
      </c>
      <c r="AS27" s="78">
        <f t="shared" si="8"/>
        <v>75.560102396733569</v>
      </c>
      <c r="AT27" s="78">
        <f t="shared" si="9"/>
        <v>2.6871398923511101</v>
      </c>
      <c r="AU27" s="91">
        <f t="shared" si="10"/>
        <v>3.2784047257049722</v>
      </c>
    </row>
    <row r="28" spans="1:47" ht="14.45" customHeight="1" x14ac:dyDescent="0.15">
      <c r="A28" s="208"/>
      <c r="B28" s="205" t="s">
        <v>73</v>
      </c>
      <c r="C28" s="71">
        <v>1560</v>
      </c>
      <c r="D28" s="72">
        <v>0</v>
      </c>
      <c r="E28" s="72">
        <v>483</v>
      </c>
      <c r="F28" s="126">
        <v>0</v>
      </c>
      <c r="G28" s="74" t="s">
        <v>73</v>
      </c>
      <c r="H28" s="72">
        <v>2932213</v>
      </c>
      <c r="I28" s="72">
        <v>481</v>
      </c>
      <c r="J28" s="75">
        <v>15</v>
      </c>
      <c r="K28" s="72">
        <v>99634</v>
      </c>
      <c r="L28" s="76">
        <v>7143382</v>
      </c>
      <c r="M28" s="179"/>
      <c r="N28" s="54"/>
      <c r="O28" s="77">
        <f t="shared" si="26"/>
        <v>0.55999999999999994</v>
      </c>
      <c r="P28" s="78">
        <f t="shared" si="27"/>
        <v>1.0211362288483135</v>
      </c>
      <c r="Q28" s="79">
        <f t="shared" si="13"/>
        <v>0</v>
      </c>
      <c r="R28" s="80">
        <f t="shared" si="14"/>
        <v>0</v>
      </c>
      <c r="S28" s="81">
        <f t="shared" si="15"/>
        <v>0</v>
      </c>
      <c r="T28" s="82">
        <f t="shared" si="28"/>
        <v>0</v>
      </c>
      <c r="U28" s="83">
        <f t="shared" si="29"/>
        <v>99179.118218862044</v>
      </c>
      <c r="V28" s="83">
        <f t="shared" si="30"/>
        <v>495895.59109431022</v>
      </c>
      <c r="W28" s="84">
        <f>SUM(V28:V$42)</f>
        <v>7196062.6304869652</v>
      </c>
      <c r="X28" s="85">
        <f t="shared" si="0"/>
        <v>495895.59109431022</v>
      </c>
      <c r="Y28" s="83">
        <f>SUM(X28:X$42)</f>
        <v>6900233.9030299243</v>
      </c>
      <c r="Z28" s="83">
        <f t="shared" si="1"/>
        <v>0</v>
      </c>
      <c r="AA28" s="84">
        <f>SUM(Z28:Z$42)</f>
        <v>295828.72745704022</v>
      </c>
      <c r="AB28" s="77">
        <f t="shared" si="2"/>
        <v>72.556227154663347</v>
      </c>
      <c r="AC28" s="78">
        <f t="shared" si="3"/>
        <v>69.573454845635311</v>
      </c>
      <c r="AD28" s="86">
        <f t="shared" si="16"/>
        <v>95.889019556281696</v>
      </c>
      <c r="AE28" s="78">
        <f t="shared" si="4"/>
        <v>2.9827723090280411</v>
      </c>
      <c r="AF28" s="87">
        <f t="shared" si="17"/>
        <v>4.1109804437183062</v>
      </c>
      <c r="AH28" s="88">
        <f t="shared" si="31"/>
        <v>0</v>
      </c>
      <c r="AI28" s="89">
        <f t="shared" si="18"/>
        <v>0</v>
      </c>
      <c r="AJ28" s="89">
        <f t="shared" si="32"/>
        <v>0</v>
      </c>
      <c r="AK28" s="89">
        <f>SUM(AJ28:AJ$42)/U28/U28</f>
        <v>0.30175672935148118</v>
      </c>
      <c r="AL28" s="89">
        <f t="shared" si="33"/>
        <v>0</v>
      </c>
      <c r="AM28" s="89">
        <f>SUM(AL28:AL$42)/U28/U28</f>
        <v>0.25340311070601085</v>
      </c>
      <c r="AN28" s="89">
        <f t="shared" si="34"/>
        <v>0</v>
      </c>
      <c r="AO28" s="90">
        <f>SUM(AN28:AN$42)/U28/U28</f>
        <v>2.2750553360642092E-2</v>
      </c>
      <c r="AP28" s="77">
        <f t="shared" si="5"/>
        <v>71.479552342346906</v>
      </c>
      <c r="AQ28" s="78">
        <f t="shared" si="6"/>
        <v>73.632901966979787</v>
      </c>
      <c r="AR28" s="78">
        <f t="shared" si="7"/>
        <v>68.586807294537039</v>
      </c>
      <c r="AS28" s="78">
        <f t="shared" si="8"/>
        <v>70.560102396733583</v>
      </c>
      <c r="AT28" s="78">
        <f t="shared" si="9"/>
        <v>2.6871398923511101</v>
      </c>
      <c r="AU28" s="91">
        <f t="shared" si="10"/>
        <v>3.2784047257049722</v>
      </c>
    </row>
    <row r="29" spans="1:47" ht="14.45" customHeight="1" x14ac:dyDescent="0.15">
      <c r="A29" s="208"/>
      <c r="B29" s="205" t="s">
        <v>75</v>
      </c>
      <c r="C29" s="71">
        <v>1414</v>
      </c>
      <c r="D29" s="72">
        <v>0</v>
      </c>
      <c r="E29" s="72">
        <v>487</v>
      </c>
      <c r="F29" s="126">
        <v>0</v>
      </c>
      <c r="G29" s="74" t="s">
        <v>75</v>
      </c>
      <c r="H29" s="72">
        <v>3076411</v>
      </c>
      <c r="I29" s="72">
        <v>791</v>
      </c>
      <c r="J29" s="75">
        <v>20</v>
      </c>
      <c r="K29" s="72">
        <v>99554</v>
      </c>
      <c r="L29" s="76">
        <v>6645388</v>
      </c>
      <c r="M29" s="179"/>
      <c r="N29" s="54"/>
      <c r="O29" s="77">
        <f t="shared" si="26"/>
        <v>0.50406504065040647</v>
      </c>
      <c r="P29" s="78">
        <f t="shared" si="27"/>
        <v>1.0398951367025973</v>
      </c>
      <c r="Q29" s="79">
        <f t="shared" si="13"/>
        <v>0</v>
      </c>
      <c r="R29" s="80">
        <f t="shared" si="14"/>
        <v>0</v>
      </c>
      <c r="S29" s="81">
        <f t="shared" si="15"/>
        <v>0</v>
      </c>
      <c r="T29" s="82">
        <f t="shared" si="28"/>
        <v>0</v>
      </c>
      <c r="U29" s="83">
        <f t="shared" si="29"/>
        <v>99179.118218862044</v>
      </c>
      <c r="V29" s="83">
        <f t="shared" si="30"/>
        <v>495895.59109431022</v>
      </c>
      <c r="W29" s="84">
        <f>SUM(V29:V$42)</f>
        <v>6700167.0393926548</v>
      </c>
      <c r="X29" s="85">
        <f t="shared" si="0"/>
        <v>495895.59109431022</v>
      </c>
      <c r="Y29" s="83">
        <f>SUM(X29:X$42)</f>
        <v>6404338.3119356129</v>
      </c>
      <c r="Z29" s="83">
        <f t="shared" si="1"/>
        <v>0</v>
      </c>
      <c r="AA29" s="84">
        <f>SUM(Z29:Z$42)</f>
        <v>295828.72745704022</v>
      </c>
      <c r="AB29" s="77">
        <f t="shared" si="2"/>
        <v>67.556227154663347</v>
      </c>
      <c r="AC29" s="78">
        <f t="shared" si="3"/>
        <v>64.573454845635297</v>
      </c>
      <c r="AD29" s="86">
        <f t="shared" si="16"/>
        <v>95.58475593641532</v>
      </c>
      <c r="AE29" s="78">
        <f t="shared" si="4"/>
        <v>2.9827723090280411</v>
      </c>
      <c r="AF29" s="87">
        <f t="shared" si="17"/>
        <v>4.4152440635846588</v>
      </c>
      <c r="AH29" s="88">
        <f t="shared" si="31"/>
        <v>0</v>
      </c>
      <c r="AI29" s="89">
        <f t="shared" si="18"/>
        <v>0</v>
      </c>
      <c r="AJ29" s="89">
        <f t="shared" si="32"/>
        <v>0</v>
      </c>
      <c r="AK29" s="89">
        <f>SUM(AJ29:AJ$42)/U29/U29</f>
        <v>0.30175672935148118</v>
      </c>
      <c r="AL29" s="89">
        <f t="shared" si="33"/>
        <v>0</v>
      </c>
      <c r="AM29" s="89">
        <f>SUM(AL29:AL$42)/U29/U29</f>
        <v>0.25340311070601085</v>
      </c>
      <c r="AN29" s="89">
        <f t="shared" si="34"/>
        <v>0</v>
      </c>
      <c r="AO29" s="90">
        <f>SUM(AN29:AN$42)/U29/U29</f>
        <v>2.2750553360642092E-2</v>
      </c>
      <c r="AP29" s="77">
        <f t="shared" si="5"/>
        <v>66.479552342346906</v>
      </c>
      <c r="AQ29" s="78">
        <f t="shared" si="6"/>
        <v>68.632901966979787</v>
      </c>
      <c r="AR29" s="78">
        <f t="shared" si="7"/>
        <v>63.586807294537024</v>
      </c>
      <c r="AS29" s="78">
        <f t="shared" si="8"/>
        <v>65.560102396733569</v>
      </c>
      <c r="AT29" s="78">
        <f t="shared" si="9"/>
        <v>2.6871398923511101</v>
      </c>
      <c r="AU29" s="91">
        <f t="shared" si="10"/>
        <v>3.2784047257049722</v>
      </c>
    </row>
    <row r="30" spans="1:47" ht="14.45" customHeight="1" x14ac:dyDescent="0.15">
      <c r="A30" s="208"/>
      <c r="B30" s="205" t="s">
        <v>77</v>
      </c>
      <c r="C30" s="71">
        <v>1424</v>
      </c>
      <c r="D30" s="72">
        <v>1</v>
      </c>
      <c r="E30" s="72">
        <v>495</v>
      </c>
      <c r="F30" s="126">
        <v>0</v>
      </c>
      <c r="G30" s="74" t="s">
        <v>77</v>
      </c>
      <c r="H30" s="72">
        <v>3511714</v>
      </c>
      <c r="I30" s="72">
        <v>1025</v>
      </c>
      <c r="J30" s="75">
        <v>25</v>
      </c>
      <c r="K30" s="72">
        <v>99431</v>
      </c>
      <c r="L30" s="76">
        <v>6147923</v>
      </c>
      <c r="M30" s="179"/>
      <c r="N30" s="54"/>
      <c r="O30" s="77">
        <f t="shared" si="26"/>
        <v>0.52689655172413796</v>
      </c>
      <c r="P30" s="78">
        <f t="shared" si="27"/>
        <v>1.000066319908661</v>
      </c>
      <c r="Q30" s="79">
        <f t="shared" si="13"/>
        <v>7.0224719101123594E-4</v>
      </c>
      <c r="R30" s="80">
        <f t="shared" si="14"/>
        <v>7.0220062113018086E-4</v>
      </c>
      <c r="S30" s="81">
        <f t="shared" si="15"/>
        <v>0</v>
      </c>
      <c r="T30" s="82">
        <f t="shared" si="28"/>
        <v>3.5051807631859703E-3</v>
      </c>
      <c r="U30" s="83">
        <f t="shared" si="29"/>
        <v>99179.118218862044</v>
      </c>
      <c r="V30" s="83">
        <f t="shared" si="30"/>
        <v>495073.24093644373</v>
      </c>
      <c r="W30" s="84">
        <f>SUM(V30:V$42)</f>
        <v>6204271.4482983444</v>
      </c>
      <c r="X30" s="85">
        <f t="shared" si="0"/>
        <v>495073.24093644373</v>
      </c>
      <c r="Y30" s="83">
        <f>SUM(X30:X$42)</f>
        <v>5908442.7208413025</v>
      </c>
      <c r="Z30" s="83">
        <f t="shared" si="1"/>
        <v>0</v>
      </c>
      <c r="AA30" s="84">
        <f>SUM(Z30:Z$42)</f>
        <v>295828.72745704022</v>
      </c>
      <c r="AB30" s="77">
        <f t="shared" si="2"/>
        <v>62.556227154663347</v>
      </c>
      <c r="AC30" s="78">
        <f t="shared" si="3"/>
        <v>59.57345484563529</v>
      </c>
      <c r="AD30" s="86">
        <f t="shared" si="16"/>
        <v>95.231853894171905</v>
      </c>
      <c r="AE30" s="78">
        <f t="shared" si="4"/>
        <v>2.9827723090280411</v>
      </c>
      <c r="AF30" s="87">
        <f t="shared" si="17"/>
        <v>4.7681461058280687</v>
      </c>
      <c r="AH30" s="88">
        <f t="shared" si="31"/>
        <v>1.2243226507599618E-5</v>
      </c>
      <c r="AI30" s="89">
        <f t="shared" si="18"/>
        <v>0</v>
      </c>
      <c r="AJ30" s="89">
        <f t="shared" si="32"/>
        <v>435466925.29520839</v>
      </c>
      <c r="AK30" s="89">
        <f>SUM(AJ30:AJ$42)/U30/U30</f>
        <v>0.30175672935148118</v>
      </c>
      <c r="AL30" s="89">
        <f t="shared" si="33"/>
        <v>393192771.13751978</v>
      </c>
      <c r="AM30" s="89">
        <f>SUM(AL30:AL$42)/U30/U30</f>
        <v>0.25340311070601085</v>
      </c>
      <c r="AN30" s="89">
        <f t="shared" si="34"/>
        <v>1079012.5219488721</v>
      </c>
      <c r="AO30" s="90">
        <f>SUM(AN30:AN$42)/U30/U30</f>
        <v>2.2750553360642092E-2</v>
      </c>
      <c r="AP30" s="77">
        <f t="shared" si="5"/>
        <v>61.479552342346906</v>
      </c>
      <c r="AQ30" s="78">
        <f t="shared" si="6"/>
        <v>63.632901966979787</v>
      </c>
      <c r="AR30" s="78">
        <f t="shared" si="7"/>
        <v>58.586807294537017</v>
      </c>
      <c r="AS30" s="78">
        <f t="shared" si="8"/>
        <v>60.560102396733562</v>
      </c>
      <c r="AT30" s="78">
        <f t="shared" si="9"/>
        <v>2.6871398923511101</v>
      </c>
      <c r="AU30" s="91">
        <f t="shared" si="10"/>
        <v>3.2784047257049722</v>
      </c>
    </row>
    <row r="31" spans="1:47" ht="14.45" customHeight="1" x14ac:dyDescent="0.15">
      <c r="A31" s="208"/>
      <c r="B31" s="205" t="s">
        <v>79</v>
      </c>
      <c r="C31" s="71">
        <v>1574</v>
      </c>
      <c r="D31" s="72">
        <v>1</v>
      </c>
      <c r="E31" s="72">
        <v>522</v>
      </c>
      <c r="F31" s="126">
        <v>0</v>
      </c>
      <c r="G31" s="74" t="s">
        <v>79</v>
      </c>
      <c r="H31" s="72">
        <v>4033928</v>
      </c>
      <c r="I31" s="72">
        <v>1660</v>
      </c>
      <c r="J31" s="75">
        <v>30</v>
      </c>
      <c r="K31" s="72">
        <v>99286</v>
      </c>
      <c r="L31" s="76">
        <v>5651111</v>
      </c>
      <c r="M31" s="179"/>
      <c r="N31" s="54"/>
      <c r="O31" s="77">
        <f t="shared" si="26"/>
        <v>0.5217821782178218</v>
      </c>
      <c r="P31" s="78">
        <f t="shared" si="27"/>
        <v>1.0103313840519563</v>
      </c>
      <c r="Q31" s="79">
        <f t="shared" si="13"/>
        <v>6.3532401524777639E-4</v>
      </c>
      <c r="R31" s="80">
        <f t="shared" si="14"/>
        <v>6.2882735830673236E-4</v>
      </c>
      <c r="S31" s="81">
        <f t="shared" si="15"/>
        <v>0</v>
      </c>
      <c r="T31" s="82">
        <f t="shared" si="28"/>
        <v>3.1394164207348913E-3</v>
      </c>
      <c r="U31" s="83">
        <f t="shared" si="29"/>
        <v>98831.47748157155</v>
      </c>
      <c r="V31" s="83">
        <f t="shared" si="30"/>
        <v>493415.49662632495</v>
      </c>
      <c r="W31" s="84">
        <f>SUM(V31:V$42)</f>
        <v>5709198.2073619002</v>
      </c>
      <c r="X31" s="85">
        <f t="shared" si="0"/>
        <v>493415.49662632495</v>
      </c>
      <c r="Y31" s="83">
        <f>SUM(X31:X$42)</f>
        <v>5413369.4799048593</v>
      </c>
      <c r="Z31" s="83">
        <f t="shared" si="1"/>
        <v>0</v>
      </c>
      <c r="AA31" s="84">
        <f>SUM(Z31:Z$42)</f>
        <v>295828.72745704022</v>
      </c>
      <c r="AB31" s="77">
        <f t="shared" si="2"/>
        <v>57.767002506124193</v>
      </c>
      <c r="AC31" s="78">
        <f t="shared" si="3"/>
        <v>54.773738264858522</v>
      </c>
      <c r="AD31" s="86">
        <f t="shared" si="16"/>
        <v>94.818384005733478</v>
      </c>
      <c r="AE31" s="78">
        <f t="shared" si="4"/>
        <v>2.993264241265658</v>
      </c>
      <c r="AF31" s="87">
        <f t="shared" si="17"/>
        <v>5.1816159942664948</v>
      </c>
      <c r="AH31" s="88">
        <f t="shared" si="31"/>
        <v>9.8249935771463214E-6</v>
      </c>
      <c r="AI31" s="89">
        <f t="shared" si="18"/>
        <v>0</v>
      </c>
      <c r="AJ31" s="89">
        <f t="shared" si="32"/>
        <v>293813986.95112205</v>
      </c>
      <c r="AK31" s="89">
        <f>SUM(AJ31:AJ$42)/U31/U31</f>
        <v>0.25930080917152104</v>
      </c>
      <c r="AL31" s="89">
        <f t="shared" si="33"/>
        <v>262790433.80092415</v>
      </c>
      <c r="AM31" s="89">
        <f>SUM(AL31:AL$42)/U31/U31</f>
        <v>0.21493439464070194</v>
      </c>
      <c r="AN31" s="89">
        <f t="shared" si="34"/>
        <v>865255.00011026545</v>
      </c>
      <c r="AO31" s="90">
        <f>SUM(AN31:AN$42)/U31/U31</f>
        <v>2.2800417608910457E-2</v>
      </c>
      <c r="AP31" s="77">
        <f t="shared" si="5"/>
        <v>56.768939387622503</v>
      </c>
      <c r="AQ31" s="78">
        <f t="shared" si="6"/>
        <v>58.765065624625883</v>
      </c>
      <c r="AR31" s="78">
        <f t="shared" si="7"/>
        <v>53.865062321272625</v>
      </c>
      <c r="AS31" s="78">
        <f t="shared" si="8"/>
        <v>55.68241420844442</v>
      </c>
      <c r="AT31" s="78">
        <f t="shared" si="9"/>
        <v>2.6973080210465343</v>
      </c>
      <c r="AU31" s="91">
        <f t="shared" si="10"/>
        <v>3.2892204614847818</v>
      </c>
    </row>
    <row r="32" spans="1:47" ht="14.45" customHeight="1" x14ac:dyDescent="0.15">
      <c r="A32" s="208"/>
      <c r="B32" s="205" t="s">
        <v>81</v>
      </c>
      <c r="C32" s="71">
        <v>1719</v>
      </c>
      <c r="D32" s="72">
        <v>1</v>
      </c>
      <c r="E32" s="72">
        <v>582</v>
      </c>
      <c r="F32" s="126">
        <v>0</v>
      </c>
      <c r="G32" s="74" t="s">
        <v>81</v>
      </c>
      <c r="H32" s="72">
        <v>4761382</v>
      </c>
      <c r="I32" s="72">
        <v>2688</v>
      </c>
      <c r="J32" s="75">
        <v>35</v>
      </c>
      <c r="K32" s="72">
        <v>99084</v>
      </c>
      <c r="L32" s="76">
        <v>5155164</v>
      </c>
      <c r="M32" s="179"/>
      <c r="N32" s="54"/>
      <c r="O32" s="77">
        <f t="shared" si="26"/>
        <v>0.5321554770318021</v>
      </c>
      <c r="P32" s="78">
        <f t="shared" si="27"/>
        <v>0.98696699178052738</v>
      </c>
      <c r="Q32" s="79">
        <f t="shared" si="13"/>
        <v>5.8173356602675972E-4</v>
      </c>
      <c r="R32" s="80">
        <f t="shared" si="14"/>
        <v>5.894154220672461E-4</v>
      </c>
      <c r="S32" s="81">
        <f t="shared" si="15"/>
        <v>0</v>
      </c>
      <c r="T32" s="82">
        <f t="shared" si="28"/>
        <v>2.9430193521109739E-3</v>
      </c>
      <c r="U32" s="83">
        <f t="shared" si="29"/>
        <v>98521.204318280419</v>
      </c>
      <c r="V32" s="83">
        <f t="shared" si="30"/>
        <v>491927.76443657133</v>
      </c>
      <c r="W32" s="84">
        <f>SUM(V32:V$42)</f>
        <v>5215782.7107355744</v>
      </c>
      <c r="X32" s="85">
        <f t="shared" si="0"/>
        <v>491927.76443657133</v>
      </c>
      <c r="Y32" s="83">
        <f>SUM(X32:X$42)</f>
        <v>4919953.9832785344</v>
      </c>
      <c r="Z32" s="83">
        <f t="shared" si="1"/>
        <v>0</v>
      </c>
      <c r="AA32" s="84">
        <f>SUM(Z32:Z$42)</f>
        <v>295828.72745704022</v>
      </c>
      <c r="AB32" s="77">
        <f t="shared" si="2"/>
        <v>52.940712071338289</v>
      </c>
      <c r="AC32" s="78">
        <f t="shared" si="3"/>
        <v>49.938021132833903</v>
      </c>
      <c r="AD32" s="86">
        <f t="shared" si="16"/>
        <v>94.328200696548578</v>
      </c>
      <c r="AE32" s="78">
        <f t="shared" si="4"/>
        <v>3.0026909385043905</v>
      </c>
      <c r="AF32" s="87">
        <f t="shared" si="17"/>
        <v>5.6717993034514267</v>
      </c>
      <c r="AH32" s="88">
        <f t="shared" si="31"/>
        <v>8.635872348249036E-6</v>
      </c>
      <c r="AI32" s="89">
        <f t="shared" si="18"/>
        <v>0</v>
      </c>
      <c r="AJ32" s="89">
        <f t="shared" si="32"/>
        <v>213164603.64279735</v>
      </c>
      <c r="AK32" s="89">
        <f>SUM(AJ32:AJ$42)/U32/U32</f>
        <v>0.23066657146560596</v>
      </c>
      <c r="AL32" s="89">
        <f t="shared" si="33"/>
        <v>188464683.69641858</v>
      </c>
      <c r="AM32" s="89">
        <f>SUM(AL32:AL$42)/U32/U32</f>
        <v>0.18921645680089769</v>
      </c>
      <c r="AN32" s="89">
        <f t="shared" si="34"/>
        <v>760233.40358353755</v>
      </c>
      <c r="AO32" s="90">
        <f>SUM(AN32:AN$42)/U32/U32</f>
        <v>2.2855112135009324E-2</v>
      </c>
      <c r="AP32" s="77">
        <f t="shared" si="5"/>
        <v>51.999367978595224</v>
      </c>
      <c r="AQ32" s="78">
        <f t="shared" si="6"/>
        <v>53.882056164081355</v>
      </c>
      <c r="AR32" s="78">
        <f t="shared" si="7"/>
        <v>49.085440379798548</v>
      </c>
      <c r="AS32" s="78">
        <f t="shared" si="8"/>
        <v>50.790601885869258</v>
      </c>
      <c r="AT32" s="78">
        <f t="shared" si="9"/>
        <v>2.7063799552826211</v>
      </c>
      <c r="AU32" s="91">
        <f t="shared" si="10"/>
        <v>3.2990019217261599</v>
      </c>
    </row>
    <row r="33" spans="1:47" ht="14.45" customHeight="1" x14ac:dyDescent="0.15">
      <c r="A33" s="208"/>
      <c r="B33" s="205" t="s">
        <v>83</v>
      </c>
      <c r="C33" s="71">
        <v>1697</v>
      </c>
      <c r="D33" s="72">
        <v>1</v>
      </c>
      <c r="E33" s="72">
        <v>571</v>
      </c>
      <c r="F33" s="126">
        <v>0</v>
      </c>
      <c r="G33" s="74" t="s">
        <v>83</v>
      </c>
      <c r="H33" s="72">
        <v>4268754</v>
      </c>
      <c r="I33" s="72">
        <v>3533</v>
      </c>
      <c r="J33" s="75">
        <v>40</v>
      </c>
      <c r="K33" s="72">
        <v>98801</v>
      </c>
      <c r="L33" s="76">
        <v>4660406</v>
      </c>
      <c r="M33" s="179"/>
      <c r="N33" s="54"/>
      <c r="O33" s="77">
        <f t="shared" si="26"/>
        <v>0.53557692307692306</v>
      </c>
      <c r="P33" s="78">
        <f t="shared" si="27"/>
        <v>0.98091291517113921</v>
      </c>
      <c r="Q33" s="79">
        <f t="shared" si="13"/>
        <v>5.8927519151443723E-4</v>
      </c>
      <c r="R33" s="80">
        <f t="shared" si="14"/>
        <v>6.007415973431513E-4</v>
      </c>
      <c r="S33" s="81">
        <f t="shared" si="15"/>
        <v>0</v>
      </c>
      <c r="T33" s="82">
        <f t="shared" si="28"/>
        <v>2.9995236772657223E-3</v>
      </c>
      <c r="U33" s="83">
        <f t="shared" si="29"/>
        <v>98231.254507378442</v>
      </c>
      <c r="V33" s="83">
        <f t="shared" si="30"/>
        <v>490472.06826613459</v>
      </c>
      <c r="W33" s="84">
        <f>SUM(V33:V$42)</f>
        <v>4723854.9462990034</v>
      </c>
      <c r="X33" s="85">
        <f t="shared" si="0"/>
        <v>490472.06826613459</v>
      </c>
      <c r="Y33" s="83">
        <f>SUM(X33:X$42)</f>
        <v>4428026.2188419634</v>
      </c>
      <c r="Z33" s="83">
        <f t="shared" si="1"/>
        <v>0</v>
      </c>
      <c r="AA33" s="84">
        <f>SUM(Z33:Z$42)</f>
        <v>295828.72745704022</v>
      </c>
      <c r="AB33" s="77">
        <f t="shared" si="2"/>
        <v>48.089123670350567</v>
      </c>
      <c r="AC33" s="78">
        <f t="shared" si="3"/>
        <v>45.077569670143646</v>
      </c>
      <c r="AD33" s="86">
        <f t="shared" si="16"/>
        <v>93.73755691442615</v>
      </c>
      <c r="AE33" s="78">
        <f t="shared" si="4"/>
        <v>3.0115540002069263</v>
      </c>
      <c r="AF33" s="87">
        <f t="shared" si="17"/>
        <v>6.2624430855738487</v>
      </c>
      <c r="AH33" s="88">
        <f t="shared" si="31"/>
        <v>8.9701551491496639E-6</v>
      </c>
      <c r="AI33" s="89">
        <f t="shared" si="18"/>
        <v>0</v>
      </c>
      <c r="AJ33" s="89">
        <f t="shared" si="32"/>
        <v>179570630.59905896</v>
      </c>
      <c r="AK33" s="89">
        <f>SUM(AJ33:AJ$42)/U33/U33</f>
        <v>0.20993928408783488</v>
      </c>
      <c r="AL33" s="89">
        <f t="shared" si="33"/>
        <v>156543076.7498987</v>
      </c>
      <c r="AM33" s="89">
        <f>SUM(AL33:AL$42)/U33/U33</f>
        <v>0.17080385298433207</v>
      </c>
      <c r="AN33" s="89">
        <f t="shared" si="34"/>
        <v>789750.50783845258</v>
      </c>
      <c r="AO33" s="90">
        <f>SUM(AN33:AN$42)/U33/U33</f>
        <v>2.2911448687175297E-2</v>
      </c>
      <c r="AP33" s="77">
        <f t="shared" si="5"/>
        <v>47.191068686648663</v>
      </c>
      <c r="AQ33" s="78">
        <f t="shared" si="6"/>
        <v>48.987178654052471</v>
      </c>
      <c r="AR33" s="78">
        <f t="shared" si="7"/>
        <v>44.267532583570066</v>
      </c>
      <c r="AS33" s="78">
        <f t="shared" si="8"/>
        <v>45.887606756717226</v>
      </c>
      <c r="AT33" s="78">
        <f t="shared" si="9"/>
        <v>2.7148780468897549</v>
      </c>
      <c r="AU33" s="91">
        <f t="shared" si="10"/>
        <v>3.3082299535240978</v>
      </c>
    </row>
    <row r="34" spans="1:47" ht="14.45" customHeight="1" x14ac:dyDescent="0.15">
      <c r="A34" s="208"/>
      <c r="B34" s="205" t="s">
        <v>85</v>
      </c>
      <c r="C34" s="71">
        <v>1934</v>
      </c>
      <c r="D34" s="72">
        <v>2</v>
      </c>
      <c r="E34" s="72">
        <v>649</v>
      </c>
      <c r="F34" s="128">
        <v>1</v>
      </c>
      <c r="G34" s="74" t="s">
        <v>85</v>
      </c>
      <c r="H34" s="72">
        <v>3950745</v>
      </c>
      <c r="I34" s="72">
        <v>4966</v>
      </c>
      <c r="J34" s="75">
        <v>45</v>
      </c>
      <c r="K34" s="72">
        <v>98385</v>
      </c>
      <c r="L34" s="76">
        <v>4167367</v>
      </c>
      <c r="M34" s="179"/>
      <c r="N34" s="54"/>
      <c r="O34" s="77">
        <f t="shared" si="26"/>
        <v>0.53503184713375795</v>
      </c>
      <c r="P34" s="78">
        <f t="shared" si="27"/>
        <v>0.98169390256016631</v>
      </c>
      <c r="Q34" s="79">
        <f t="shared" si="13"/>
        <v>1.0341261633919339E-3</v>
      </c>
      <c r="R34" s="80">
        <f t="shared" si="14"/>
        <v>1.0534099893001567E-3</v>
      </c>
      <c r="S34" s="81">
        <f t="shared" si="15"/>
        <v>1.5408320493066256E-3</v>
      </c>
      <c r="T34" s="82">
        <f t="shared" si="28"/>
        <v>5.254182398717909E-3</v>
      </c>
      <c r="U34" s="83">
        <f t="shared" si="29"/>
        <v>97936.607533636037</v>
      </c>
      <c r="V34" s="83">
        <f t="shared" si="30"/>
        <v>488486.72854833893</v>
      </c>
      <c r="W34" s="84">
        <f>SUM(V34:V$42)</f>
        <v>4233382.8780328687</v>
      </c>
      <c r="X34" s="85">
        <f t="shared" si="0"/>
        <v>487734.05254133069</v>
      </c>
      <c r="Y34" s="83">
        <f>SUM(X34:X$42)</f>
        <v>3937554.1505758292</v>
      </c>
      <c r="Z34" s="83">
        <f t="shared" si="1"/>
        <v>752.67600700822641</v>
      </c>
      <c r="AA34" s="84">
        <f>SUM(Z34:Z$42)</f>
        <v>295828.72745704022</v>
      </c>
      <c r="AB34" s="77">
        <f t="shared" si="2"/>
        <v>43.225745557695838</v>
      </c>
      <c r="AC34" s="78">
        <f t="shared" si="3"/>
        <v>40.205131153062332</v>
      </c>
      <c r="AD34" s="86">
        <f t="shared" si="16"/>
        <v>93.012001607695311</v>
      </c>
      <c r="AE34" s="78">
        <f t="shared" si="4"/>
        <v>3.0206144046335148</v>
      </c>
      <c r="AF34" s="87">
        <f t="shared" si="17"/>
        <v>6.9879983923047213</v>
      </c>
      <c r="AH34" s="88">
        <f t="shared" si="31"/>
        <v>1.373069172316185E-5</v>
      </c>
      <c r="AI34" s="89">
        <f t="shared" si="18"/>
        <v>2.3705052171070186E-6</v>
      </c>
      <c r="AJ34" s="89">
        <f t="shared" si="32"/>
        <v>218853028.89503589</v>
      </c>
      <c r="AK34" s="89">
        <f>SUM(AJ34:AJ$42)/U34/U34</f>
        <v>0.19248271283037807</v>
      </c>
      <c r="AL34" s="89">
        <f t="shared" si="33"/>
        <v>188069484.42990184</v>
      </c>
      <c r="AM34" s="89">
        <f>SUM(AL34:AL$42)/U34/U34</f>
        <v>0.15551225532300489</v>
      </c>
      <c r="AN34" s="89">
        <f t="shared" si="34"/>
        <v>1776700.1872072872</v>
      </c>
      <c r="AO34" s="90">
        <f>SUM(AN34:AN$42)/U34/U34</f>
        <v>2.2967178545204591E-2</v>
      </c>
      <c r="AP34" s="77">
        <f t="shared" si="5"/>
        <v>42.365837661692332</v>
      </c>
      <c r="AQ34" s="78">
        <f t="shared" si="6"/>
        <v>44.085653453699344</v>
      </c>
      <c r="AR34" s="78">
        <f t="shared" si="7"/>
        <v>39.432204325963639</v>
      </c>
      <c r="AS34" s="78">
        <f t="shared" si="8"/>
        <v>40.978057980161026</v>
      </c>
      <c r="AT34" s="78">
        <f t="shared" si="9"/>
        <v>2.7235778528435746</v>
      </c>
      <c r="AU34" s="91">
        <f t="shared" si="10"/>
        <v>3.3176509564234551</v>
      </c>
    </row>
    <row r="35" spans="1:47" ht="14.45" customHeight="1" x14ac:dyDescent="0.15">
      <c r="A35" s="208"/>
      <c r="B35" s="205" t="s">
        <v>87</v>
      </c>
      <c r="C35" s="71">
        <v>2411</v>
      </c>
      <c r="D35" s="72">
        <v>3</v>
      </c>
      <c r="E35" s="72">
        <v>798</v>
      </c>
      <c r="F35" s="128">
        <v>1</v>
      </c>
      <c r="G35" s="74" t="s">
        <v>87</v>
      </c>
      <c r="H35" s="72">
        <v>3800955</v>
      </c>
      <c r="I35" s="72">
        <v>7376</v>
      </c>
      <c r="J35" s="75">
        <v>50</v>
      </c>
      <c r="K35" s="72">
        <v>97757</v>
      </c>
      <c r="L35" s="76">
        <v>3676902</v>
      </c>
      <c r="M35" s="179"/>
      <c r="N35" s="54"/>
      <c r="O35" s="77">
        <f t="shared" si="26"/>
        <v>0.52678762006403412</v>
      </c>
      <c r="P35" s="78">
        <f t="shared" si="27"/>
        <v>1.0077020280165589</v>
      </c>
      <c r="Q35" s="79">
        <f t="shared" si="13"/>
        <v>1.244296972210701E-3</v>
      </c>
      <c r="R35" s="80">
        <f t="shared" si="14"/>
        <v>1.2347866111372501E-3</v>
      </c>
      <c r="S35" s="81">
        <f t="shared" si="15"/>
        <v>1.2531328320802004E-3</v>
      </c>
      <c r="T35" s="82">
        <f t="shared" si="28"/>
        <v>6.1559479516979732E-3</v>
      </c>
      <c r="U35" s="83">
        <f t="shared" si="29"/>
        <v>97422.030734142667</v>
      </c>
      <c r="V35" s="83">
        <f t="shared" si="30"/>
        <v>485691.16731493408</v>
      </c>
      <c r="W35" s="84">
        <f>SUM(V35:V$42)</f>
        <v>3744896.1494845306</v>
      </c>
      <c r="X35" s="85">
        <f t="shared" si="0"/>
        <v>485082.53176692041</v>
      </c>
      <c r="Y35" s="83">
        <f>SUM(X35:X$42)</f>
        <v>3449820.0980344983</v>
      </c>
      <c r="Z35" s="83">
        <f t="shared" si="1"/>
        <v>608.63554801370185</v>
      </c>
      <c r="AA35" s="84">
        <f>SUM(Z35:Z$42)</f>
        <v>295076.05145003198</v>
      </c>
      <c r="AB35" s="77">
        <f t="shared" si="2"/>
        <v>38.439931104537003</v>
      </c>
      <c r="AC35" s="78">
        <f t="shared" si="3"/>
        <v>35.411087944253552</v>
      </c>
      <c r="AD35" s="86">
        <f t="shared" si="16"/>
        <v>92.120581194470546</v>
      </c>
      <c r="AE35" s="78">
        <f t="shared" si="4"/>
        <v>3.0288431602834489</v>
      </c>
      <c r="AF35" s="87">
        <f t="shared" si="17"/>
        <v>7.8794188055294399</v>
      </c>
      <c r="AH35" s="88">
        <f t="shared" si="31"/>
        <v>1.2554137085622756E-5</v>
      </c>
      <c r="AI35" s="89">
        <f t="shared" si="18"/>
        <v>1.5683740478513321E-6</v>
      </c>
      <c r="AJ35" s="89">
        <f t="shared" si="32"/>
        <v>154659350.47925472</v>
      </c>
      <c r="AK35" s="89">
        <f>SUM(AJ35:AJ$42)/U35/U35</f>
        <v>0.17146256529497</v>
      </c>
      <c r="AL35" s="89">
        <f t="shared" si="33"/>
        <v>129996705.25048599</v>
      </c>
      <c r="AM35" s="89">
        <f>SUM(AL35:AL$42)/U35/U35</f>
        <v>0.13734395331881549</v>
      </c>
      <c r="AN35" s="89">
        <f t="shared" si="34"/>
        <v>1474232.7889839448</v>
      </c>
      <c r="AO35" s="90">
        <f>SUM(AN35:AN$42)/U35/U35</f>
        <v>2.3023244183741173E-2</v>
      </c>
      <c r="AP35" s="77">
        <f t="shared" si="5"/>
        <v>37.628333549811046</v>
      </c>
      <c r="AQ35" s="78">
        <f t="shared" si="6"/>
        <v>39.251528659262959</v>
      </c>
      <c r="AR35" s="78">
        <f t="shared" si="7"/>
        <v>34.684713019666006</v>
      </c>
      <c r="AS35" s="78">
        <f t="shared" si="8"/>
        <v>36.137462868841098</v>
      </c>
      <c r="AT35" s="78">
        <f t="shared" si="9"/>
        <v>2.731444278550077</v>
      </c>
      <c r="AU35" s="91">
        <f t="shared" si="10"/>
        <v>3.3262420420168208</v>
      </c>
    </row>
    <row r="36" spans="1:47" ht="14.45" customHeight="1" x14ac:dyDescent="0.15">
      <c r="A36" s="208"/>
      <c r="B36" s="205" t="s">
        <v>89</v>
      </c>
      <c r="C36" s="71">
        <v>2672</v>
      </c>
      <c r="D36" s="72">
        <v>6</v>
      </c>
      <c r="E36" s="72">
        <v>899</v>
      </c>
      <c r="F36" s="128">
        <v>2</v>
      </c>
      <c r="G36" s="74" t="s">
        <v>89</v>
      </c>
      <c r="H36" s="72">
        <v>4359516</v>
      </c>
      <c r="I36" s="72">
        <v>12192</v>
      </c>
      <c r="J36" s="75">
        <v>55</v>
      </c>
      <c r="K36" s="72">
        <v>96820</v>
      </c>
      <c r="L36" s="76">
        <v>3190334</v>
      </c>
      <c r="M36" s="179"/>
      <c r="N36" s="54"/>
      <c r="O36" s="77">
        <f t="shared" si="26"/>
        <v>0.52787878787878784</v>
      </c>
      <c r="P36" s="78">
        <f t="shared" si="27"/>
        <v>1.0190450332726677</v>
      </c>
      <c r="Q36" s="79">
        <f t="shared" si="13"/>
        <v>2.2455089820359281E-3</v>
      </c>
      <c r="R36" s="80">
        <f t="shared" si="14"/>
        <v>2.2035424428932899E-3</v>
      </c>
      <c r="S36" s="81">
        <f t="shared" si="15"/>
        <v>2.2246941045606229E-3</v>
      </c>
      <c r="T36" s="82">
        <f t="shared" si="28"/>
        <v>1.0960697999411309E-2</v>
      </c>
      <c r="U36" s="83">
        <f t="shared" si="29"/>
        <v>96822.305783594566</v>
      </c>
      <c r="V36" s="83">
        <f t="shared" si="30"/>
        <v>481606.35921639344</v>
      </c>
      <c r="W36" s="84">
        <f>SUM(V36:V$42)</f>
        <v>3259204.9821695965</v>
      </c>
      <c r="X36" s="85">
        <f t="shared" si="0"/>
        <v>480534.9323883258</v>
      </c>
      <c r="Y36" s="83">
        <f>SUM(X36:X$42)</f>
        <v>2964737.5662675779</v>
      </c>
      <c r="Z36" s="83">
        <f t="shared" si="1"/>
        <v>1071.426828067616</v>
      </c>
      <c r="AA36" s="84">
        <f>SUM(Z36:Z$42)</f>
        <v>294467.41590201831</v>
      </c>
      <c r="AB36" s="77">
        <f t="shared" si="2"/>
        <v>33.66171623152804</v>
      </c>
      <c r="AC36" s="78">
        <f t="shared" si="3"/>
        <v>30.620398288117602</v>
      </c>
      <c r="AD36" s="86">
        <f t="shared" si="16"/>
        <v>90.965053824077174</v>
      </c>
      <c r="AE36" s="78">
        <f t="shared" si="4"/>
        <v>3.0413179434104372</v>
      </c>
      <c r="AF36" s="87">
        <f t="shared" si="17"/>
        <v>9.0349461759228298</v>
      </c>
      <c r="AH36" s="88">
        <f t="shared" si="31"/>
        <v>1.980335272464354E-5</v>
      </c>
      <c r="AI36" s="89">
        <f t="shared" si="18"/>
        <v>2.4691266303690277E-6</v>
      </c>
      <c r="AJ36" s="89">
        <f t="shared" si="32"/>
        <v>182646383.03389734</v>
      </c>
      <c r="AK36" s="89">
        <f>SUM(AJ36:AJ$42)/U36/U36</f>
        <v>0.15709547524717926</v>
      </c>
      <c r="AL36" s="89">
        <f t="shared" si="33"/>
        <v>149224893.11916155</v>
      </c>
      <c r="AM36" s="89">
        <f>SUM(AL36:AL$42)/U36/U36</f>
        <v>0.12518369348202332</v>
      </c>
      <c r="AN36" s="89">
        <f t="shared" si="34"/>
        <v>2321369.4177066954</v>
      </c>
      <c r="AO36" s="90">
        <f>SUM(AN36:AN$42)/U36/U36</f>
        <v>2.3152084168705268E-2</v>
      </c>
      <c r="AP36" s="77">
        <f t="shared" si="5"/>
        <v>32.884864908745122</v>
      </c>
      <c r="AQ36" s="78">
        <f t="shared" si="6"/>
        <v>34.438567554310957</v>
      </c>
      <c r="AR36" s="78">
        <f t="shared" si="7"/>
        <v>29.926924657126097</v>
      </c>
      <c r="AS36" s="78">
        <f t="shared" si="8"/>
        <v>31.313871919109108</v>
      </c>
      <c r="AT36" s="78">
        <f t="shared" si="9"/>
        <v>2.743088088193864</v>
      </c>
      <c r="AU36" s="91">
        <f t="shared" si="10"/>
        <v>3.3395477986270103</v>
      </c>
    </row>
    <row r="37" spans="1:47" ht="14.45" customHeight="1" x14ac:dyDescent="0.15">
      <c r="A37" s="208"/>
      <c r="B37" s="205" t="s">
        <v>91</v>
      </c>
      <c r="C37" s="71">
        <v>2759</v>
      </c>
      <c r="D37" s="72">
        <v>10</v>
      </c>
      <c r="E37" s="72">
        <v>925</v>
      </c>
      <c r="F37" s="128">
        <v>7</v>
      </c>
      <c r="G37" s="74" t="s">
        <v>91</v>
      </c>
      <c r="H37" s="72">
        <v>5117803</v>
      </c>
      <c r="I37" s="72">
        <v>19941</v>
      </c>
      <c r="J37" s="75">
        <v>60</v>
      </c>
      <c r="K37" s="72">
        <v>95500</v>
      </c>
      <c r="L37" s="76">
        <v>2709350</v>
      </c>
      <c r="M37" s="179"/>
      <c r="N37" s="54"/>
      <c r="O37" s="77">
        <f t="shared" si="26"/>
        <v>0.53039832285115307</v>
      </c>
      <c r="P37" s="78">
        <f t="shared" si="27"/>
        <v>0.96597192070712601</v>
      </c>
      <c r="Q37" s="79">
        <f t="shared" si="13"/>
        <v>3.6245016310257339E-3</v>
      </c>
      <c r="R37" s="80">
        <f t="shared" si="14"/>
        <v>3.7521811486740412E-3</v>
      </c>
      <c r="S37" s="81">
        <f t="shared" si="15"/>
        <v>7.5675675675675675E-3</v>
      </c>
      <c r="T37" s="82">
        <f t="shared" si="28"/>
        <v>1.859706277862367E-2</v>
      </c>
      <c r="U37" s="83">
        <f t="shared" si="29"/>
        <v>95761.065730293922</v>
      </c>
      <c r="V37" s="83">
        <f t="shared" si="30"/>
        <v>474623.820271448</v>
      </c>
      <c r="W37" s="84">
        <f>SUM(V37:V$42)</f>
        <v>2777598.622953203</v>
      </c>
      <c r="X37" s="85">
        <f t="shared" si="0"/>
        <v>471032.07244236674</v>
      </c>
      <c r="Y37" s="83">
        <f>SUM(X37:X$42)</f>
        <v>2484202.6338792522</v>
      </c>
      <c r="Z37" s="83">
        <f t="shared" si="1"/>
        <v>3591.7478290812282</v>
      </c>
      <c r="AA37" s="84">
        <f>SUM(Z37:Z$42)</f>
        <v>293395.98907395068</v>
      </c>
      <c r="AB37" s="77">
        <f t="shared" si="2"/>
        <v>29.005510765472948</v>
      </c>
      <c r="AC37" s="78">
        <f t="shared" si="3"/>
        <v>25.941676974187821</v>
      </c>
      <c r="AD37" s="86">
        <f t="shared" si="16"/>
        <v>89.437063128941006</v>
      </c>
      <c r="AE37" s="78">
        <f t="shared" si="4"/>
        <v>3.063833791285127</v>
      </c>
      <c r="AF37" s="87">
        <f t="shared" si="17"/>
        <v>10.562936871058991</v>
      </c>
      <c r="AH37" s="88">
        <f t="shared" si="31"/>
        <v>3.3941893599401566E-5</v>
      </c>
      <c r="AI37" s="89">
        <f t="shared" si="18"/>
        <v>8.1192426904625594E-6</v>
      </c>
      <c r="AJ37" s="89">
        <f t="shared" si="32"/>
        <v>224438076.10204053</v>
      </c>
      <c r="AK37" s="89">
        <f>SUM(AJ37:AJ$42)/U37/U37</f>
        <v>0.14067926274390716</v>
      </c>
      <c r="AL37" s="89">
        <f t="shared" si="33"/>
        <v>177416950.5962635</v>
      </c>
      <c r="AM37" s="89">
        <f>SUM(AL37:AL$42)/U37/U37</f>
        <v>0.11170084157751622</v>
      </c>
      <c r="AN37" s="89">
        <f t="shared" si="34"/>
        <v>4822932.339007793</v>
      </c>
      <c r="AO37" s="90">
        <f>SUM(AN37:AN$42)/U37/U37</f>
        <v>2.3414934841089172E-2</v>
      </c>
      <c r="AP37" s="77">
        <f t="shared" si="5"/>
        <v>28.270368972512575</v>
      </c>
      <c r="AQ37" s="78">
        <f t="shared" si="6"/>
        <v>29.740652558433322</v>
      </c>
      <c r="AR37" s="78">
        <f t="shared" si="7"/>
        <v>25.286612127776273</v>
      </c>
      <c r="AS37" s="78">
        <f t="shared" si="8"/>
        <v>26.59674182059937</v>
      </c>
      <c r="AT37" s="78">
        <f t="shared" si="9"/>
        <v>2.763915779679408</v>
      </c>
      <c r="AU37" s="91">
        <f t="shared" si="10"/>
        <v>3.363751802890846</v>
      </c>
    </row>
    <row r="38" spans="1:47" ht="14.45" customHeight="1" x14ac:dyDescent="0.15">
      <c r="A38" s="208"/>
      <c r="B38" s="205" t="s">
        <v>93</v>
      </c>
      <c r="C38" s="71">
        <v>2063</v>
      </c>
      <c r="D38" s="72">
        <v>13</v>
      </c>
      <c r="E38" s="72">
        <v>677</v>
      </c>
      <c r="F38" s="126">
        <v>16</v>
      </c>
      <c r="G38" s="74" t="s">
        <v>93</v>
      </c>
      <c r="H38" s="72">
        <v>4296437</v>
      </c>
      <c r="I38" s="72">
        <v>25619</v>
      </c>
      <c r="J38" s="75">
        <v>65</v>
      </c>
      <c r="K38" s="72">
        <v>93592</v>
      </c>
      <c r="L38" s="76">
        <v>2236330</v>
      </c>
      <c r="M38" s="179"/>
      <c r="N38" s="54"/>
      <c r="O38" s="77">
        <f t="shared" si="26"/>
        <v>0.53183823529411767</v>
      </c>
      <c r="P38" s="78">
        <f t="shared" si="27"/>
        <v>1.011915005096083</v>
      </c>
      <c r="Q38" s="79">
        <f t="shared" si="13"/>
        <v>6.3015026660203583E-3</v>
      </c>
      <c r="R38" s="80">
        <f t="shared" si="14"/>
        <v>6.2273043035091869E-3</v>
      </c>
      <c r="S38" s="81">
        <f t="shared" si="15"/>
        <v>2.3633677991137372E-2</v>
      </c>
      <c r="T38" s="82">
        <f t="shared" si="28"/>
        <v>3.0689167703150479E-2</v>
      </c>
      <c r="U38" s="83">
        <f t="shared" si="29"/>
        <v>93980.191179159738</v>
      </c>
      <c r="V38" s="83">
        <f t="shared" si="30"/>
        <v>463149.65630410862</v>
      </c>
      <c r="W38" s="84">
        <f>SUM(V38:V$42)</f>
        <v>2302974.8026817548</v>
      </c>
      <c r="X38" s="85">
        <f t="shared" si="0"/>
        <v>452203.72646531137</v>
      </c>
      <c r="Y38" s="83">
        <f>SUM(X38:X$42)</f>
        <v>2013170.5614368855</v>
      </c>
      <c r="Z38" s="83">
        <f t="shared" si="1"/>
        <v>10945.92983879725</v>
      </c>
      <c r="AA38" s="84">
        <f>SUM(Z38:Z$42)</f>
        <v>289804.24124486942</v>
      </c>
      <c r="AB38" s="77">
        <f t="shared" si="2"/>
        <v>24.504895912495687</v>
      </c>
      <c r="AC38" s="78">
        <f t="shared" si="3"/>
        <v>21.421222240323655</v>
      </c>
      <c r="AD38" s="86">
        <f t="shared" si="16"/>
        <v>87.416091530510897</v>
      </c>
      <c r="AE38" s="78">
        <f t="shared" si="4"/>
        <v>3.083673672172035</v>
      </c>
      <c r="AF38" s="87">
        <f t="shared" si="17"/>
        <v>12.583908469489108</v>
      </c>
      <c r="AH38" s="88">
        <f t="shared" si="31"/>
        <v>7.0224706807757583E-5</v>
      </c>
      <c r="AI38" s="89">
        <f t="shared" si="18"/>
        <v>3.4084382947929986E-5</v>
      </c>
      <c r="AJ38" s="89">
        <f t="shared" si="32"/>
        <v>315042082.58789104</v>
      </c>
      <c r="AK38" s="89">
        <f>SUM(AJ38:AJ$42)/U38/U38</f>
        <v>0.12065024754148555</v>
      </c>
      <c r="AL38" s="89">
        <f t="shared" si="33"/>
        <v>241249357.75183091</v>
      </c>
      <c r="AM38" s="89">
        <f>SUM(AL38:AL$42)/U38/U38</f>
        <v>9.5886952782526305E-2</v>
      </c>
      <c r="AN38" s="89">
        <f t="shared" si="34"/>
        <v>13335404.47321479</v>
      </c>
      <c r="AO38" s="90">
        <f>SUM(AN38:AN$42)/U38/U38</f>
        <v>2.3764686128223775E-2</v>
      </c>
      <c r="AP38" s="77">
        <f t="shared" si="5"/>
        <v>23.824094920314145</v>
      </c>
      <c r="AQ38" s="78">
        <f t="shared" si="6"/>
        <v>25.185696904677229</v>
      </c>
      <c r="AR38" s="78">
        <f t="shared" si="7"/>
        <v>20.814296118123142</v>
      </c>
      <c r="AS38" s="78">
        <f t="shared" si="8"/>
        <v>22.028148362524167</v>
      </c>
      <c r="AT38" s="78">
        <f t="shared" si="9"/>
        <v>2.7815240101993886</v>
      </c>
      <c r="AU38" s="91">
        <f t="shared" si="10"/>
        <v>3.3858233341446815</v>
      </c>
    </row>
    <row r="39" spans="1:47" ht="14.45" customHeight="1" x14ac:dyDescent="0.15">
      <c r="A39" s="208"/>
      <c r="B39" s="205" t="s">
        <v>95</v>
      </c>
      <c r="C39" s="71">
        <v>2079</v>
      </c>
      <c r="D39" s="72">
        <v>18</v>
      </c>
      <c r="E39" s="72">
        <v>698</v>
      </c>
      <c r="F39" s="126">
        <v>20</v>
      </c>
      <c r="G39" s="74" t="s">
        <v>95</v>
      </c>
      <c r="H39" s="72">
        <v>3752050</v>
      </c>
      <c r="I39" s="72">
        <v>36778</v>
      </c>
      <c r="J39" s="75">
        <v>70</v>
      </c>
      <c r="K39" s="72">
        <v>90872</v>
      </c>
      <c r="L39" s="76">
        <v>1774737</v>
      </c>
      <c r="M39" s="179"/>
      <c r="N39" s="54"/>
      <c r="O39" s="77">
        <f t="shared" si="26"/>
        <v>0.54497136311569305</v>
      </c>
      <c r="P39" s="78">
        <f t="shared" si="27"/>
        <v>0.99801629707031625</v>
      </c>
      <c r="Q39" s="79">
        <f t="shared" si="13"/>
        <v>8.658008658008658E-3</v>
      </c>
      <c r="R39" s="80">
        <f t="shared" si="14"/>
        <v>8.6752177128011868E-3</v>
      </c>
      <c r="S39" s="81">
        <f t="shared" si="15"/>
        <v>2.865329512893983E-2</v>
      </c>
      <c r="T39" s="82">
        <f t="shared" si="28"/>
        <v>4.2536529660616336E-2</v>
      </c>
      <c r="U39" s="83">
        <f t="shared" si="29"/>
        <v>91096.017331288371</v>
      </c>
      <c r="V39" s="83">
        <f t="shared" si="30"/>
        <v>446664.11512169166</v>
      </c>
      <c r="W39" s="84">
        <f>SUM(V39:V$42)</f>
        <v>1839825.1463776464</v>
      </c>
      <c r="X39" s="85">
        <f t="shared" si="0"/>
        <v>433865.71640760306</v>
      </c>
      <c r="Y39" s="83">
        <f>SUM(X39:X$42)</f>
        <v>1560966.8349715741</v>
      </c>
      <c r="Z39" s="83">
        <f t="shared" si="1"/>
        <v>12798.398714088587</v>
      </c>
      <c r="AA39" s="84">
        <f>SUM(Z39:Z$42)</f>
        <v>278858.31140607223</v>
      </c>
      <c r="AB39" s="77">
        <f t="shared" si="2"/>
        <v>20.196548655763564</v>
      </c>
      <c r="AC39" s="78">
        <f t="shared" si="3"/>
        <v>17.13540153237232</v>
      </c>
      <c r="AD39" s="86">
        <f t="shared" si="16"/>
        <v>84.843216652674599</v>
      </c>
      <c r="AE39" s="78">
        <f t="shared" si="4"/>
        <v>3.0611471233912431</v>
      </c>
      <c r="AF39" s="87">
        <f t="shared" si="17"/>
        <v>15.156783347325394</v>
      </c>
      <c r="AH39" s="88">
        <f t="shared" si="31"/>
        <v>9.6244034182401628E-5</v>
      </c>
      <c r="AI39" s="89">
        <f t="shared" si="18"/>
        <v>3.9874332101996705E-5</v>
      </c>
      <c r="AJ39" s="89">
        <f t="shared" si="32"/>
        <v>265948836.38608354</v>
      </c>
      <c r="AK39" s="89">
        <f>SUM(AJ39:AJ$42)/U39/U39</f>
        <v>9.0447147898284799E-2</v>
      </c>
      <c r="AL39" s="89">
        <f t="shared" si="33"/>
        <v>190842041.79433653</v>
      </c>
      <c r="AM39" s="89">
        <f>SUM(AL39:AL$42)/U39/U39</f>
        <v>7.2983291741878065E-2</v>
      </c>
      <c r="AN39" s="89">
        <f t="shared" si="34"/>
        <v>15708023.770610807</v>
      </c>
      <c r="AO39" s="90">
        <f>SUM(AN39:AN$42)/U39/U39</f>
        <v>2.3686357840055804E-2</v>
      </c>
      <c r="AP39" s="77">
        <f t="shared" si="5"/>
        <v>19.607089782417805</v>
      </c>
      <c r="AQ39" s="78">
        <f t="shared" si="6"/>
        <v>20.786007529109323</v>
      </c>
      <c r="AR39" s="78">
        <f t="shared" si="7"/>
        <v>16.605899300502049</v>
      </c>
      <c r="AS39" s="78">
        <f t="shared" si="8"/>
        <v>17.664903764242592</v>
      </c>
      <c r="AT39" s="78">
        <f t="shared" si="9"/>
        <v>2.7594958142968542</v>
      </c>
      <c r="AU39" s="91">
        <f t="shared" si="10"/>
        <v>3.3627984324856319</v>
      </c>
    </row>
    <row r="40" spans="1:47" ht="14.45" customHeight="1" x14ac:dyDescent="0.15">
      <c r="A40" s="208"/>
      <c r="B40" s="205" t="s">
        <v>97</v>
      </c>
      <c r="C40" s="71">
        <v>2137</v>
      </c>
      <c r="D40" s="72">
        <v>29</v>
      </c>
      <c r="E40" s="72">
        <v>714</v>
      </c>
      <c r="F40" s="126">
        <v>42</v>
      </c>
      <c r="G40" s="74" t="s">
        <v>97</v>
      </c>
      <c r="H40" s="72">
        <v>3379056</v>
      </c>
      <c r="I40" s="72">
        <v>60415</v>
      </c>
      <c r="J40" s="75">
        <v>75</v>
      </c>
      <c r="K40" s="72">
        <v>86507</v>
      </c>
      <c r="L40" s="76">
        <v>1330308</v>
      </c>
      <c r="M40" s="179"/>
      <c r="N40" s="54"/>
      <c r="O40" s="77">
        <f t="shared" si="26"/>
        <v>0.54519639065817416</v>
      </c>
      <c r="P40" s="78">
        <f t="shared" si="27"/>
        <v>0.985536928225339</v>
      </c>
      <c r="Q40" s="79">
        <f t="shared" si="13"/>
        <v>1.3570425830603651E-2</v>
      </c>
      <c r="R40" s="80">
        <f t="shared" si="14"/>
        <v>1.3769576199483444E-2</v>
      </c>
      <c r="S40" s="81">
        <f t="shared" si="15"/>
        <v>5.8823529411764705E-2</v>
      </c>
      <c r="T40" s="82">
        <f t="shared" si="28"/>
        <v>6.6757550888392067E-2</v>
      </c>
      <c r="U40" s="83">
        <f t="shared" si="29"/>
        <v>87221.108888111994</v>
      </c>
      <c r="V40" s="83">
        <f t="shared" si="30"/>
        <v>422864.6932037425</v>
      </c>
      <c r="W40" s="84">
        <f>SUM(V40:V$42)</f>
        <v>1393161.0312559546</v>
      </c>
      <c r="X40" s="85">
        <f t="shared" si="0"/>
        <v>397990.29948587529</v>
      </c>
      <c r="Y40" s="83">
        <f>SUM(X40:X$42)</f>
        <v>1127101.118563971</v>
      </c>
      <c r="Z40" s="83">
        <f t="shared" si="1"/>
        <v>24874.393717867206</v>
      </c>
      <c r="AA40" s="84">
        <f>SUM(Z40:Z$42)</f>
        <v>266059.91269198363</v>
      </c>
      <c r="AB40" s="77">
        <f t="shared" si="2"/>
        <v>15.972750736786823</v>
      </c>
      <c r="AC40" s="78">
        <f t="shared" si="3"/>
        <v>12.922343374581791</v>
      </c>
      <c r="AD40" s="86">
        <f t="shared" si="16"/>
        <v>80.902429315574039</v>
      </c>
      <c r="AE40" s="78">
        <f t="shared" si="4"/>
        <v>3.0504073622050325</v>
      </c>
      <c r="AF40" s="87">
        <f t="shared" si="17"/>
        <v>19.097570684425964</v>
      </c>
      <c r="AH40" s="88">
        <f t="shared" si="31"/>
        <v>1.4341589179165187E-4</v>
      </c>
      <c r="AI40" s="89">
        <f t="shared" si="18"/>
        <v>7.7539666385585375E-5</v>
      </c>
      <c r="AJ40" s="89">
        <f t="shared" si="32"/>
        <v>219822138.16465786</v>
      </c>
      <c r="AK40" s="89">
        <f>SUM(AJ40:AJ$42)/U40/U40</f>
        <v>6.3703452655781229E-2</v>
      </c>
      <c r="AL40" s="89">
        <f t="shared" si="33"/>
        <v>148233087.76551369</v>
      </c>
      <c r="AM40" s="89">
        <f>SUM(AL40:AL$42)/U40/U40</f>
        <v>5.4526122069885219E-2</v>
      </c>
      <c r="AN40" s="89">
        <f t="shared" si="34"/>
        <v>24328404.79054226</v>
      </c>
      <c r="AO40" s="90">
        <f>SUM(AN40:AN$42)/U40/U40</f>
        <v>2.3772898788814025E-2</v>
      </c>
      <c r="AP40" s="77">
        <f t="shared" si="5"/>
        <v>15.478055695652944</v>
      </c>
      <c r="AQ40" s="78">
        <f t="shared" si="6"/>
        <v>16.467445777920702</v>
      </c>
      <c r="AR40" s="78">
        <f t="shared" si="7"/>
        <v>12.464667123784711</v>
      </c>
      <c r="AS40" s="78">
        <f t="shared" si="8"/>
        <v>13.380019625378871</v>
      </c>
      <c r="AT40" s="78">
        <f t="shared" si="9"/>
        <v>2.7482054959184259</v>
      </c>
      <c r="AU40" s="91">
        <f t="shared" si="10"/>
        <v>3.3526092284916391</v>
      </c>
    </row>
    <row r="41" spans="1:47" ht="14.45" customHeight="1" x14ac:dyDescent="0.15">
      <c r="A41" s="208"/>
      <c r="B41" s="205" t="s">
        <v>99</v>
      </c>
      <c r="C41" s="71">
        <v>1836</v>
      </c>
      <c r="D41" s="72">
        <v>60</v>
      </c>
      <c r="E41" s="72">
        <v>619</v>
      </c>
      <c r="F41" s="126">
        <v>62</v>
      </c>
      <c r="G41" s="74" t="s">
        <v>99</v>
      </c>
      <c r="H41" s="72">
        <v>2663083</v>
      </c>
      <c r="I41" s="72">
        <v>91456</v>
      </c>
      <c r="J41" s="75">
        <v>80</v>
      </c>
      <c r="K41" s="72">
        <v>78971</v>
      </c>
      <c r="L41" s="76">
        <v>914910</v>
      </c>
      <c r="M41" s="179"/>
      <c r="N41" s="54"/>
      <c r="O41" s="77">
        <f>IF(K41&lt;0.5,0.5,((L41-L42)-5*K42)/5/(K41-K42))</f>
        <v>0.5416790548470386</v>
      </c>
      <c r="P41" s="78">
        <f>IF(H41&lt;0.5,1,(I41/H41)/((K41-K42)/(L41-L42)))</f>
        <v>0.98226453147566195</v>
      </c>
      <c r="Q41" s="79">
        <f t="shared" si="13"/>
        <v>3.2679738562091505E-2</v>
      </c>
      <c r="R41" s="80">
        <f t="shared" si="14"/>
        <v>3.3269793945421747E-2</v>
      </c>
      <c r="S41" s="81">
        <f t="shared" si="15"/>
        <v>0.10016155088852989</v>
      </c>
      <c r="T41" s="82">
        <f>5*R41/(1+5*(1-O41)*R41)</f>
        <v>0.15456476400902122</v>
      </c>
      <c r="U41" s="83">
        <f t="shared" si="29"/>
        <v>81398.441272971875</v>
      </c>
      <c r="V41" s="83">
        <f>5*U41*((1-T41)+O41*T41)</f>
        <v>378160.76909578778</v>
      </c>
      <c r="W41" s="84">
        <f>SUM(V41:V$42)</f>
        <v>970296.33805221214</v>
      </c>
      <c r="X41" s="85">
        <f t="shared" si="0"/>
        <v>340283.59997795447</v>
      </c>
      <c r="Y41" s="83">
        <f>SUM(X41:X$42)</f>
        <v>729110.81907809572</v>
      </c>
      <c r="Z41" s="83">
        <f t="shared" si="1"/>
        <v>37877.169117833349</v>
      </c>
      <c r="AA41" s="84">
        <f>SUM(Z41:Z$42)</f>
        <v>241185.51897411639</v>
      </c>
      <c r="AB41" s="77">
        <f t="shared" si="2"/>
        <v>11.920330695256155</v>
      </c>
      <c r="AC41" s="78">
        <f t="shared" si="3"/>
        <v>8.9573068928064963</v>
      </c>
      <c r="AD41" s="86">
        <f t="shared" si="16"/>
        <v>75.143107366737468</v>
      </c>
      <c r="AE41" s="78">
        <f t="shared" si="4"/>
        <v>2.9630238024496589</v>
      </c>
      <c r="AF41" s="87">
        <f t="shared" si="17"/>
        <v>24.856892633262529</v>
      </c>
      <c r="AH41" s="88">
        <f>IF(D41=0,0,T41*T41*(1-T41)/D41)</f>
        <v>3.3662788174233473E-4</v>
      </c>
      <c r="AI41" s="89">
        <f t="shared" si="18"/>
        <v>1.4560454703091167E-4</v>
      </c>
      <c r="AJ41" s="89">
        <f>U41*U41*((1-O41)*5+AB42)^2*AH41</f>
        <v>264803268.92188823</v>
      </c>
      <c r="AK41" s="89">
        <f>SUM(AJ41:AJ$42)/U41/U41</f>
        <v>3.9966044262047883E-2</v>
      </c>
      <c r="AL41" s="89">
        <f>U41*U41*((1-O41)*5*(1-S41)+AC42)^2*AH41+V41*V41*AI41</f>
        <v>153482843.59942991</v>
      </c>
      <c r="AM41" s="89">
        <f>SUM(AL41:AL$42)/U41/U41</f>
        <v>4.0233533871323737E-2</v>
      </c>
      <c r="AN41" s="89">
        <f>U41*U41*((1-O41)*5*S41+AE42)^2*AH41+V41*V41*AI41</f>
        <v>43431708.946359172</v>
      </c>
      <c r="AO41" s="90">
        <f>SUM(AN41:AN$42)/U41/U41</f>
        <v>2.3623812486310809E-2</v>
      </c>
      <c r="AP41" s="77">
        <f t="shared" si="5"/>
        <v>11.528497113697499</v>
      </c>
      <c r="AQ41" s="78">
        <f t="shared" si="6"/>
        <v>12.31216427681481</v>
      </c>
      <c r="AR41" s="78">
        <f t="shared" si="7"/>
        <v>8.5641642422074078</v>
      </c>
      <c r="AS41" s="78">
        <f t="shared" si="8"/>
        <v>9.3504495434055848</v>
      </c>
      <c r="AT41" s="78">
        <f t="shared" si="9"/>
        <v>2.6617710214709405</v>
      </c>
      <c r="AU41" s="91">
        <f t="shared" si="10"/>
        <v>3.2642765834283773</v>
      </c>
    </row>
    <row r="42" spans="1:47" ht="14.45" customHeight="1" thickBot="1" x14ac:dyDescent="0.2">
      <c r="A42" s="209"/>
      <c r="B42" s="210" t="s">
        <v>101</v>
      </c>
      <c r="C42" s="131">
        <v>2057</v>
      </c>
      <c r="D42" s="131">
        <v>210</v>
      </c>
      <c r="E42" s="131">
        <v>699</v>
      </c>
      <c r="F42" s="132">
        <v>240</v>
      </c>
      <c r="G42" s="133" t="s">
        <v>101</v>
      </c>
      <c r="H42" s="131">
        <v>2761968</v>
      </c>
      <c r="I42" s="131">
        <v>292332</v>
      </c>
      <c r="J42" s="134">
        <v>85</v>
      </c>
      <c r="K42" s="131">
        <v>66190</v>
      </c>
      <c r="L42" s="135">
        <v>549344</v>
      </c>
      <c r="M42" s="179"/>
      <c r="N42" s="54"/>
      <c r="O42" s="136">
        <v>1</v>
      </c>
      <c r="P42" s="137">
        <f>IF(H42&lt;0.5,1,(I42/H42)/(K42/L42))</f>
        <v>0.87843517867442611</v>
      </c>
      <c r="Q42" s="138">
        <f t="shared" si="13"/>
        <v>0.10209042294603791</v>
      </c>
      <c r="R42" s="139">
        <f t="shared" si="14"/>
        <v>0.11621850470525796</v>
      </c>
      <c r="S42" s="140">
        <f t="shared" si="15"/>
        <v>0.34334763948497854</v>
      </c>
      <c r="T42" s="136">
        <v>1</v>
      </c>
      <c r="U42" s="141">
        <f>U41*(1-T41)</f>
        <v>68817.110406912805</v>
      </c>
      <c r="V42" s="141">
        <f>U42/R42</f>
        <v>592135.56895642437</v>
      </c>
      <c r="W42" s="142">
        <f>SUM(V42:V$42)</f>
        <v>592135.56895642437</v>
      </c>
      <c r="X42" s="136">
        <f t="shared" si="0"/>
        <v>388827.21910014132</v>
      </c>
      <c r="Y42" s="141">
        <f>SUM(X42:X$42)</f>
        <v>388827.21910014132</v>
      </c>
      <c r="Z42" s="141">
        <f t="shared" si="1"/>
        <v>203308.34985628305</v>
      </c>
      <c r="AA42" s="142">
        <f>SUM(Z42:Z$42)</f>
        <v>203308.34985628305</v>
      </c>
      <c r="AB42" s="143">
        <f t="shared" si="2"/>
        <v>8.6044817263490216</v>
      </c>
      <c r="AC42" s="137">
        <f t="shared" si="3"/>
        <v>5.6501532366154521</v>
      </c>
      <c r="AD42" s="144">
        <f t="shared" si="16"/>
        <v>65.665236051502148</v>
      </c>
      <c r="AE42" s="137">
        <f t="shared" si="4"/>
        <v>2.95432848973357</v>
      </c>
      <c r="AF42" s="145">
        <f t="shared" si="17"/>
        <v>34.334763948497859</v>
      </c>
      <c r="AH42" s="146">
        <f>0</f>
        <v>0</v>
      </c>
      <c r="AI42" s="147">
        <f t="shared" si="18"/>
        <v>3.2254654927764192E-4</v>
      </c>
      <c r="AJ42" s="147">
        <v>0</v>
      </c>
      <c r="AK42" s="147">
        <f>(1-R42)/R42/R42/D42</f>
        <v>0.31158392406059632</v>
      </c>
      <c r="AL42" s="147">
        <f>V42*V42*AI42</f>
        <v>113092732.89621907</v>
      </c>
      <c r="AM42" s="147">
        <f>(1-S42)*(1-S42)*(1-R42)/R42/R42/D42+AI42/R42/R42</f>
        <v>0.15823300887869149</v>
      </c>
      <c r="AN42" s="147">
        <f>V42*V42*AI42</f>
        <v>113092732.89621907</v>
      </c>
      <c r="AO42" s="148">
        <f>S42*S42*(1-R42)/R42/R42/D42+AI42/R42/R42</f>
        <v>6.0612294473440312E-2</v>
      </c>
      <c r="AP42" s="143">
        <f t="shared" si="5"/>
        <v>7.5104155479707728</v>
      </c>
      <c r="AQ42" s="137">
        <f t="shared" si="6"/>
        <v>9.6985479047272705</v>
      </c>
      <c r="AR42" s="137">
        <f t="shared" si="7"/>
        <v>4.8704943837135044</v>
      </c>
      <c r="AS42" s="137">
        <f t="shared" si="8"/>
        <v>6.4298120895173998</v>
      </c>
      <c r="AT42" s="137">
        <f t="shared" si="9"/>
        <v>2.4717850300854587</v>
      </c>
      <c r="AU42" s="149">
        <f t="shared" si="10"/>
        <v>3.4368719493816813</v>
      </c>
    </row>
    <row r="43" spans="1:47" ht="14.45" customHeight="1" thickTop="1" x14ac:dyDescent="0.15">
      <c r="G43" s="150"/>
      <c r="H43" s="150"/>
      <c r="I43" s="150"/>
      <c r="J43" s="150"/>
      <c r="K43" s="150"/>
      <c r="L43" s="150"/>
    </row>
    <row r="44" spans="1:47" ht="14.45" customHeight="1" thickBot="1" x14ac:dyDescent="0.2">
      <c r="A44" s="1" t="s">
        <v>103</v>
      </c>
      <c r="G44" s="150"/>
      <c r="H44" s="150"/>
      <c r="I44" s="150"/>
      <c r="J44" s="229" t="s">
        <v>104</v>
      </c>
      <c r="K44" s="230"/>
      <c r="L44" s="230"/>
      <c r="M44" s="230"/>
    </row>
    <row r="45" spans="1:47" ht="14.45" customHeight="1" thickTop="1" x14ac:dyDescent="0.15">
      <c r="A45" s="212" t="s">
        <v>18</v>
      </c>
      <c r="B45" s="214" t="s">
        <v>105</v>
      </c>
      <c r="C45" s="216" t="s">
        <v>35</v>
      </c>
      <c r="D45" s="217"/>
      <c r="E45" s="217"/>
      <c r="F45" s="218" t="s">
        <v>106</v>
      </c>
      <c r="G45" s="217"/>
      <c r="H45" s="217"/>
      <c r="I45" s="217"/>
      <c r="J45" s="218" t="s">
        <v>107</v>
      </c>
      <c r="K45" s="217"/>
      <c r="L45" s="217"/>
      <c r="M45" s="219"/>
    </row>
    <row r="46" spans="1:47" ht="14.45" customHeight="1" x14ac:dyDescent="0.15">
      <c r="A46" s="213"/>
      <c r="B46" s="215"/>
      <c r="C46" s="20" t="s">
        <v>108</v>
      </c>
      <c r="D46" s="220" t="s">
        <v>17</v>
      </c>
      <c r="E46" s="221"/>
      <c r="F46" s="22" t="s">
        <v>108</v>
      </c>
      <c r="G46" s="220" t="s">
        <v>17</v>
      </c>
      <c r="H46" s="222"/>
      <c r="I46" s="151" t="s">
        <v>216</v>
      </c>
      <c r="J46" s="22" t="s">
        <v>108</v>
      </c>
      <c r="K46" s="220" t="s">
        <v>17</v>
      </c>
      <c r="L46" s="222"/>
      <c r="M46" s="152" t="s">
        <v>216</v>
      </c>
    </row>
    <row r="47" spans="1:47" ht="14.45" customHeight="1" x14ac:dyDescent="0.15">
      <c r="A47" s="46" t="s">
        <v>65</v>
      </c>
      <c r="B47" s="47">
        <v>0</v>
      </c>
      <c r="C47" s="153">
        <f>AB7</f>
        <v>78.599120073126642</v>
      </c>
      <c r="D47" s="153">
        <f t="shared" ref="D47:E82" si="35">AP7</f>
        <v>77.217581593353529</v>
      </c>
      <c r="E47" s="154">
        <f t="shared" si="35"/>
        <v>79.980658552899754</v>
      </c>
      <c r="F47" s="155">
        <f>AC7</f>
        <v>77.278225489969984</v>
      </c>
      <c r="G47" s="153">
        <f t="shared" ref="G47:H82" si="36">AR7</f>
        <v>75.960935853012927</v>
      </c>
      <c r="H47" s="153">
        <f t="shared" si="36"/>
        <v>78.59551512692704</v>
      </c>
      <c r="I47" s="156">
        <f t="shared" ref="I47:J82" si="37">AD7</f>
        <v>98.319453726800333</v>
      </c>
      <c r="J47" s="155">
        <f t="shared" si="37"/>
        <v>1.3208945831566574</v>
      </c>
      <c r="K47" s="153">
        <f t="shared" ref="K47:L82" si="38">AT7</f>
        <v>1.1222052654729877</v>
      </c>
      <c r="L47" s="153">
        <f t="shared" si="38"/>
        <v>1.5195839008403271</v>
      </c>
      <c r="M47" s="157">
        <f>AF7</f>
        <v>1.6805462731996623</v>
      </c>
    </row>
    <row r="48" spans="1:47" ht="14.45" customHeight="1" x14ac:dyDescent="0.15">
      <c r="A48" s="46"/>
      <c r="B48" s="70">
        <v>5</v>
      </c>
      <c r="C48" s="158">
        <f>AB8</f>
        <v>73.599120073126642</v>
      </c>
      <c r="D48" s="158">
        <f t="shared" si="35"/>
        <v>72.217581593353529</v>
      </c>
      <c r="E48" s="159">
        <f t="shared" si="35"/>
        <v>74.980658552899754</v>
      </c>
      <c r="F48" s="160">
        <f>AC8</f>
        <v>72.278225489969984</v>
      </c>
      <c r="G48" s="158">
        <f t="shared" si="36"/>
        <v>70.960935853012927</v>
      </c>
      <c r="H48" s="158">
        <f t="shared" si="36"/>
        <v>73.59551512692704</v>
      </c>
      <c r="I48" s="161">
        <f t="shared" si="37"/>
        <v>98.205284816117029</v>
      </c>
      <c r="J48" s="160">
        <f t="shared" si="37"/>
        <v>1.3208945831566574</v>
      </c>
      <c r="K48" s="158">
        <f t="shared" si="38"/>
        <v>1.1222052654729877</v>
      </c>
      <c r="L48" s="158">
        <f t="shared" si="38"/>
        <v>1.5195839008403271</v>
      </c>
      <c r="M48" s="162">
        <f>AF8</f>
        <v>1.7947151838829629</v>
      </c>
    </row>
    <row r="49" spans="1:13" ht="14.45" customHeight="1" x14ac:dyDescent="0.15">
      <c r="A49" s="46"/>
      <c r="B49" s="70">
        <v>10</v>
      </c>
      <c r="C49" s="158">
        <f t="shared" ref="C49:C62" si="39">AB9</f>
        <v>68.599120073126642</v>
      </c>
      <c r="D49" s="158">
        <f t="shared" si="35"/>
        <v>67.217581593353529</v>
      </c>
      <c r="E49" s="159">
        <f t="shared" si="35"/>
        <v>69.980658552899754</v>
      </c>
      <c r="F49" s="160">
        <f t="shared" ref="F49:F62" si="40">AC9</f>
        <v>67.278225489969998</v>
      </c>
      <c r="G49" s="158">
        <f t="shared" si="36"/>
        <v>65.960935853012941</v>
      </c>
      <c r="H49" s="158">
        <f t="shared" si="36"/>
        <v>68.595515126927054</v>
      </c>
      <c r="I49" s="161">
        <f t="shared" si="37"/>
        <v>98.074472993606093</v>
      </c>
      <c r="J49" s="160">
        <f t="shared" si="37"/>
        <v>1.3208945831566574</v>
      </c>
      <c r="K49" s="158">
        <f t="shared" si="38"/>
        <v>1.1222052654729877</v>
      </c>
      <c r="L49" s="158">
        <f t="shared" si="38"/>
        <v>1.5195839008403271</v>
      </c>
      <c r="M49" s="162">
        <f t="shared" ref="M49:M62" si="41">AF9</f>
        <v>1.9255270063939365</v>
      </c>
    </row>
    <row r="50" spans="1:13" ht="14.45" customHeight="1" x14ac:dyDescent="0.15">
      <c r="A50" s="46"/>
      <c r="B50" s="70">
        <v>15</v>
      </c>
      <c r="C50" s="158">
        <f t="shared" si="39"/>
        <v>63.599120073126649</v>
      </c>
      <c r="D50" s="158">
        <f t="shared" si="35"/>
        <v>62.217581593353529</v>
      </c>
      <c r="E50" s="159">
        <f t="shared" si="35"/>
        <v>64.980658552899769</v>
      </c>
      <c r="F50" s="160">
        <f t="shared" si="40"/>
        <v>62.278225489969998</v>
      </c>
      <c r="G50" s="158">
        <f t="shared" si="36"/>
        <v>60.960935853012941</v>
      </c>
      <c r="H50" s="158">
        <f t="shared" si="36"/>
        <v>63.595515126927054</v>
      </c>
      <c r="I50" s="161">
        <f t="shared" si="37"/>
        <v>97.923092989906351</v>
      </c>
      <c r="J50" s="160">
        <f t="shared" si="37"/>
        <v>1.3208945831566574</v>
      </c>
      <c r="K50" s="158">
        <f t="shared" si="38"/>
        <v>1.1222052654729877</v>
      </c>
      <c r="L50" s="158">
        <f t="shared" si="38"/>
        <v>1.5195839008403271</v>
      </c>
      <c r="M50" s="162">
        <f t="shared" si="41"/>
        <v>2.0769070100936693</v>
      </c>
    </row>
    <row r="51" spans="1:13" ht="14.45" customHeight="1" x14ac:dyDescent="0.15">
      <c r="A51" s="46"/>
      <c r="B51" s="70">
        <v>20</v>
      </c>
      <c r="C51" s="158">
        <f t="shared" si="39"/>
        <v>58.599120073126649</v>
      </c>
      <c r="D51" s="158">
        <f t="shared" si="35"/>
        <v>57.217581593353529</v>
      </c>
      <c r="E51" s="159">
        <f t="shared" si="35"/>
        <v>59.980658552899769</v>
      </c>
      <c r="F51" s="160">
        <f t="shared" si="40"/>
        <v>57.278225489969998</v>
      </c>
      <c r="G51" s="158">
        <f t="shared" si="36"/>
        <v>55.960935853012941</v>
      </c>
      <c r="H51" s="158">
        <f t="shared" si="36"/>
        <v>58.595515126927054</v>
      </c>
      <c r="I51" s="161">
        <f t="shared" si="37"/>
        <v>97.745879833164238</v>
      </c>
      <c r="J51" s="160">
        <f t="shared" si="37"/>
        <v>1.3208945831566574</v>
      </c>
      <c r="K51" s="158">
        <f t="shared" si="38"/>
        <v>1.1222052654729877</v>
      </c>
      <c r="L51" s="158">
        <f t="shared" si="38"/>
        <v>1.5195839008403271</v>
      </c>
      <c r="M51" s="162">
        <f t="shared" si="41"/>
        <v>2.2541201668357731</v>
      </c>
    </row>
    <row r="52" spans="1:13" ht="14.45" customHeight="1" x14ac:dyDescent="0.15">
      <c r="A52" s="46"/>
      <c r="B52" s="70">
        <v>25</v>
      </c>
      <c r="C52" s="158">
        <f t="shared" si="39"/>
        <v>54.062383099415392</v>
      </c>
      <c r="D52" s="158">
        <f t="shared" si="35"/>
        <v>52.827586721752688</v>
      </c>
      <c r="E52" s="159">
        <f t="shared" si="35"/>
        <v>55.297179477078096</v>
      </c>
      <c r="F52" s="160">
        <f t="shared" si="40"/>
        <v>52.730560488011839</v>
      </c>
      <c r="G52" s="158">
        <f t="shared" si="36"/>
        <v>51.561021063007509</v>
      </c>
      <c r="H52" s="158">
        <f t="shared" si="36"/>
        <v>53.90009991301617</v>
      </c>
      <c r="I52" s="161">
        <f t="shared" si="37"/>
        <v>97.536507761867512</v>
      </c>
      <c r="J52" s="160">
        <f t="shared" si="37"/>
        <v>1.3318226114035512</v>
      </c>
      <c r="K52" s="158">
        <f t="shared" si="38"/>
        <v>1.1320675772552251</v>
      </c>
      <c r="L52" s="158">
        <f t="shared" si="38"/>
        <v>1.5315776455518773</v>
      </c>
      <c r="M52" s="162">
        <f t="shared" si="41"/>
        <v>2.4634922381324937</v>
      </c>
    </row>
    <row r="53" spans="1:13" ht="14.45" customHeight="1" x14ac:dyDescent="0.15">
      <c r="A53" s="46"/>
      <c r="B53" s="70">
        <v>30</v>
      </c>
      <c r="C53" s="158">
        <f t="shared" si="39"/>
        <v>49.41802119737126</v>
      </c>
      <c r="D53" s="158">
        <f t="shared" si="35"/>
        <v>48.277305433180622</v>
      </c>
      <c r="E53" s="159">
        <f t="shared" si="35"/>
        <v>50.558736961561898</v>
      </c>
      <c r="F53" s="160">
        <f t="shared" si="40"/>
        <v>48.077003024331937</v>
      </c>
      <c r="G53" s="158">
        <f t="shared" si="36"/>
        <v>47.002458899049806</v>
      </c>
      <c r="H53" s="158">
        <f t="shared" si="36"/>
        <v>49.151547149614068</v>
      </c>
      <c r="I53" s="161">
        <f t="shared" si="37"/>
        <v>97.286378247151148</v>
      </c>
      <c r="J53" s="160">
        <f t="shared" si="37"/>
        <v>1.341018173039322</v>
      </c>
      <c r="K53" s="158">
        <f t="shared" si="38"/>
        <v>1.1402908902650575</v>
      </c>
      <c r="L53" s="158">
        <f t="shared" si="38"/>
        <v>1.5417454558135866</v>
      </c>
      <c r="M53" s="162">
        <f t="shared" si="41"/>
        <v>2.7136217528488498</v>
      </c>
    </row>
    <row r="54" spans="1:13" ht="14.45" customHeight="1" x14ac:dyDescent="0.15">
      <c r="A54" s="46"/>
      <c r="B54" s="70">
        <v>35</v>
      </c>
      <c r="C54" s="158">
        <f t="shared" si="39"/>
        <v>44.733444392144868</v>
      </c>
      <c r="D54" s="158">
        <f t="shared" si="35"/>
        <v>43.672111471100131</v>
      </c>
      <c r="E54" s="159">
        <f t="shared" si="35"/>
        <v>45.794777313189606</v>
      </c>
      <c r="F54" s="160">
        <f t="shared" si="40"/>
        <v>43.383394788963081</v>
      </c>
      <c r="G54" s="158">
        <f t="shared" si="36"/>
        <v>42.389051433047214</v>
      </c>
      <c r="H54" s="158">
        <f t="shared" si="36"/>
        <v>44.377738144878947</v>
      </c>
      <c r="I54" s="161">
        <f t="shared" si="37"/>
        <v>96.982012850727742</v>
      </c>
      <c r="J54" s="160">
        <f t="shared" si="37"/>
        <v>1.350049603181783</v>
      </c>
      <c r="K54" s="158">
        <f t="shared" si="38"/>
        <v>1.148361112996672</v>
      </c>
      <c r="L54" s="158">
        <f t="shared" si="38"/>
        <v>1.5517380933668941</v>
      </c>
      <c r="M54" s="162">
        <f t="shared" si="41"/>
        <v>3.0179871492722565</v>
      </c>
    </row>
    <row r="55" spans="1:13" ht="14.45" customHeight="1" x14ac:dyDescent="0.15">
      <c r="A55" s="46"/>
      <c r="B55" s="70">
        <v>40</v>
      </c>
      <c r="C55" s="158">
        <f t="shared" si="39"/>
        <v>39.996463357318959</v>
      </c>
      <c r="D55" s="158">
        <f t="shared" si="35"/>
        <v>38.99304497432707</v>
      </c>
      <c r="E55" s="159">
        <f t="shared" si="35"/>
        <v>40.999881740310848</v>
      </c>
      <c r="F55" s="160">
        <f t="shared" si="40"/>
        <v>38.637972143886429</v>
      </c>
      <c r="G55" s="158">
        <f t="shared" si="36"/>
        <v>37.702099722256648</v>
      </c>
      <c r="H55" s="158">
        <f t="shared" si="36"/>
        <v>39.573844565516211</v>
      </c>
      <c r="I55" s="161">
        <f t="shared" si="37"/>
        <v>96.603471658741199</v>
      </c>
      <c r="J55" s="160">
        <f t="shared" si="37"/>
        <v>1.3584912134325291</v>
      </c>
      <c r="K55" s="158">
        <f t="shared" si="38"/>
        <v>1.1558812161175107</v>
      </c>
      <c r="L55" s="158">
        <f t="shared" si="38"/>
        <v>1.5611012107475475</v>
      </c>
      <c r="M55" s="162">
        <f t="shared" si="41"/>
        <v>3.396528341258799</v>
      </c>
    </row>
    <row r="56" spans="1:13" ht="14.45" customHeight="1" x14ac:dyDescent="0.15">
      <c r="A56" s="46"/>
      <c r="B56" s="70">
        <v>45</v>
      </c>
      <c r="C56" s="158">
        <f t="shared" si="39"/>
        <v>35.372309656543727</v>
      </c>
      <c r="D56" s="158">
        <f t="shared" si="35"/>
        <v>34.453334194787303</v>
      </c>
      <c r="E56" s="159">
        <f t="shared" si="35"/>
        <v>36.291285118300152</v>
      </c>
      <c r="F56" s="160">
        <f t="shared" si="40"/>
        <v>34.000140142531933</v>
      </c>
      <c r="G56" s="158">
        <f t="shared" si="36"/>
        <v>33.149299157133292</v>
      </c>
      <c r="H56" s="158">
        <f t="shared" si="36"/>
        <v>34.850981127930574</v>
      </c>
      <c r="I56" s="161">
        <f t="shared" si="37"/>
        <v>96.120780555934232</v>
      </c>
      <c r="J56" s="160">
        <f t="shared" si="37"/>
        <v>1.3721695140117867</v>
      </c>
      <c r="K56" s="158">
        <f t="shared" si="38"/>
        <v>1.1681115856665953</v>
      </c>
      <c r="L56" s="158">
        <f t="shared" si="38"/>
        <v>1.576227442356978</v>
      </c>
      <c r="M56" s="162">
        <f t="shared" si="41"/>
        <v>3.8792194440657375</v>
      </c>
    </row>
    <row r="57" spans="1:13" ht="14.45" customHeight="1" x14ac:dyDescent="0.15">
      <c r="A57" s="46"/>
      <c r="B57" s="70">
        <v>50</v>
      </c>
      <c r="C57" s="158">
        <f t="shared" si="39"/>
        <v>30.469087346038485</v>
      </c>
      <c r="D57" s="158">
        <f t="shared" si="35"/>
        <v>29.56717924143031</v>
      </c>
      <c r="E57" s="159">
        <f t="shared" si="35"/>
        <v>31.37099545064666</v>
      </c>
      <c r="F57" s="160">
        <f t="shared" si="40"/>
        <v>29.101640446033059</v>
      </c>
      <c r="G57" s="158">
        <f t="shared" si="36"/>
        <v>28.26809492765782</v>
      </c>
      <c r="H57" s="158">
        <f t="shared" si="36"/>
        <v>29.935185964408298</v>
      </c>
      <c r="I57" s="161">
        <f t="shared" si="37"/>
        <v>95.512018839044032</v>
      </c>
      <c r="J57" s="160">
        <f t="shared" si="37"/>
        <v>1.3674469000054241</v>
      </c>
      <c r="K57" s="158">
        <f t="shared" si="38"/>
        <v>1.1636641404615524</v>
      </c>
      <c r="L57" s="158">
        <f t="shared" si="38"/>
        <v>1.5712296595492958</v>
      </c>
      <c r="M57" s="162">
        <f t="shared" si="41"/>
        <v>4.4879811609559628</v>
      </c>
    </row>
    <row r="58" spans="1:13" ht="14.45" customHeight="1" x14ac:dyDescent="0.15">
      <c r="A58" s="46"/>
      <c r="B58" s="70">
        <v>55</v>
      </c>
      <c r="C58" s="158">
        <f t="shared" si="39"/>
        <v>26.077395381224129</v>
      </c>
      <c r="D58" s="158">
        <f t="shared" si="35"/>
        <v>25.238238017253526</v>
      </c>
      <c r="E58" s="159">
        <f t="shared" si="35"/>
        <v>26.916552745194732</v>
      </c>
      <c r="F58" s="160">
        <f t="shared" si="40"/>
        <v>24.686524739049254</v>
      </c>
      <c r="G58" s="158">
        <f t="shared" si="36"/>
        <v>23.915782292417834</v>
      </c>
      <c r="H58" s="158">
        <f t="shared" si="36"/>
        <v>25.457267185680674</v>
      </c>
      <c r="I58" s="161">
        <f t="shared" si="37"/>
        <v>94.666374375807834</v>
      </c>
      <c r="J58" s="160">
        <f t="shared" si="37"/>
        <v>1.3908706421748731</v>
      </c>
      <c r="K58" s="158">
        <f t="shared" si="38"/>
        <v>1.1838616432177889</v>
      </c>
      <c r="L58" s="158">
        <f t="shared" si="38"/>
        <v>1.5978796411319574</v>
      </c>
      <c r="M58" s="162">
        <f t="shared" si="41"/>
        <v>5.3336256241921607</v>
      </c>
    </row>
    <row r="59" spans="1:13" ht="14.45" customHeight="1" x14ac:dyDescent="0.15">
      <c r="A59" s="46"/>
      <c r="B59" s="70">
        <v>60</v>
      </c>
      <c r="C59" s="158">
        <f t="shared" si="39"/>
        <v>22.008751989978371</v>
      </c>
      <c r="D59" s="158">
        <f t="shared" si="35"/>
        <v>21.236506628292798</v>
      </c>
      <c r="E59" s="159">
        <f t="shared" si="35"/>
        <v>22.780997351663945</v>
      </c>
      <c r="F59" s="160">
        <f t="shared" si="40"/>
        <v>20.574020059687765</v>
      </c>
      <c r="G59" s="158">
        <f t="shared" si="36"/>
        <v>19.869762765763433</v>
      </c>
      <c r="H59" s="158">
        <f t="shared" si="36"/>
        <v>21.278277353612097</v>
      </c>
      <c r="I59" s="161">
        <f t="shared" si="37"/>
        <v>93.48108456606758</v>
      </c>
      <c r="J59" s="160">
        <f t="shared" si="37"/>
        <v>1.4347319302906025</v>
      </c>
      <c r="K59" s="158">
        <f t="shared" si="38"/>
        <v>1.2214232616611604</v>
      </c>
      <c r="L59" s="158">
        <f t="shared" si="38"/>
        <v>1.6480405989200446</v>
      </c>
      <c r="M59" s="162">
        <f t="shared" si="41"/>
        <v>6.5189154339323911</v>
      </c>
    </row>
    <row r="60" spans="1:13" ht="14.45" customHeight="1" x14ac:dyDescent="0.15">
      <c r="A60" s="46"/>
      <c r="B60" s="70">
        <v>65</v>
      </c>
      <c r="C60" s="158">
        <f t="shared" si="39"/>
        <v>17.719593532331821</v>
      </c>
      <c r="D60" s="158">
        <f t="shared" si="35"/>
        <v>16.992163908337115</v>
      </c>
      <c r="E60" s="159">
        <f t="shared" si="35"/>
        <v>18.447023156326527</v>
      </c>
      <c r="F60" s="160">
        <f t="shared" si="40"/>
        <v>16.272734905110113</v>
      </c>
      <c r="G60" s="158">
        <f t="shared" si="36"/>
        <v>15.612357960456904</v>
      </c>
      <c r="H60" s="158">
        <f t="shared" si="36"/>
        <v>16.933111849763321</v>
      </c>
      <c r="I60" s="161">
        <f t="shared" si="37"/>
        <v>91.834696294913783</v>
      </c>
      <c r="J60" s="160">
        <f t="shared" si="37"/>
        <v>1.4468586272217061</v>
      </c>
      <c r="K60" s="158">
        <f t="shared" si="38"/>
        <v>1.2291161549905065</v>
      </c>
      <c r="L60" s="158">
        <f t="shared" si="38"/>
        <v>1.6646010994529057</v>
      </c>
      <c r="M60" s="162">
        <f t="shared" si="41"/>
        <v>8.1653037050862078</v>
      </c>
    </row>
    <row r="61" spans="1:13" ht="14.45" customHeight="1" x14ac:dyDescent="0.15">
      <c r="A61" s="46"/>
      <c r="B61" s="70">
        <v>70</v>
      </c>
      <c r="C61" s="158">
        <f t="shared" si="39"/>
        <v>13.950794091871339</v>
      </c>
      <c r="D61" s="158">
        <f t="shared" si="35"/>
        <v>13.316861127210442</v>
      </c>
      <c r="E61" s="159">
        <f t="shared" si="35"/>
        <v>14.584727056532236</v>
      </c>
      <c r="F61" s="160">
        <f t="shared" si="40"/>
        <v>12.462029229238432</v>
      </c>
      <c r="G61" s="158">
        <f t="shared" si="36"/>
        <v>11.888246269297236</v>
      </c>
      <c r="H61" s="158">
        <f t="shared" si="36"/>
        <v>13.035812189179628</v>
      </c>
      <c r="I61" s="161">
        <f t="shared" si="37"/>
        <v>89.328457915522094</v>
      </c>
      <c r="J61" s="160">
        <f t="shared" si="37"/>
        <v>1.48876486263291</v>
      </c>
      <c r="K61" s="158">
        <f t="shared" si="38"/>
        <v>1.262640316845328</v>
      </c>
      <c r="L61" s="158">
        <f t="shared" si="38"/>
        <v>1.714889408420492</v>
      </c>
      <c r="M61" s="162">
        <f t="shared" si="41"/>
        <v>10.671542084477926</v>
      </c>
    </row>
    <row r="62" spans="1:13" ht="14.45" customHeight="1" x14ac:dyDescent="0.15">
      <c r="A62" s="46"/>
      <c r="B62" s="70">
        <v>75</v>
      </c>
      <c r="C62" s="158">
        <f t="shared" si="39"/>
        <v>10.753071706324738</v>
      </c>
      <c r="D62" s="158">
        <f t="shared" si="35"/>
        <v>10.252068518550345</v>
      </c>
      <c r="E62" s="159">
        <f t="shared" si="35"/>
        <v>11.25407489409913</v>
      </c>
      <c r="F62" s="160">
        <f t="shared" si="40"/>
        <v>9.2319197187312341</v>
      </c>
      <c r="G62" s="158">
        <f t="shared" si="36"/>
        <v>8.770738838982858</v>
      </c>
      <c r="H62" s="158">
        <f t="shared" si="36"/>
        <v>9.6931005984796101</v>
      </c>
      <c r="I62" s="161">
        <f t="shared" si="37"/>
        <v>85.853791092095179</v>
      </c>
      <c r="J62" s="160">
        <f t="shared" si="37"/>
        <v>1.5211519875935022</v>
      </c>
      <c r="K62" s="158">
        <f t="shared" si="38"/>
        <v>1.282469286272657</v>
      </c>
      <c r="L62" s="158">
        <f t="shared" si="38"/>
        <v>1.7598346889143475</v>
      </c>
      <c r="M62" s="162">
        <f t="shared" si="41"/>
        <v>14.146208907904814</v>
      </c>
    </row>
    <row r="63" spans="1:13" ht="14.45" customHeight="1" x14ac:dyDescent="0.15">
      <c r="A63" s="46"/>
      <c r="B63" s="70">
        <v>80</v>
      </c>
      <c r="C63" s="158">
        <f>AB23</f>
        <v>7.3914105699972312</v>
      </c>
      <c r="D63" s="158">
        <f t="shared" si="35"/>
        <v>6.9837364552515622</v>
      </c>
      <c r="E63" s="159">
        <f t="shared" si="35"/>
        <v>7.7990846847429003</v>
      </c>
      <c r="F63" s="160">
        <f>AC23</f>
        <v>5.9338677914221671</v>
      </c>
      <c r="G63" s="158">
        <f t="shared" si="36"/>
        <v>5.5359772497464741</v>
      </c>
      <c r="H63" s="158">
        <f t="shared" si="36"/>
        <v>6.3317583330978602</v>
      </c>
      <c r="I63" s="161">
        <f t="shared" si="37"/>
        <v>80.280586976301464</v>
      </c>
      <c r="J63" s="160">
        <f t="shared" si="37"/>
        <v>1.4575427785750643</v>
      </c>
      <c r="K63" s="158">
        <f t="shared" si="38"/>
        <v>1.2034078345792265</v>
      </c>
      <c r="L63" s="158">
        <f t="shared" si="38"/>
        <v>1.7116777225709021</v>
      </c>
      <c r="M63" s="162">
        <f>AF23</f>
        <v>19.719413023698536</v>
      </c>
    </row>
    <row r="64" spans="1:13" ht="14.45" customHeight="1" x14ac:dyDescent="0.15">
      <c r="A64" s="22"/>
      <c r="B64" s="93">
        <v>85</v>
      </c>
      <c r="C64" s="163">
        <f>AB24</f>
        <v>4.8272986931109498</v>
      </c>
      <c r="D64" s="163">
        <f t="shared" si="35"/>
        <v>4.0676692664296379</v>
      </c>
      <c r="E64" s="164">
        <f t="shared" si="35"/>
        <v>5.5869281197922618</v>
      </c>
      <c r="F64" s="165">
        <f>AC24</f>
        <v>3.6315458058265855</v>
      </c>
      <c r="G64" s="163">
        <f t="shared" si="36"/>
        <v>2.9966490452130978</v>
      </c>
      <c r="H64" s="163">
        <f t="shared" si="36"/>
        <v>4.2664425664400731</v>
      </c>
      <c r="I64" s="166">
        <f t="shared" si="37"/>
        <v>75.229357798165125</v>
      </c>
      <c r="J64" s="165">
        <f t="shared" si="37"/>
        <v>1.1957528872843637</v>
      </c>
      <c r="K64" s="163">
        <f t="shared" si="38"/>
        <v>0.86119570891713337</v>
      </c>
      <c r="L64" s="163">
        <f t="shared" si="38"/>
        <v>1.530310065651594</v>
      </c>
      <c r="M64" s="167">
        <f>AF24</f>
        <v>24.77064220183486</v>
      </c>
    </row>
    <row r="65" spans="1:13" ht="14.45" customHeight="1" x14ac:dyDescent="0.15">
      <c r="A65" s="46" t="s">
        <v>102</v>
      </c>
      <c r="B65" s="168">
        <v>0</v>
      </c>
      <c r="C65" s="169">
        <f>AB25</f>
        <v>86.84463091366554</v>
      </c>
      <c r="D65" s="169">
        <f t="shared" si="35"/>
        <v>85.393795024957811</v>
      </c>
      <c r="E65" s="170">
        <f t="shared" si="35"/>
        <v>88.295466802373269</v>
      </c>
      <c r="F65" s="171">
        <f>AC25</f>
        <v>83.886343639095131</v>
      </c>
      <c r="G65" s="169">
        <f t="shared" si="36"/>
        <v>82.523638884028372</v>
      </c>
      <c r="H65" s="169">
        <f t="shared" si="36"/>
        <v>85.249048394161889</v>
      </c>
      <c r="I65" s="172">
        <f t="shared" si="37"/>
        <v>96.59358645036869</v>
      </c>
      <c r="J65" s="171">
        <f t="shared" si="37"/>
        <v>2.9582872745704023</v>
      </c>
      <c r="K65" s="169">
        <f t="shared" si="38"/>
        <v>2.6631404684442641</v>
      </c>
      <c r="L65" s="169">
        <f t="shared" si="38"/>
        <v>3.2534340806965405</v>
      </c>
      <c r="M65" s="173">
        <f>AF25</f>
        <v>3.4064135496313077</v>
      </c>
    </row>
    <row r="66" spans="1:13" ht="14.45" customHeight="1" x14ac:dyDescent="0.15">
      <c r="A66" s="125"/>
      <c r="B66" s="70">
        <v>5</v>
      </c>
      <c r="C66" s="158">
        <f>AB26</f>
        <v>82.556227154663361</v>
      </c>
      <c r="D66" s="158">
        <f t="shared" si="35"/>
        <v>81.479552342346921</v>
      </c>
      <c r="E66" s="159">
        <f t="shared" si="35"/>
        <v>83.632901966979802</v>
      </c>
      <c r="F66" s="160">
        <f>AC26</f>
        <v>79.573454845635311</v>
      </c>
      <c r="G66" s="158">
        <f t="shared" si="36"/>
        <v>78.586807294537039</v>
      </c>
      <c r="H66" s="158">
        <f t="shared" si="36"/>
        <v>80.560102396733583</v>
      </c>
      <c r="I66" s="161">
        <f t="shared" si="37"/>
        <v>96.386980834964717</v>
      </c>
      <c r="J66" s="160">
        <f t="shared" si="37"/>
        <v>2.9827723090280411</v>
      </c>
      <c r="K66" s="158">
        <f t="shared" si="38"/>
        <v>2.6871398923511101</v>
      </c>
      <c r="L66" s="158">
        <f t="shared" si="38"/>
        <v>3.2784047257049722</v>
      </c>
      <c r="M66" s="162">
        <f>AF26</f>
        <v>3.613019165035273</v>
      </c>
    </row>
    <row r="67" spans="1:13" ht="14.45" customHeight="1" x14ac:dyDescent="0.15">
      <c r="A67" s="125"/>
      <c r="B67" s="70">
        <v>10</v>
      </c>
      <c r="C67" s="158">
        <f t="shared" ref="C67:C80" si="42">AB27</f>
        <v>77.556227154663361</v>
      </c>
      <c r="D67" s="158">
        <f t="shared" si="35"/>
        <v>76.479552342346921</v>
      </c>
      <c r="E67" s="159">
        <f t="shared" si="35"/>
        <v>78.632901966979802</v>
      </c>
      <c r="F67" s="160">
        <f t="shared" ref="F67:F80" si="43">AC27</f>
        <v>74.573454845635297</v>
      </c>
      <c r="G67" s="158">
        <f t="shared" si="36"/>
        <v>73.586807294537024</v>
      </c>
      <c r="H67" s="158">
        <f t="shared" si="36"/>
        <v>75.560102396733569</v>
      </c>
      <c r="I67" s="161">
        <f t="shared" si="37"/>
        <v>96.154051817038763</v>
      </c>
      <c r="J67" s="160">
        <f t="shared" si="37"/>
        <v>2.9827723090280411</v>
      </c>
      <c r="K67" s="158">
        <f t="shared" si="38"/>
        <v>2.6871398923511101</v>
      </c>
      <c r="L67" s="158">
        <f t="shared" si="38"/>
        <v>3.2784047257049722</v>
      </c>
      <c r="M67" s="162">
        <f t="shared" ref="M67:M80" si="44">AF27</f>
        <v>3.8459481829612061</v>
      </c>
    </row>
    <row r="68" spans="1:13" ht="14.45" customHeight="1" x14ac:dyDescent="0.15">
      <c r="A68" s="125"/>
      <c r="B68" s="70">
        <v>15</v>
      </c>
      <c r="C68" s="158">
        <f t="shared" si="42"/>
        <v>72.556227154663347</v>
      </c>
      <c r="D68" s="158">
        <f t="shared" si="35"/>
        <v>71.479552342346906</v>
      </c>
      <c r="E68" s="159">
        <f t="shared" si="35"/>
        <v>73.632901966979787</v>
      </c>
      <c r="F68" s="160">
        <f t="shared" si="43"/>
        <v>69.573454845635311</v>
      </c>
      <c r="G68" s="158">
        <f t="shared" si="36"/>
        <v>68.586807294537039</v>
      </c>
      <c r="H68" s="158">
        <f t="shared" si="36"/>
        <v>70.560102396733583</v>
      </c>
      <c r="I68" s="161">
        <f t="shared" si="37"/>
        <v>95.889019556281696</v>
      </c>
      <c r="J68" s="160">
        <f t="shared" si="37"/>
        <v>2.9827723090280411</v>
      </c>
      <c r="K68" s="158">
        <f t="shared" si="38"/>
        <v>2.6871398923511101</v>
      </c>
      <c r="L68" s="158">
        <f t="shared" si="38"/>
        <v>3.2784047257049722</v>
      </c>
      <c r="M68" s="162">
        <f t="shared" si="44"/>
        <v>4.1109804437183062</v>
      </c>
    </row>
    <row r="69" spans="1:13" ht="14.45" customHeight="1" x14ac:dyDescent="0.15">
      <c r="A69" s="125"/>
      <c r="B69" s="70">
        <v>20</v>
      </c>
      <c r="C69" s="158">
        <f t="shared" si="42"/>
        <v>67.556227154663347</v>
      </c>
      <c r="D69" s="158">
        <f t="shared" si="35"/>
        <v>66.479552342346906</v>
      </c>
      <c r="E69" s="159">
        <f t="shared" si="35"/>
        <v>68.632901966979787</v>
      </c>
      <c r="F69" s="160">
        <f t="shared" si="43"/>
        <v>64.573454845635297</v>
      </c>
      <c r="G69" s="158">
        <f t="shared" si="36"/>
        <v>63.586807294537024</v>
      </c>
      <c r="H69" s="158">
        <f t="shared" si="36"/>
        <v>65.560102396733569</v>
      </c>
      <c r="I69" s="161">
        <f t="shared" si="37"/>
        <v>95.58475593641532</v>
      </c>
      <c r="J69" s="160">
        <f t="shared" si="37"/>
        <v>2.9827723090280411</v>
      </c>
      <c r="K69" s="158">
        <f t="shared" si="38"/>
        <v>2.6871398923511101</v>
      </c>
      <c r="L69" s="158">
        <f t="shared" si="38"/>
        <v>3.2784047257049722</v>
      </c>
      <c r="M69" s="162">
        <f t="shared" si="44"/>
        <v>4.4152440635846588</v>
      </c>
    </row>
    <row r="70" spans="1:13" ht="14.45" customHeight="1" x14ac:dyDescent="0.15">
      <c r="A70" s="125"/>
      <c r="B70" s="70">
        <v>25</v>
      </c>
      <c r="C70" s="158">
        <f t="shared" si="42"/>
        <v>62.556227154663347</v>
      </c>
      <c r="D70" s="158">
        <f t="shared" si="35"/>
        <v>61.479552342346906</v>
      </c>
      <c r="E70" s="159">
        <f t="shared" si="35"/>
        <v>63.632901966979787</v>
      </c>
      <c r="F70" s="160">
        <f t="shared" si="43"/>
        <v>59.57345484563529</v>
      </c>
      <c r="G70" s="158">
        <f t="shared" si="36"/>
        <v>58.586807294537017</v>
      </c>
      <c r="H70" s="158">
        <f t="shared" si="36"/>
        <v>60.560102396733562</v>
      </c>
      <c r="I70" s="161">
        <f t="shared" si="37"/>
        <v>95.231853894171905</v>
      </c>
      <c r="J70" s="160">
        <f t="shared" si="37"/>
        <v>2.9827723090280411</v>
      </c>
      <c r="K70" s="158">
        <f t="shared" si="38"/>
        <v>2.6871398923511101</v>
      </c>
      <c r="L70" s="158">
        <f t="shared" si="38"/>
        <v>3.2784047257049722</v>
      </c>
      <c r="M70" s="162">
        <f t="shared" si="44"/>
        <v>4.7681461058280687</v>
      </c>
    </row>
    <row r="71" spans="1:13" ht="14.45" customHeight="1" x14ac:dyDescent="0.15">
      <c r="A71" s="125"/>
      <c r="B71" s="70">
        <v>30</v>
      </c>
      <c r="C71" s="158">
        <f t="shared" si="42"/>
        <v>57.767002506124193</v>
      </c>
      <c r="D71" s="158">
        <f t="shared" si="35"/>
        <v>56.768939387622503</v>
      </c>
      <c r="E71" s="159">
        <f t="shared" si="35"/>
        <v>58.765065624625883</v>
      </c>
      <c r="F71" s="160">
        <f t="shared" si="43"/>
        <v>54.773738264858522</v>
      </c>
      <c r="G71" s="158">
        <f t="shared" si="36"/>
        <v>53.865062321272625</v>
      </c>
      <c r="H71" s="158">
        <f t="shared" si="36"/>
        <v>55.68241420844442</v>
      </c>
      <c r="I71" s="161">
        <f t="shared" si="37"/>
        <v>94.818384005733478</v>
      </c>
      <c r="J71" s="160">
        <f t="shared" si="37"/>
        <v>2.993264241265658</v>
      </c>
      <c r="K71" s="158">
        <f t="shared" si="38"/>
        <v>2.6973080210465343</v>
      </c>
      <c r="L71" s="158">
        <f t="shared" si="38"/>
        <v>3.2892204614847818</v>
      </c>
      <c r="M71" s="162">
        <f t="shared" si="44"/>
        <v>5.1816159942664948</v>
      </c>
    </row>
    <row r="72" spans="1:13" ht="14.45" customHeight="1" x14ac:dyDescent="0.15">
      <c r="A72" s="125"/>
      <c r="B72" s="70">
        <v>35</v>
      </c>
      <c r="C72" s="158">
        <f t="shared" si="42"/>
        <v>52.940712071338289</v>
      </c>
      <c r="D72" s="158">
        <f t="shared" si="35"/>
        <v>51.999367978595224</v>
      </c>
      <c r="E72" s="159">
        <f t="shared" si="35"/>
        <v>53.882056164081355</v>
      </c>
      <c r="F72" s="160">
        <f t="shared" si="43"/>
        <v>49.938021132833903</v>
      </c>
      <c r="G72" s="158">
        <f t="shared" si="36"/>
        <v>49.085440379798548</v>
      </c>
      <c r="H72" s="158">
        <f t="shared" si="36"/>
        <v>50.790601885869258</v>
      </c>
      <c r="I72" s="161">
        <f t="shared" si="37"/>
        <v>94.328200696548578</v>
      </c>
      <c r="J72" s="160">
        <f t="shared" si="37"/>
        <v>3.0026909385043905</v>
      </c>
      <c r="K72" s="158">
        <f t="shared" si="38"/>
        <v>2.7063799552826211</v>
      </c>
      <c r="L72" s="158">
        <f t="shared" si="38"/>
        <v>3.2990019217261599</v>
      </c>
      <c r="M72" s="162">
        <f t="shared" si="44"/>
        <v>5.6717993034514267</v>
      </c>
    </row>
    <row r="73" spans="1:13" ht="14.45" customHeight="1" x14ac:dyDescent="0.15">
      <c r="A73" s="125"/>
      <c r="B73" s="70">
        <v>40</v>
      </c>
      <c r="C73" s="158">
        <f t="shared" si="42"/>
        <v>48.089123670350567</v>
      </c>
      <c r="D73" s="158">
        <f t="shared" si="35"/>
        <v>47.191068686648663</v>
      </c>
      <c r="E73" s="159">
        <f t="shared" si="35"/>
        <v>48.987178654052471</v>
      </c>
      <c r="F73" s="160">
        <f t="shared" si="43"/>
        <v>45.077569670143646</v>
      </c>
      <c r="G73" s="158">
        <f t="shared" si="36"/>
        <v>44.267532583570066</v>
      </c>
      <c r="H73" s="158">
        <f t="shared" si="36"/>
        <v>45.887606756717226</v>
      </c>
      <c r="I73" s="161">
        <f t="shared" si="37"/>
        <v>93.73755691442615</v>
      </c>
      <c r="J73" s="160">
        <f t="shared" si="37"/>
        <v>3.0115540002069263</v>
      </c>
      <c r="K73" s="158">
        <f t="shared" si="38"/>
        <v>2.7148780468897549</v>
      </c>
      <c r="L73" s="158">
        <f t="shared" si="38"/>
        <v>3.3082299535240978</v>
      </c>
      <c r="M73" s="162">
        <f t="shared" si="44"/>
        <v>6.2624430855738487</v>
      </c>
    </row>
    <row r="74" spans="1:13" ht="14.45" customHeight="1" x14ac:dyDescent="0.15">
      <c r="A74" s="125"/>
      <c r="B74" s="70">
        <v>45</v>
      </c>
      <c r="C74" s="158">
        <f t="shared" si="42"/>
        <v>43.225745557695838</v>
      </c>
      <c r="D74" s="158">
        <f t="shared" si="35"/>
        <v>42.365837661692332</v>
      </c>
      <c r="E74" s="159">
        <f t="shared" si="35"/>
        <v>44.085653453699344</v>
      </c>
      <c r="F74" s="160">
        <f t="shared" si="43"/>
        <v>40.205131153062332</v>
      </c>
      <c r="G74" s="158">
        <f t="shared" si="36"/>
        <v>39.432204325963639</v>
      </c>
      <c r="H74" s="158">
        <f t="shared" si="36"/>
        <v>40.978057980161026</v>
      </c>
      <c r="I74" s="161">
        <f t="shared" si="37"/>
        <v>93.012001607695311</v>
      </c>
      <c r="J74" s="160">
        <f t="shared" si="37"/>
        <v>3.0206144046335148</v>
      </c>
      <c r="K74" s="158">
        <f t="shared" si="38"/>
        <v>2.7235778528435746</v>
      </c>
      <c r="L74" s="158">
        <f t="shared" si="38"/>
        <v>3.3176509564234551</v>
      </c>
      <c r="M74" s="162">
        <f t="shared" si="44"/>
        <v>6.9879983923047213</v>
      </c>
    </row>
    <row r="75" spans="1:13" ht="14.45" customHeight="1" x14ac:dyDescent="0.15">
      <c r="A75" s="125"/>
      <c r="B75" s="70">
        <v>50</v>
      </c>
      <c r="C75" s="158">
        <f t="shared" si="42"/>
        <v>38.439931104537003</v>
      </c>
      <c r="D75" s="158">
        <f t="shared" si="35"/>
        <v>37.628333549811046</v>
      </c>
      <c r="E75" s="159">
        <f t="shared" si="35"/>
        <v>39.251528659262959</v>
      </c>
      <c r="F75" s="160">
        <f t="shared" si="43"/>
        <v>35.411087944253552</v>
      </c>
      <c r="G75" s="158">
        <f t="shared" si="36"/>
        <v>34.684713019666006</v>
      </c>
      <c r="H75" s="158">
        <f t="shared" si="36"/>
        <v>36.137462868841098</v>
      </c>
      <c r="I75" s="161">
        <f t="shared" si="37"/>
        <v>92.120581194470546</v>
      </c>
      <c r="J75" s="160">
        <f t="shared" si="37"/>
        <v>3.0288431602834489</v>
      </c>
      <c r="K75" s="158">
        <f t="shared" si="38"/>
        <v>2.731444278550077</v>
      </c>
      <c r="L75" s="158">
        <f t="shared" si="38"/>
        <v>3.3262420420168208</v>
      </c>
      <c r="M75" s="162">
        <f t="shared" si="44"/>
        <v>7.8794188055294399</v>
      </c>
    </row>
    <row r="76" spans="1:13" ht="14.45" customHeight="1" x14ac:dyDescent="0.15">
      <c r="A76" s="125"/>
      <c r="B76" s="70">
        <v>55</v>
      </c>
      <c r="C76" s="158">
        <f t="shared" si="42"/>
        <v>33.66171623152804</v>
      </c>
      <c r="D76" s="158">
        <f t="shared" si="35"/>
        <v>32.884864908745122</v>
      </c>
      <c r="E76" s="159">
        <f t="shared" si="35"/>
        <v>34.438567554310957</v>
      </c>
      <c r="F76" s="160">
        <f t="shared" si="43"/>
        <v>30.620398288117602</v>
      </c>
      <c r="G76" s="158">
        <f t="shared" si="36"/>
        <v>29.926924657126097</v>
      </c>
      <c r="H76" s="158">
        <f t="shared" si="36"/>
        <v>31.313871919109108</v>
      </c>
      <c r="I76" s="161">
        <f t="shared" si="37"/>
        <v>90.965053824077174</v>
      </c>
      <c r="J76" s="160">
        <f t="shared" si="37"/>
        <v>3.0413179434104372</v>
      </c>
      <c r="K76" s="158">
        <f t="shared" si="38"/>
        <v>2.743088088193864</v>
      </c>
      <c r="L76" s="158">
        <f t="shared" si="38"/>
        <v>3.3395477986270103</v>
      </c>
      <c r="M76" s="162">
        <f t="shared" si="44"/>
        <v>9.0349461759228298</v>
      </c>
    </row>
    <row r="77" spans="1:13" ht="14.45" customHeight="1" x14ac:dyDescent="0.15">
      <c r="A77" s="125"/>
      <c r="B77" s="70">
        <v>60</v>
      </c>
      <c r="C77" s="158">
        <f t="shared" si="42"/>
        <v>29.005510765472948</v>
      </c>
      <c r="D77" s="158">
        <f t="shared" si="35"/>
        <v>28.270368972512575</v>
      </c>
      <c r="E77" s="159">
        <f t="shared" si="35"/>
        <v>29.740652558433322</v>
      </c>
      <c r="F77" s="160">
        <f t="shared" si="43"/>
        <v>25.941676974187821</v>
      </c>
      <c r="G77" s="158">
        <f t="shared" si="36"/>
        <v>25.286612127776273</v>
      </c>
      <c r="H77" s="158">
        <f t="shared" si="36"/>
        <v>26.59674182059937</v>
      </c>
      <c r="I77" s="161">
        <f t="shared" si="37"/>
        <v>89.437063128941006</v>
      </c>
      <c r="J77" s="160">
        <f t="shared" si="37"/>
        <v>3.063833791285127</v>
      </c>
      <c r="K77" s="158">
        <f t="shared" si="38"/>
        <v>2.763915779679408</v>
      </c>
      <c r="L77" s="158">
        <f t="shared" si="38"/>
        <v>3.363751802890846</v>
      </c>
      <c r="M77" s="162">
        <f t="shared" si="44"/>
        <v>10.562936871058991</v>
      </c>
    </row>
    <row r="78" spans="1:13" ht="14.45" customHeight="1" x14ac:dyDescent="0.15">
      <c r="A78" s="125"/>
      <c r="B78" s="70">
        <v>65</v>
      </c>
      <c r="C78" s="158">
        <f t="shared" si="42"/>
        <v>24.504895912495687</v>
      </c>
      <c r="D78" s="158">
        <f t="shared" si="35"/>
        <v>23.824094920314145</v>
      </c>
      <c r="E78" s="159">
        <f t="shared" si="35"/>
        <v>25.185696904677229</v>
      </c>
      <c r="F78" s="160">
        <f t="shared" si="43"/>
        <v>21.421222240323655</v>
      </c>
      <c r="G78" s="158">
        <f t="shared" si="36"/>
        <v>20.814296118123142</v>
      </c>
      <c r="H78" s="158">
        <f t="shared" si="36"/>
        <v>22.028148362524167</v>
      </c>
      <c r="I78" s="161">
        <f t="shared" si="37"/>
        <v>87.416091530510897</v>
      </c>
      <c r="J78" s="160">
        <f t="shared" si="37"/>
        <v>3.083673672172035</v>
      </c>
      <c r="K78" s="158">
        <f t="shared" si="38"/>
        <v>2.7815240101993886</v>
      </c>
      <c r="L78" s="158">
        <f t="shared" si="38"/>
        <v>3.3858233341446815</v>
      </c>
      <c r="M78" s="162">
        <f t="shared" si="44"/>
        <v>12.583908469489108</v>
      </c>
    </row>
    <row r="79" spans="1:13" ht="14.45" customHeight="1" x14ac:dyDescent="0.15">
      <c r="A79" s="125"/>
      <c r="B79" s="70">
        <v>70</v>
      </c>
      <c r="C79" s="158">
        <f t="shared" si="42"/>
        <v>20.196548655763564</v>
      </c>
      <c r="D79" s="158">
        <f t="shared" si="35"/>
        <v>19.607089782417805</v>
      </c>
      <c r="E79" s="159">
        <f t="shared" si="35"/>
        <v>20.786007529109323</v>
      </c>
      <c r="F79" s="160">
        <f t="shared" si="43"/>
        <v>17.13540153237232</v>
      </c>
      <c r="G79" s="158">
        <f t="shared" si="36"/>
        <v>16.605899300502049</v>
      </c>
      <c r="H79" s="158">
        <f t="shared" si="36"/>
        <v>17.664903764242592</v>
      </c>
      <c r="I79" s="161">
        <f t="shared" si="37"/>
        <v>84.843216652674599</v>
      </c>
      <c r="J79" s="160">
        <f t="shared" si="37"/>
        <v>3.0611471233912431</v>
      </c>
      <c r="K79" s="158">
        <f t="shared" si="38"/>
        <v>2.7594958142968542</v>
      </c>
      <c r="L79" s="158">
        <f t="shared" si="38"/>
        <v>3.3627984324856319</v>
      </c>
      <c r="M79" s="162">
        <f t="shared" si="44"/>
        <v>15.156783347325394</v>
      </c>
    </row>
    <row r="80" spans="1:13" ht="14.45" customHeight="1" x14ac:dyDescent="0.15">
      <c r="A80" s="125"/>
      <c r="B80" s="70">
        <v>75</v>
      </c>
      <c r="C80" s="158">
        <f t="shared" si="42"/>
        <v>15.972750736786823</v>
      </c>
      <c r="D80" s="158">
        <f t="shared" si="35"/>
        <v>15.478055695652944</v>
      </c>
      <c r="E80" s="159">
        <f t="shared" si="35"/>
        <v>16.467445777920702</v>
      </c>
      <c r="F80" s="160">
        <f t="shared" si="43"/>
        <v>12.922343374581791</v>
      </c>
      <c r="G80" s="158">
        <f t="shared" si="36"/>
        <v>12.464667123784711</v>
      </c>
      <c r="H80" s="158">
        <f t="shared" si="36"/>
        <v>13.380019625378871</v>
      </c>
      <c r="I80" s="161">
        <f t="shared" si="37"/>
        <v>80.902429315574039</v>
      </c>
      <c r="J80" s="160">
        <f t="shared" si="37"/>
        <v>3.0504073622050325</v>
      </c>
      <c r="K80" s="158">
        <f t="shared" si="38"/>
        <v>2.7482054959184259</v>
      </c>
      <c r="L80" s="158">
        <f t="shared" si="38"/>
        <v>3.3526092284916391</v>
      </c>
      <c r="M80" s="162">
        <f t="shared" si="44"/>
        <v>19.097570684425964</v>
      </c>
    </row>
    <row r="81" spans="1:13" ht="14.45" customHeight="1" x14ac:dyDescent="0.15">
      <c r="A81" s="125"/>
      <c r="B81" s="70">
        <v>80</v>
      </c>
      <c r="C81" s="158">
        <f>AB41</f>
        <v>11.920330695256155</v>
      </c>
      <c r="D81" s="158">
        <f t="shared" si="35"/>
        <v>11.528497113697499</v>
      </c>
      <c r="E81" s="159">
        <f t="shared" si="35"/>
        <v>12.31216427681481</v>
      </c>
      <c r="F81" s="160">
        <f>AC41</f>
        <v>8.9573068928064963</v>
      </c>
      <c r="G81" s="158">
        <f t="shared" si="36"/>
        <v>8.5641642422074078</v>
      </c>
      <c r="H81" s="158">
        <f t="shared" si="36"/>
        <v>9.3504495434055848</v>
      </c>
      <c r="I81" s="161">
        <f t="shared" si="37"/>
        <v>75.143107366737468</v>
      </c>
      <c r="J81" s="160">
        <f t="shared" si="37"/>
        <v>2.9630238024496589</v>
      </c>
      <c r="K81" s="158">
        <f t="shared" si="38"/>
        <v>2.6617710214709405</v>
      </c>
      <c r="L81" s="158">
        <f t="shared" si="38"/>
        <v>3.2642765834283773</v>
      </c>
      <c r="M81" s="162">
        <f>AF41</f>
        <v>24.856892633262529</v>
      </c>
    </row>
    <row r="82" spans="1:13" ht="14.45" customHeight="1" thickBot="1" x14ac:dyDescent="0.2">
      <c r="A82" s="129"/>
      <c r="B82" s="130">
        <v>85</v>
      </c>
      <c r="C82" s="174">
        <f>AB42</f>
        <v>8.6044817263490216</v>
      </c>
      <c r="D82" s="174">
        <f t="shared" si="35"/>
        <v>7.5104155479707728</v>
      </c>
      <c r="E82" s="175">
        <f t="shared" si="35"/>
        <v>9.6985479047272705</v>
      </c>
      <c r="F82" s="176">
        <f>AC42</f>
        <v>5.6501532366154521</v>
      </c>
      <c r="G82" s="174">
        <f t="shared" si="36"/>
        <v>4.8704943837135044</v>
      </c>
      <c r="H82" s="174">
        <f t="shared" si="36"/>
        <v>6.4298120895173998</v>
      </c>
      <c r="I82" s="177">
        <f t="shared" si="37"/>
        <v>65.665236051502148</v>
      </c>
      <c r="J82" s="176">
        <f t="shared" si="37"/>
        <v>2.95432848973357</v>
      </c>
      <c r="K82" s="174">
        <f t="shared" si="38"/>
        <v>2.4717850300854587</v>
      </c>
      <c r="L82" s="174">
        <f t="shared" si="38"/>
        <v>3.4368719493816813</v>
      </c>
      <c r="M82" s="178">
        <f>AF42</f>
        <v>34.334763948497859</v>
      </c>
    </row>
    <row r="83" spans="1:13" ht="14.45" customHeight="1" thickTop="1" x14ac:dyDescent="0.15"/>
    <row r="84" spans="1:13" ht="14.45" customHeight="1" x14ac:dyDescent="0.15"/>
  </sheetData>
  <protectedRanges>
    <protectedRange sqref="C7:F42" name="範囲1_1"/>
  </protectedRanges>
  <mergeCells count="30">
    <mergeCell ref="A1:M1"/>
    <mergeCell ref="B4:F4"/>
    <mergeCell ref="G4:L4"/>
    <mergeCell ref="O4:P4"/>
    <mergeCell ref="Q4:S4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T4:W4"/>
    <mergeCell ref="AL5:AM5"/>
    <mergeCell ref="AN5:AO5"/>
    <mergeCell ref="AP5:AQ5"/>
    <mergeCell ref="AR5:AS5"/>
    <mergeCell ref="AT5:AU5"/>
    <mergeCell ref="A45:A46"/>
    <mergeCell ref="B45:B46"/>
    <mergeCell ref="C45:E45"/>
    <mergeCell ref="F45:I45"/>
    <mergeCell ref="J45:M45"/>
    <mergeCell ref="D46:E46"/>
    <mergeCell ref="G46:H46"/>
    <mergeCell ref="K46:L46"/>
  </mergeCells>
  <phoneticPr fontId="2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4"/>
  <sheetViews>
    <sheetView workbookViewId="0">
      <selection activeCell="J18" sqref="J18"/>
    </sheetView>
  </sheetViews>
  <sheetFormatPr defaultRowHeight="13.5" x14ac:dyDescent="0.15"/>
  <cols>
    <col min="1" max="1" width="4.625" style="1" customWidth="1"/>
    <col min="2" max="2" width="7.625" style="1" customWidth="1"/>
    <col min="3" max="7" width="9.625" style="1" customWidth="1"/>
    <col min="8" max="8" width="11.625" style="1" bestFit="1" customWidth="1"/>
    <col min="9" max="11" width="9.625" style="1" customWidth="1"/>
    <col min="12" max="12" width="11.625" style="1" bestFit="1" customWidth="1"/>
    <col min="13" max="14" width="9.625" style="1" customWidth="1"/>
    <col min="15" max="16" width="8.625" style="1" customWidth="1"/>
    <col min="17" max="22" width="9.625" style="1" customWidth="1"/>
    <col min="23" max="23" width="10.625" style="1" customWidth="1"/>
    <col min="24" max="24" width="9.625" style="1" customWidth="1"/>
    <col min="25" max="25" width="10.625" style="1" customWidth="1"/>
    <col min="26" max="26" width="9.625" style="1" customWidth="1"/>
    <col min="27" max="32" width="10.625" style="1" customWidth="1"/>
    <col min="33" max="33" width="6.625" style="1" customWidth="1"/>
    <col min="34" max="41" width="10.625" style="1" customWidth="1"/>
    <col min="42" max="47" width="9.625" style="1" customWidth="1"/>
    <col min="48" max="256" width="9" style="1"/>
    <col min="257" max="257" width="4.625" style="1" customWidth="1"/>
    <col min="258" max="258" width="7.625" style="1" customWidth="1"/>
    <col min="259" max="270" width="9.625" style="1" customWidth="1"/>
    <col min="271" max="272" width="8.625" style="1" customWidth="1"/>
    <col min="273" max="278" width="9.625" style="1" customWidth="1"/>
    <col min="279" max="279" width="10.625" style="1" customWidth="1"/>
    <col min="280" max="280" width="9.625" style="1" customWidth="1"/>
    <col min="281" max="281" width="10.625" style="1" customWidth="1"/>
    <col min="282" max="282" width="9.625" style="1" customWidth="1"/>
    <col min="283" max="288" width="10.625" style="1" customWidth="1"/>
    <col min="289" max="289" width="6.625" style="1" customWidth="1"/>
    <col min="290" max="297" width="10.625" style="1" customWidth="1"/>
    <col min="298" max="303" width="9.625" style="1" customWidth="1"/>
    <col min="304" max="512" width="9" style="1"/>
    <col min="513" max="513" width="4.625" style="1" customWidth="1"/>
    <col min="514" max="514" width="7.625" style="1" customWidth="1"/>
    <col min="515" max="526" width="9.625" style="1" customWidth="1"/>
    <col min="527" max="528" width="8.625" style="1" customWidth="1"/>
    <col min="529" max="534" width="9.625" style="1" customWidth="1"/>
    <col min="535" max="535" width="10.625" style="1" customWidth="1"/>
    <col min="536" max="536" width="9.625" style="1" customWidth="1"/>
    <col min="537" max="537" width="10.625" style="1" customWidth="1"/>
    <col min="538" max="538" width="9.625" style="1" customWidth="1"/>
    <col min="539" max="544" width="10.625" style="1" customWidth="1"/>
    <col min="545" max="545" width="6.625" style="1" customWidth="1"/>
    <col min="546" max="553" width="10.625" style="1" customWidth="1"/>
    <col min="554" max="559" width="9.625" style="1" customWidth="1"/>
    <col min="560" max="768" width="9" style="1"/>
    <col min="769" max="769" width="4.625" style="1" customWidth="1"/>
    <col min="770" max="770" width="7.625" style="1" customWidth="1"/>
    <col min="771" max="782" width="9.625" style="1" customWidth="1"/>
    <col min="783" max="784" width="8.625" style="1" customWidth="1"/>
    <col min="785" max="790" width="9.625" style="1" customWidth="1"/>
    <col min="791" max="791" width="10.625" style="1" customWidth="1"/>
    <col min="792" max="792" width="9.625" style="1" customWidth="1"/>
    <col min="793" max="793" width="10.625" style="1" customWidth="1"/>
    <col min="794" max="794" width="9.625" style="1" customWidth="1"/>
    <col min="795" max="800" width="10.625" style="1" customWidth="1"/>
    <col min="801" max="801" width="6.625" style="1" customWidth="1"/>
    <col min="802" max="809" width="10.625" style="1" customWidth="1"/>
    <col min="810" max="815" width="9.625" style="1" customWidth="1"/>
    <col min="816" max="1024" width="9" style="1"/>
    <col min="1025" max="1025" width="4.625" style="1" customWidth="1"/>
    <col min="1026" max="1026" width="7.625" style="1" customWidth="1"/>
    <col min="1027" max="1038" width="9.625" style="1" customWidth="1"/>
    <col min="1039" max="1040" width="8.625" style="1" customWidth="1"/>
    <col min="1041" max="1046" width="9.625" style="1" customWidth="1"/>
    <col min="1047" max="1047" width="10.625" style="1" customWidth="1"/>
    <col min="1048" max="1048" width="9.625" style="1" customWidth="1"/>
    <col min="1049" max="1049" width="10.625" style="1" customWidth="1"/>
    <col min="1050" max="1050" width="9.625" style="1" customWidth="1"/>
    <col min="1051" max="1056" width="10.625" style="1" customWidth="1"/>
    <col min="1057" max="1057" width="6.625" style="1" customWidth="1"/>
    <col min="1058" max="1065" width="10.625" style="1" customWidth="1"/>
    <col min="1066" max="1071" width="9.625" style="1" customWidth="1"/>
    <col min="1072" max="1280" width="9" style="1"/>
    <col min="1281" max="1281" width="4.625" style="1" customWidth="1"/>
    <col min="1282" max="1282" width="7.625" style="1" customWidth="1"/>
    <col min="1283" max="1294" width="9.625" style="1" customWidth="1"/>
    <col min="1295" max="1296" width="8.625" style="1" customWidth="1"/>
    <col min="1297" max="1302" width="9.625" style="1" customWidth="1"/>
    <col min="1303" max="1303" width="10.625" style="1" customWidth="1"/>
    <col min="1304" max="1304" width="9.625" style="1" customWidth="1"/>
    <col min="1305" max="1305" width="10.625" style="1" customWidth="1"/>
    <col min="1306" max="1306" width="9.625" style="1" customWidth="1"/>
    <col min="1307" max="1312" width="10.625" style="1" customWidth="1"/>
    <col min="1313" max="1313" width="6.625" style="1" customWidth="1"/>
    <col min="1314" max="1321" width="10.625" style="1" customWidth="1"/>
    <col min="1322" max="1327" width="9.625" style="1" customWidth="1"/>
    <col min="1328" max="1536" width="9" style="1"/>
    <col min="1537" max="1537" width="4.625" style="1" customWidth="1"/>
    <col min="1538" max="1538" width="7.625" style="1" customWidth="1"/>
    <col min="1539" max="1550" width="9.625" style="1" customWidth="1"/>
    <col min="1551" max="1552" width="8.625" style="1" customWidth="1"/>
    <col min="1553" max="1558" width="9.625" style="1" customWidth="1"/>
    <col min="1559" max="1559" width="10.625" style="1" customWidth="1"/>
    <col min="1560" max="1560" width="9.625" style="1" customWidth="1"/>
    <col min="1561" max="1561" width="10.625" style="1" customWidth="1"/>
    <col min="1562" max="1562" width="9.625" style="1" customWidth="1"/>
    <col min="1563" max="1568" width="10.625" style="1" customWidth="1"/>
    <col min="1569" max="1569" width="6.625" style="1" customWidth="1"/>
    <col min="1570" max="1577" width="10.625" style="1" customWidth="1"/>
    <col min="1578" max="1583" width="9.625" style="1" customWidth="1"/>
    <col min="1584" max="1792" width="9" style="1"/>
    <col min="1793" max="1793" width="4.625" style="1" customWidth="1"/>
    <col min="1794" max="1794" width="7.625" style="1" customWidth="1"/>
    <col min="1795" max="1806" width="9.625" style="1" customWidth="1"/>
    <col min="1807" max="1808" width="8.625" style="1" customWidth="1"/>
    <col min="1809" max="1814" width="9.625" style="1" customWidth="1"/>
    <col min="1815" max="1815" width="10.625" style="1" customWidth="1"/>
    <col min="1816" max="1816" width="9.625" style="1" customWidth="1"/>
    <col min="1817" max="1817" width="10.625" style="1" customWidth="1"/>
    <col min="1818" max="1818" width="9.625" style="1" customWidth="1"/>
    <col min="1819" max="1824" width="10.625" style="1" customWidth="1"/>
    <col min="1825" max="1825" width="6.625" style="1" customWidth="1"/>
    <col min="1826" max="1833" width="10.625" style="1" customWidth="1"/>
    <col min="1834" max="1839" width="9.625" style="1" customWidth="1"/>
    <col min="1840" max="2048" width="9" style="1"/>
    <col min="2049" max="2049" width="4.625" style="1" customWidth="1"/>
    <col min="2050" max="2050" width="7.625" style="1" customWidth="1"/>
    <col min="2051" max="2062" width="9.625" style="1" customWidth="1"/>
    <col min="2063" max="2064" width="8.625" style="1" customWidth="1"/>
    <col min="2065" max="2070" width="9.625" style="1" customWidth="1"/>
    <col min="2071" max="2071" width="10.625" style="1" customWidth="1"/>
    <col min="2072" max="2072" width="9.625" style="1" customWidth="1"/>
    <col min="2073" max="2073" width="10.625" style="1" customWidth="1"/>
    <col min="2074" max="2074" width="9.625" style="1" customWidth="1"/>
    <col min="2075" max="2080" width="10.625" style="1" customWidth="1"/>
    <col min="2081" max="2081" width="6.625" style="1" customWidth="1"/>
    <col min="2082" max="2089" width="10.625" style="1" customWidth="1"/>
    <col min="2090" max="2095" width="9.625" style="1" customWidth="1"/>
    <col min="2096" max="2304" width="9" style="1"/>
    <col min="2305" max="2305" width="4.625" style="1" customWidth="1"/>
    <col min="2306" max="2306" width="7.625" style="1" customWidth="1"/>
    <col min="2307" max="2318" width="9.625" style="1" customWidth="1"/>
    <col min="2319" max="2320" width="8.625" style="1" customWidth="1"/>
    <col min="2321" max="2326" width="9.625" style="1" customWidth="1"/>
    <col min="2327" max="2327" width="10.625" style="1" customWidth="1"/>
    <col min="2328" max="2328" width="9.625" style="1" customWidth="1"/>
    <col min="2329" max="2329" width="10.625" style="1" customWidth="1"/>
    <col min="2330" max="2330" width="9.625" style="1" customWidth="1"/>
    <col min="2331" max="2336" width="10.625" style="1" customWidth="1"/>
    <col min="2337" max="2337" width="6.625" style="1" customWidth="1"/>
    <col min="2338" max="2345" width="10.625" style="1" customWidth="1"/>
    <col min="2346" max="2351" width="9.625" style="1" customWidth="1"/>
    <col min="2352" max="2560" width="9" style="1"/>
    <col min="2561" max="2561" width="4.625" style="1" customWidth="1"/>
    <col min="2562" max="2562" width="7.625" style="1" customWidth="1"/>
    <col min="2563" max="2574" width="9.625" style="1" customWidth="1"/>
    <col min="2575" max="2576" width="8.625" style="1" customWidth="1"/>
    <col min="2577" max="2582" width="9.625" style="1" customWidth="1"/>
    <col min="2583" max="2583" width="10.625" style="1" customWidth="1"/>
    <col min="2584" max="2584" width="9.625" style="1" customWidth="1"/>
    <col min="2585" max="2585" width="10.625" style="1" customWidth="1"/>
    <col min="2586" max="2586" width="9.625" style="1" customWidth="1"/>
    <col min="2587" max="2592" width="10.625" style="1" customWidth="1"/>
    <col min="2593" max="2593" width="6.625" style="1" customWidth="1"/>
    <col min="2594" max="2601" width="10.625" style="1" customWidth="1"/>
    <col min="2602" max="2607" width="9.625" style="1" customWidth="1"/>
    <col min="2608" max="2816" width="9" style="1"/>
    <col min="2817" max="2817" width="4.625" style="1" customWidth="1"/>
    <col min="2818" max="2818" width="7.625" style="1" customWidth="1"/>
    <col min="2819" max="2830" width="9.625" style="1" customWidth="1"/>
    <col min="2831" max="2832" width="8.625" style="1" customWidth="1"/>
    <col min="2833" max="2838" width="9.625" style="1" customWidth="1"/>
    <col min="2839" max="2839" width="10.625" style="1" customWidth="1"/>
    <col min="2840" max="2840" width="9.625" style="1" customWidth="1"/>
    <col min="2841" max="2841" width="10.625" style="1" customWidth="1"/>
    <col min="2842" max="2842" width="9.625" style="1" customWidth="1"/>
    <col min="2843" max="2848" width="10.625" style="1" customWidth="1"/>
    <col min="2849" max="2849" width="6.625" style="1" customWidth="1"/>
    <col min="2850" max="2857" width="10.625" style="1" customWidth="1"/>
    <col min="2858" max="2863" width="9.625" style="1" customWidth="1"/>
    <col min="2864" max="3072" width="9" style="1"/>
    <col min="3073" max="3073" width="4.625" style="1" customWidth="1"/>
    <col min="3074" max="3074" width="7.625" style="1" customWidth="1"/>
    <col min="3075" max="3086" width="9.625" style="1" customWidth="1"/>
    <col min="3087" max="3088" width="8.625" style="1" customWidth="1"/>
    <col min="3089" max="3094" width="9.625" style="1" customWidth="1"/>
    <col min="3095" max="3095" width="10.625" style="1" customWidth="1"/>
    <col min="3096" max="3096" width="9.625" style="1" customWidth="1"/>
    <col min="3097" max="3097" width="10.625" style="1" customWidth="1"/>
    <col min="3098" max="3098" width="9.625" style="1" customWidth="1"/>
    <col min="3099" max="3104" width="10.625" style="1" customWidth="1"/>
    <col min="3105" max="3105" width="6.625" style="1" customWidth="1"/>
    <col min="3106" max="3113" width="10.625" style="1" customWidth="1"/>
    <col min="3114" max="3119" width="9.625" style="1" customWidth="1"/>
    <col min="3120" max="3328" width="9" style="1"/>
    <col min="3329" max="3329" width="4.625" style="1" customWidth="1"/>
    <col min="3330" max="3330" width="7.625" style="1" customWidth="1"/>
    <col min="3331" max="3342" width="9.625" style="1" customWidth="1"/>
    <col min="3343" max="3344" width="8.625" style="1" customWidth="1"/>
    <col min="3345" max="3350" width="9.625" style="1" customWidth="1"/>
    <col min="3351" max="3351" width="10.625" style="1" customWidth="1"/>
    <col min="3352" max="3352" width="9.625" style="1" customWidth="1"/>
    <col min="3353" max="3353" width="10.625" style="1" customWidth="1"/>
    <col min="3354" max="3354" width="9.625" style="1" customWidth="1"/>
    <col min="3355" max="3360" width="10.625" style="1" customWidth="1"/>
    <col min="3361" max="3361" width="6.625" style="1" customWidth="1"/>
    <col min="3362" max="3369" width="10.625" style="1" customWidth="1"/>
    <col min="3370" max="3375" width="9.625" style="1" customWidth="1"/>
    <col min="3376" max="3584" width="9" style="1"/>
    <col min="3585" max="3585" width="4.625" style="1" customWidth="1"/>
    <col min="3586" max="3586" width="7.625" style="1" customWidth="1"/>
    <col min="3587" max="3598" width="9.625" style="1" customWidth="1"/>
    <col min="3599" max="3600" width="8.625" style="1" customWidth="1"/>
    <col min="3601" max="3606" width="9.625" style="1" customWidth="1"/>
    <col min="3607" max="3607" width="10.625" style="1" customWidth="1"/>
    <col min="3608" max="3608" width="9.625" style="1" customWidth="1"/>
    <col min="3609" max="3609" width="10.625" style="1" customWidth="1"/>
    <col min="3610" max="3610" width="9.625" style="1" customWidth="1"/>
    <col min="3611" max="3616" width="10.625" style="1" customWidth="1"/>
    <col min="3617" max="3617" width="6.625" style="1" customWidth="1"/>
    <col min="3618" max="3625" width="10.625" style="1" customWidth="1"/>
    <col min="3626" max="3631" width="9.625" style="1" customWidth="1"/>
    <col min="3632" max="3840" width="9" style="1"/>
    <col min="3841" max="3841" width="4.625" style="1" customWidth="1"/>
    <col min="3842" max="3842" width="7.625" style="1" customWidth="1"/>
    <col min="3843" max="3854" width="9.625" style="1" customWidth="1"/>
    <col min="3855" max="3856" width="8.625" style="1" customWidth="1"/>
    <col min="3857" max="3862" width="9.625" style="1" customWidth="1"/>
    <col min="3863" max="3863" width="10.625" style="1" customWidth="1"/>
    <col min="3864" max="3864" width="9.625" style="1" customWidth="1"/>
    <col min="3865" max="3865" width="10.625" style="1" customWidth="1"/>
    <col min="3866" max="3866" width="9.625" style="1" customWidth="1"/>
    <col min="3867" max="3872" width="10.625" style="1" customWidth="1"/>
    <col min="3873" max="3873" width="6.625" style="1" customWidth="1"/>
    <col min="3874" max="3881" width="10.625" style="1" customWidth="1"/>
    <col min="3882" max="3887" width="9.625" style="1" customWidth="1"/>
    <col min="3888" max="4096" width="9" style="1"/>
    <col min="4097" max="4097" width="4.625" style="1" customWidth="1"/>
    <col min="4098" max="4098" width="7.625" style="1" customWidth="1"/>
    <col min="4099" max="4110" width="9.625" style="1" customWidth="1"/>
    <col min="4111" max="4112" width="8.625" style="1" customWidth="1"/>
    <col min="4113" max="4118" width="9.625" style="1" customWidth="1"/>
    <col min="4119" max="4119" width="10.625" style="1" customWidth="1"/>
    <col min="4120" max="4120" width="9.625" style="1" customWidth="1"/>
    <col min="4121" max="4121" width="10.625" style="1" customWidth="1"/>
    <col min="4122" max="4122" width="9.625" style="1" customWidth="1"/>
    <col min="4123" max="4128" width="10.625" style="1" customWidth="1"/>
    <col min="4129" max="4129" width="6.625" style="1" customWidth="1"/>
    <col min="4130" max="4137" width="10.625" style="1" customWidth="1"/>
    <col min="4138" max="4143" width="9.625" style="1" customWidth="1"/>
    <col min="4144" max="4352" width="9" style="1"/>
    <col min="4353" max="4353" width="4.625" style="1" customWidth="1"/>
    <col min="4354" max="4354" width="7.625" style="1" customWidth="1"/>
    <col min="4355" max="4366" width="9.625" style="1" customWidth="1"/>
    <col min="4367" max="4368" width="8.625" style="1" customWidth="1"/>
    <col min="4369" max="4374" width="9.625" style="1" customWidth="1"/>
    <col min="4375" max="4375" width="10.625" style="1" customWidth="1"/>
    <col min="4376" max="4376" width="9.625" style="1" customWidth="1"/>
    <col min="4377" max="4377" width="10.625" style="1" customWidth="1"/>
    <col min="4378" max="4378" width="9.625" style="1" customWidth="1"/>
    <col min="4379" max="4384" width="10.625" style="1" customWidth="1"/>
    <col min="4385" max="4385" width="6.625" style="1" customWidth="1"/>
    <col min="4386" max="4393" width="10.625" style="1" customWidth="1"/>
    <col min="4394" max="4399" width="9.625" style="1" customWidth="1"/>
    <col min="4400" max="4608" width="9" style="1"/>
    <col min="4609" max="4609" width="4.625" style="1" customWidth="1"/>
    <col min="4610" max="4610" width="7.625" style="1" customWidth="1"/>
    <col min="4611" max="4622" width="9.625" style="1" customWidth="1"/>
    <col min="4623" max="4624" width="8.625" style="1" customWidth="1"/>
    <col min="4625" max="4630" width="9.625" style="1" customWidth="1"/>
    <col min="4631" max="4631" width="10.625" style="1" customWidth="1"/>
    <col min="4632" max="4632" width="9.625" style="1" customWidth="1"/>
    <col min="4633" max="4633" width="10.625" style="1" customWidth="1"/>
    <col min="4634" max="4634" width="9.625" style="1" customWidth="1"/>
    <col min="4635" max="4640" width="10.625" style="1" customWidth="1"/>
    <col min="4641" max="4641" width="6.625" style="1" customWidth="1"/>
    <col min="4642" max="4649" width="10.625" style="1" customWidth="1"/>
    <col min="4650" max="4655" width="9.625" style="1" customWidth="1"/>
    <col min="4656" max="4864" width="9" style="1"/>
    <col min="4865" max="4865" width="4.625" style="1" customWidth="1"/>
    <col min="4866" max="4866" width="7.625" style="1" customWidth="1"/>
    <col min="4867" max="4878" width="9.625" style="1" customWidth="1"/>
    <col min="4879" max="4880" width="8.625" style="1" customWidth="1"/>
    <col min="4881" max="4886" width="9.625" style="1" customWidth="1"/>
    <col min="4887" max="4887" width="10.625" style="1" customWidth="1"/>
    <col min="4888" max="4888" width="9.625" style="1" customWidth="1"/>
    <col min="4889" max="4889" width="10.625" style="1" customWidth="1"/>
    <col min="4890" max="4890" width="9.625" style="1" customWidth="1"/>
    <col min="4891" max="4896" width="10.625" style="1" customWidth="1"/>
    <col min="4897" max="4897" width="6.625" style="1" customWidth="1"/>
    <col min="4898" max="4905" width="10.625" style="1" customWidth="1"/>
    <col min="4906" max="4911" width="9.625" style="1" customWidth="1"/>
    <col min="4912" max="5120" width="9" style="1"/>
    <col min="5121" max="5121" width="4.625" style="1" customWidth="1"/>
    <col min="5122" max="5122" width="7.625" style="1" customWidth="1"/>
    <col min="5123" max="5134" width="9.625" style="1" customWidth="1"/>
    <col min="5135" max="5136" width="8.625" style="1" customWidth="1"/>
    <col min="5137" max="5142" width="9.625" style="1" customWidth="1"/>
    <col min="5143" max="5143" width="10.625" style="1" customWidth="1"/>
    <col min="5144" max="5144" width="9.625" style="1" customWidth="1"/>
    <col min="5145" max="5145" width="10.625" style="1" customWidth="1"/>
    <col min="5146" max="5146" width="9.625" style="1" customWidth="1"/>
    <col min="5147" max="5152" width="10.625" style="1" customWidth="1"/>
    <col min="5153" max="5153" width="6.625" style="1" customWidth="1"/>
    <col min="5154" max="5161" width="10.625" style="1" customWidth="1"/>
    <col min="5162" max="5167" width="9.625" style="1" customWidth="1"/>
    <col min="5168" max="5376" width="9" style="1"/>
    <col min="5377" max="5377" width="4.625" style="1" customWidth="1"/>
    <col min="5378" max="5378" width="7.625" style="1" customWidth="1"/>
    <col min="5379" max="5390" width="9.625" style="1" customWidth="1"/>
    <col min="5391" max="5392" width="8.625" style="1" customWidth="1"/>
    <col min="5393" max="5398" width="9.625" style="1" customWidth="1"/>
    <col min="5399" max="5399" width="10.625" style="1" customWidth="1"/>
    <col min="5400" max="5400" width="9.625" style="1" customWidth="1"/>
    <col min="5401" max="5401" width="10.625" style="1" customWidth="1"/>
    <col min="5402" max="5402" width="9.625" style="1" customWidth="1"/>
    <col min="5403" max="5408" width="10.625" style="1" customWidth="1"/>
    <col min="5409" max="5409" width="6.625" style="1" customWidth="1"/>
    <col min="5410" max="5417" width="10.625" style="1" customWidth="1"/>
    <col min="5418" max="5423" width="9.625" style="1" customWidth="1"/>
    <col min="5424" max="5632" width="9" style="1"/>
    <col min="5633" max="5633" width="4.625" style="1" customWidth="1"/>
    <col min="5634" max="5634" width="7.625" style="1" customWidth="1"/>
    <col min="5635" max="5646" width="9.625" style="1" customWidth="1"/>
    <col min="5647" max="5648" width="8.625" style="1" customWidth="1"/>
    <col min="5649" max="5654" width="9.625" style="1" customWidth="1"/>
    <col min="5655" max="5655" width="10.625" style="1" customWidth="1"/>
    <col min="5656" max="5656" width="9.625" style="1" customWidth="1"/>
    <col min="5657" max="5657" width="10.625" style="1" customWidth="1"/>
    <col min="5658" max="5658" width="9.625" style="1" customWidth="1"/>
    <col min="5659" max="5664" width="10.625" style="1" customWidth="1"/>
    <col min="5665" max="5665" width="6.625" style="1" customWidth="1"/>
    <col min="5666" max="5673" width="10.625" style="1" customWidth="1"/>
    <col min="5674" max="5679" width="9.625" style="1" customWidth="1"/>
    <col min="5680" max="5888" width="9" style="1"/>
    <col min="5889" max="5889" width="4.625" style="1" customWidth="1"/>
    <col min="5890" max="5890" width="7.625" style="1" customWidth="1"/>
    <col min="5891" max="5902" width="9.625" style="1" customWidth="1"/>
    <col min="5903" max="5904" width="8.625" style="1" customWidth="1"/>
    <col min="5905" max="5910" width="9.625" style="1" customWidth="1"/>
    <col min="5911" max="5911" width="10.625" style="1" customWidth="1"/>
    <col min="5912" max="5912" width="9.625" style="1" customWidth="1"/>
    <col min="5913" max="5913" width="10.625" style="1" customWidth="1"/>
    <col min="5914" max="5914" width="9.625" style="1" customWidth="1"/>
    <col min="5915" max="5920" width="10.625" style="1" customWidth="1"/>
    <col min="5921" max="5921" width="6.625" style="1" customWidth="1"/>
    <col min="5922" max="5929" width="10.625" style="1" customWidth="1"/>
    <col min="5930" max="5935" width="9.625" style="1" customWidth="1"/>
    <col min="5936" max="6144" width="9" style="1"/>
    <col min="6145" max="6145" width="4.625" style="1" customWidth="1"/>
    <col min="6146" max="6146" width="7.625" style="1" customWidth="1"/>
    <col min="6147" max="6158" width="9.625" style="1" customWidth="1"/>
    <col min="6159" max="6160" width="8.625" style="1" customWidth="1"/>
    <col min="6161" max="6166" width="9.625" style="1" customWidth="1"/>
    <col min="6167" max="6167" width="10.625" style="1" customWidth="1"/>
    <col min="6168" max="6168" width="9.625" style="1" customWidth="1"/>
    <col min="6169" max="6169" width="10.625" style="1" customWidth="1"/>
    <col min="6170" max="6170" width="9.625" style="1" customWidth="1"/>
    <col min="6171" max="6176" width="10.625" style="1" customWidth="1"/>
    <col min="6177" max="6177" width="6.625" style="1" customWidth="1"/>
    <col min="6178" max="6185" width="10.625" style="1" customWidth="1"/>
    <col min="6186" max="6191" width="9.625" style="1" customWidth="1"/>
    <col min="6192" max="6400" width="9" style="1"/>
    <col min="6401" max="6401" width="4.625" style="1" customWidth="1"/>
    <col min="6402" max="6402" width="7.625" style="1" customWidth="1"/>
    <col min="6403" max="6414" width="9.625" style="1" customWidth="1"/>
    <col min="6415" max="6416" width="8.625" style="1" customWidth="1"/>
    <col min="6417" max="6422" width="9.625" style="1" customWidth="1"/>
    <col min="6423" max="6423" width="10.625" style="1" customWidth="1"/>
    <col min="6424" max="6424" width="9.625" style="1" customWidth="1"/>
    <col min="6425" max="6425" width="10.625" style="1" customWidth="1"/>
    <col min="6426" max="6426" width="9.625" style="1" customWidth="1"/>
    <col min="6427" max="6432" width="10.625" style="1" customWidth="1"/>
    <col min="6433" max="6433" width="6.625" style="1" customWidth="1"/>
    <col min="6434" max="6441" width="10.625" style="1" customWidth="1"/>
    <col min="6442" max="6447" width="9.625" style="1" customWidth="1"/>
    <col min="6448" max="6656" width="9" style="1"/>
    <col min="6657" max="6657" width="4.625" style="1" customWidth="1"/>
    <col min="6658" max="6658" width="7.625" style="1" customWidth="1"/>
    <col min="6659" max="6670" width="9.625" style="1" customWidth="1"/>
    <col min="6671" max="6672" width="8.625" style="1" customWidth="1"/>
    <col min="6673" max="6678" width="9.625" style="1" customWidth="1"/>
    <col min="6679" max="6679" width="10.625" style="1" customWidth="1"/>
    <col min="6680" max="6680" width="9.625" style="1" customWidth="1"/>
    <col min="6681" max="6681" width="10.625" style="1" customWidth="1"/>
    <col min="6682" max="6682" width="9.625" style="1" customWidth="1"/>
    <col min="6683" max="6688" width="10.625" style="1" customWidth="1"/>
    <col min="6689" max="6689" width="6.625" style="1" customWidth="1"/>
    <col min="6690" max="6697" width="10.625" style="1" customWidth="1"/>
    <col min="6698" max="6703" width="9.625" style="1" customWidth="1"/>
    <col min="6704" max="6912" width="9" style="1"/>
    <col min="6913" max="6913" width="4.625" style="1" customWidth="1"/>
    <col min="6914" max="6914" width="7.625" style="1" customWidth="1"/>
    <col min="6915" max="6926" width="9.625" style="1" customWidth="1"/>
    <col min="6927" max="6928" width="8.625" style="1" customWidth="1"/>
    <col min="6929" max="6934" width="9.625" style="1" customWidth="1"/>
    <col min="6935" max="6935" width="10.625" style="1" customWidth="1"/>
    <col min="6936" max="6936" width="9.625" style="1" customWidth="1"/>
    <col min="6937" max="6937" width="10.625" style="1" customWidth="1"/>
    <col min="6938" max="6938" width="9.625" style="1" customWidth="1"/>
    <col min="6939" max="6944" width="10.625" style="1" customWidth="1"/>
    <col min="6945" max="6945" width="6.625" style="1" customWidth="1"/>
    <col min="6946" max="6953" width="10.625" style="1" customWidth="1"/>
    <col min="6954" max="6959" width="9.625" style="1" customWidth="1"/>
    <col min="6960" max="7168" width="9" style="1"/>
    <col min="7169" max="7169" width="4.625" style="1" customWidth="1"/>
    <col min="7170" max="7170" width="7.625" style="1" customWidth="1"/>
    <col min="7171" max="7182" width="9.625" style="1" customWidth="1"/>
    <col min="7183" max="7184" width="8.625" style="1" customWidth="1"/>
    <col min="7185" max="7190" width="9.625" style="1" customWidth="1"/>
    <col min="7191" max="7191" width="10.625" style="1" customWidth="1"/>
    <col min="7192" max="7192" width="9.625" style="1" customWidth="1"/>
    <col min="7193" max="7193" width="10.625" style="1" customWidth="1"/>
    <col min="7194" max="7194" width="9.625" style="1" customWidth="1"/>
    <col min="7195" max="7200" width="10.625" style="1" customWidth="1"/>
    <col min="7201" max="7201" width="6.625" style="1" customWidth="1"/>
    <col min="7202" max="7209" width="10.625" style="1" customWidth="1"/>
    <col min="7210" max="7215" width="9.625" style="1" customWidth="1"/>
    <col min="7216" max="7424" width="9" style="1"/>
    <col min="7425" max="7425" width="4.625" style="1" customWidth="1"/>
    <col min="7426" max="7426" width="7.625" style="1" customWidth="1"/>
    <col min="7427" max="7438" width="9.625" style="1" customWidth="1"/>
    <col min="7439" max="7440" width="8.625" style="1" customWidth="1"/>
    <col min="7441" max="7446" width="9.625" style="1" customWidth="1"/>
    <col min="7447" max="7447" width="10.625" style="1" customWidth="1"/>
    <col min="7448" max="7448" width="9.625" style="1" customWidth="1"/>
    <col min="7449" max="7449" width="10.625" style="1" customWidth="1"/>
    <col min="7450" max="7450" width="9.625" style="1" customWidth="1"/>
    <col min="7451" max="7456" width="10.625" style="1" customWidth="1"/>
    <col min="7457" max="7457" width="6.625" style="1" customWidth="1"/>
    <col min="7458" max="7465" width="10.625" style="1" customWidth="1"/>
    <col min="7466" max="7471" width="9.625" style="1" customWidth="1"/>
    <col min="7472" max="7680" width="9" style="1"/>
    <col min="7681" max="7681" width="4.625" style="1" customWidth="1"/>
    <col min="7682" max="7682" width="7.625" style="1" customWidth="1"/>
    <col min="7683" max="7694" width="9.625" style="1" customWidth="1"/>
    <col min="7695" max="7696" width="8.625" style="1" customWidth="1"/>
    <col min="7697" max="7702" width="9.625" style="1" customWidth="1"/>
    <col min="7703" max="7703" width="10.625" style="1" customWidth="1"/>
    <col min="7704" max="7704" width="9.625" style="1" customWidth="1"/>
    <col min="7705" max="7705" width="10.625" style="1" customWidth="1"/>
    <col min="7706" max="7706" width="9.625" style="1" customWidth="1"/>
    <col min="7707" max="7712" width="10.625" style="1" customWidth="1"/>
    <col min="7713" max="7713" width="6.625" style="1" customWidth="1"/>
    <col min="7714" max="7721" width="10.625" style="1" customWidth="1"/>
    <col min="7722" max="7727" width="9.625" style="1" customWidth="1"/>
    <col min="7728" max="7936" width="9" style="1"/>
    <col min="7937" max="7937" width="4.625" style="1" customWidth="1"/>
    <col min="7938" max="7938" width="7.625" style="1" customWidth="1"/>
    <col min="7939" max="7950" width="9.625" style="1" customWidth="1"/>
    <col min="7951" max="7952" width="8.625" style="1" customWidth="1"/>
    <col min="7953" max="7958" width="9.625" style="1" customWidth="1"/>
    <col min="7959" max="7959" width="10.625" style="1" customWidth="1"/>
    <col min="7960" max="7960" width="9.625" style="1" customWidth="1"/>
    <col min="7961" max="7961" width="10.625" style="1" customWidth="1"/>
    <col min="7962" max="7962" width="9.625" style="1" customWidth="1"/>
    <col min="7963" max="7968" width="10.625" style="1" customWidth="1"/>
    <col min="7969" max="7969" width="6.625" style="1" customWidth="1"/>
    <col min="7970" max="7977" width="10.625" style="1" customWidth="1"/>
    <col min="7978" max="7983" width="9.625" style="1" customWidth="1"/>
    <col min="7984" max="8192" width="9" style="1"/>
    <col min="8193" max="8193" width="4.625" style="1" customWidth="1"/>
    <col min="8194" max="8194" width="7.625" style="1" customWidth="1"/>
    <col min="8195" max="8206" width="9.625" style="1" customWidth="1"/>
    <col min="8207" max="8208" width="8.625" style="1" customWidth="1"/>
    <col min="8209" max="8214" width="9.625" style="1" customWidth="1"/>
    <col min="8215" max="8215" width="10.625" style="1" customWidth="1"/>
    <col min="8216" max="8216" width="9.625" style="1" customWidth="1"/>
    <col min="8217" max="8217" width="10.625" style="1" customWidth="1"/>
    <col min="8218" max="8218" width="9.625" style="1" customWidth="1"/>
    <col min="8219" max="8224" width="10.625" style="1" customWidth="1"/>
    <col min="8225" max="8225" width="6.625" style="1" customWidth="1"/>
    <col min="8226" max="8233" width="10.625" style="1" customWidth="1"/>
    <col min="8234" max="8239" width="9.625" style="1" customWidth="1"/>
    <col min="8240" max="8448" width="9" style="1"/>
    <col min="8449" max="8449" width="4.625" style="1" customWidth="1"/>
    <col min="8450" max="8450" width="7.625" style="1" customWidth="1"/>
    <col min="8451" max="8462" width="9.625" style="1" customWidth="1"/>
    <col min="8463" max="8464" width="8.625" style="1" customWidth="1"/>
    <col min="8465" max="8470" width="9.625" style="1" customWidth="1"/>
    <col min="8471" max="8471" width="10.625" style="1" customWidth="1"/>
    <col min="8472" max="8472" width="9.625" style="1" customWidth="1"/>
    <col min="8473" max="8473" width="10.625" style="1" customWidth="1"/>
    <col min="8474" max="8474" width="9.625" style="1" customWidth="1"/>
    <col min="8475" max="8480" width="10.625" style="1" customWidth="1"/>
    <col min="8481" max="8481" width="6.625" style="1" customWidth="1"/>
    <col min="8482" max="8489" width="10.625" style="1" customWidth="1"/>
    <col min="8490" max="8495" width="9.625" style="1" customWidth="1"/>
    <col min="8496" max="8704" width="9" style="1"/>
    <col min="8705" max="8705" width="4.625" style="1" customWidth="1"/>
    <col min="8706" max="8706" width="7.625" style="1" customWidth="1"/>
    <col min="8707" max="8718" width="9.625" style="1" customWidth="1"/>
    <col min="8719" max="8720" width="8.625" style="1" customWidth="1"/>
    <col min="8721" max="8726" width="9.625" style="1" customWidth="1"/>
    <col min="8727" max="8727" width="10.625" style="1" customWidth="1"/>
    <col min="8728" max="8728" width="9.625" style="1" customWidth="1"/>
    <col min="8729" max="8729" width="10.625" style="1" customWidth="1"/>
    <col min="8730" max="8730" width="9.625" style="1" customWidth="1"/>
    <col min="8731" max="8736" width="10.625" style="1" customWidth="1"/>
    <col min="8737" max="8737" width="6.625" style="1" customWidth="1"/>
    <col min="8738" max="8745" width="10.625" style="1" customWidth="1"/>
    <col min="8746" max="8751" width="9.625" style="1" customWidth="1"/>
    <col min="8752" max="8960" width="9" style="1"/>
    <col min="8961" max="8961" width="4.625" style="1" customWidth="1"/>
    <col min="8962" max="8962" width="7.625" style="1" customWidth="1"/>
    <col min="8963" max="8974" width="9.625" style="1" customWidth="1"/>
    <col min="8975" max="8976" width="8.625" style="1" customWidth="1"/>
    <col min="8977" max="8982" width="9.625" style="1" customWidth="1"/>
    <col min="8983" max="8983" width="10.625" style="1" customWidth="1"/>
    <col min="8984" max="8984" width="9.625" style="1" customWidth="1"/>
    <col min="8985" max="8985" width="10.625" style="1" customWidth="1"/>
    <col min="8986" max="8986" width="9.625" style="1" customWidth="1"/>
    <col min="8987" max="8992" width="10.625" style="1" customWidth="1"/>
    <col min="8993" max="8993" width="6.625" style="1" customWidth="1"/>
    <col min="8994" max="9001" width="10.625" style="1" customWidth="1"/>
    <col min="9002" max="9007" width="9.625" style="1" customWidth="1"/>
    <col min="9008" max="9216" width="9" style="1"/>
    <col min="9217" max="9217" width="4.625" style="1" customWidth="1"/>
    <col min="9218" max="9218" width="7.625" style="1" customWidth="1"/>
    <col min="9219" max="9230" width="9.625" style="1" customWidth="1"/>
    <col min="9231" max="9232" width="8.625" style="1" customWidth="1"/>
    <col min="9233" max="9238" width="9.625" style="1" customWidth="1"/>
    <col min="9239" max="9239" width="10.625" style="1" customWidth="1"/>
    <col min="9240" max="9240" width="9.625" style="1" customWidth="1"/>
    <col min="9241" max="9241" width="10.625" style="1" customWidth="1"/>
    <col min="9242" max="9242" width="9.625" style="1" customWidth="1"/>
    <col min="9243" max="9248" width="10.625" style="1" customWidth="1"/>
    <col min="9249" max="9249" width="6.625" style="1" customWidth="1"/>
    <col min="9250" max="9257" width="10.625" style="1" customWidth="1"/>
    <col min="9258" max="9263" width="9.625" style="1" customWidth="1"/>
    <col min="9264" max="9472" width="9" style="1"/>
    <col min="9473" max="9473" width="4.625" style="1" customWidth="1"/>
    <col min="9474" max="9474" width="7.625" style="1" customWidth="1"/>
    <col min="9475" max="9486" width="9.625" style="1" customWidth="1"/>
    <col min="9487" max="9488" width="8.625" style="1" customWidth="1"/>
    <col min="9489" max="9494" width="9.625" style="1" customWidth="1"/>
    <col min="9495" max="9495" width="10.625" style="1" customWidth="1"/>
    <col min="9496" max="9496" width="9.625" style="1" customWidth="1"/>
    <col min="9497" max="9497" width="10.625" style="1" customWidth="1"/>
    <col min="9498" max="9498" width="9.625" style="1" customWidth="1"/>
    <col min="9499" max="9504" width="10.625" style="1" customWidth="1"/>
    <col min="9505" max="9505" width="6.625" style="1" customWidth="1"/>
    <col min="9506" max="9513" width="10.625" style="1" customWidth="1"/>
    <col min="9514" max="9519" width="9.625" style="1" customWidth="1"/>
    <col min="9520" max="9728" width="9" style="1"/>
    <col min="9729" max="9729" width="4.625" style="1" customWidth="1"/>
    <col min="9730" max="9730" width="7.625" style="1" customWidth="1"/>
    <col min="9731" max="9742" width="9.625" style="1" customWidth="1"/>
    <col min="9743" max="9744" width="8.625" style="1" customWidth="1"/>
    <col min="9745" max="9750" width="9.625" style="1" customWidth="1"/>
    <col min="9751" max="9751" width="10.625" style="1" customWidth="1"/>
    <col min="9752" max="9752" width="9.625" style="1" customWidth="1"/>
    <col min="9753" max="9753" width="10.625" style="1" customWidth="1"/>
    <col min="9754" max="9754" width="9.625" style="1" customWidth="1"/>
    <col min="9755" max="9760" width="10.625" style="1" customWidth="1"/>
    <col min="9761" max="9761" width="6.625" style="1" customWidth="1"/>
    <col min="9762" max="9769" width="10.625" style="1" customWidth="1"/>
    <col min="9770" max="9775" width="9.625" style="1" customWidth="1"/>
    <col min="9776" max="9984" width="9" style="1"/>
    <col min="9985" max="9985" width="4.625" style="1" customWidth="1"/>
    <col min="9986" max="9986" width="7.625" style="1" customWidth="1"/>
    <col min="9987" max="9998" width="9.625" style="1" customWidth="1"/>
    <col min="9999" max="10000" width="8.625" style="1" customWidth="1"/>
    <col min="10001" max="10006" width="9.625" style="1" customWidth="1"/>
    <col min="10007" max="10007" width="10.625" style="1" customWidth="1"/>
    <col min="10008" max="10008" width="9.625" style="1" customWidth="1"/>
    <col min="10009" max="10009" width="10.625" style="1" customWidth="1"/>
    <col min="10010" max="10010" width="9.625" style="1" customWidth="1"/>
    <col min="10011" max="10016" width="10.625" style="1" customWidth="1"/>
    <col min="10017" max="10017" width="6.625" style="1" customWidth="1"/>
    <col min="10018" max="10025" width="10.625" style="1" customWidth="1"/>
    <col min="10026" max="10031" width="9.625" style="1" customWidth="1"/>
    <col min="10032" max="10240" width="9" style="1"/>
    <col min="10241" max="10241" width="4.625" style="1" customWidth="1"/>
    <col min="10242" max="10242" width="7.625" style="1" customWidth="1"/>
    <col min="10243" max="10254" width="9.625" style="1" customWidth="1"/>
    <col min="10255" max="10256" width="8.625" style="1" customWidth="1"/>
    <col min="10257" max="10262" width="9.625" style="1" customWidth="1"/>
    <col min="10263" max="10263" width="10.625" style="1" customWidth="1"/>
    <col min="10264" max="10264" width="9.625" style="1" customWidth="1"/>
    <col min="10265" max="10265" width="10.625" style="1" customWidth="1"/>
    <col min="10266" max="10266" width="9.625" style="1" customWidth="1"/>
    <col min="10267" max="10272" width="10.625" style="1" customWidth="1"/>
    <col min="10273" max="10273" width="6.625" style="1" customWidth="1"/>
    <col min="10274" max="10281" width="10.625" style="1" customWidth="1"/>
    <col min="10282" max="10287" width="9.625" style="1" customWidth="1"/>
    <col min="10288" max="10496" width="9" style="1"/>
    <col min="10497" max="10497" width="4.625" style="1" customWidth="1"/>
    <col min="10498" max="10498" width="7.625" style="1" customWidth="1"/>
    <col min="10499" max="10510" width="9.625" style="1" customWidth="1"/>
    <col min="10511" max="10512" width="8.625" style="1" customWidth="1"/>
    <col min="10513" max="10518" width="9.625" style="1" customWidth="1"/>
    <col min="10519" max="10519" width="10.625" style="1" customWidth="1"/>
    <col min="10520" max="10520" width="9.625" style="1" customWidth="1"/>
    <col min="10521" max="10521" width="10.625" style="1" customWidth="1"/>
    <col min="10522" max="10522" width="9.625" style="1" customWidth="1"/>
    <col min="10523" max="10528" width="10.625" style="1" customWidth="1"/>
    <col min="10529" max="10529" width="6.625" style="1" customWidth="1"/>
    <col min="10530" max="10537" width="10.625" style="1" customWidth="1"/>
    <col min="10538" max="10543" width="9.625" style="1" customWidth="1"/>
    <col min="10544" max="10752" width="9" style="1"/>
    <col min="10753" max="10753" width="4.625" style="1" customWidth="1"/>
    <col min="10754" max="10754" width="7.625" style="1" customWidth="1"/>
    <col min="10755" max="10766" width="9.625" style="1" customWidth="1"/>
    <col min="10767" max="10768" width="8.625" style="1" customWidth="1"/>
    <col min="10769" max="10774" width="9.625" style="1" customWidth="1"/>
    <col min="10775" max="10775" width="10.625" style="1" customWidth="1"/>
    <col min="10776" max="10776" width="9.625" style="1" customWidth="1"/>
    <col min="10777" max="10777" width="10.625" style="1" customWidth="1"/>
    <col min="10778" max="10778" width="9.625" style="1" customWidth="1"/>
    <col min="10779" max="10784" width="10.625" style="1" customWidth="1"/>
    <col min="10785" max="10785" width="6.625" style="1" customWidth="1"/>
    <col min="10786" max="10793" width="10.625" style="1" customWidth="1"/>
    <col min="10794" max="10799" width="9.625" style="1" customWidth="1"/>
    <col min="10800" max="11008" width="9" style="1"/>
    <col min="11009" max="11009" width="4.625" style="1" customWidth="1"/>
    <col min="11010" max="11010" width="7.625" style="1" customWidth="1"/>
    <col min="11011" max="11022" width="9.625" style="1" customWidth="1"/>
    <col min="11023" max="11024" width="8.625" style="1" customWidth="1"/>
    <col min="11025" max="11030" width="9.625" style="1" customWidth="1"/>
    <col min="11031" max="11031" width="10.625" style="1" customWidth="1"/>
    <col min="11032" max="11032" width="9.625" style="1" customWidth="1"/>
    <col min="11033" max="11033" width="10.625" style="1" customWidth="1"/>
    <col min="11034" max="11034" width="9.625" style="1" customWidth="1"/>
    <col min="11035" max="11040" width="10.625" style="1" customWidth="1"/>
    <col min="11041" max="11041" width="6.625" style="1" customWidth="1"/>
    <col min="11042" max="11049" width="10.625" style="1" customWidth="1"/>
    <col min="11050" max="11055" width="9.625" style="1" customWidth="1"/>
    <col min="11056" max="11264" width="9" style="1"/>
    <col min="11265" max="11265" width="4.625" style="1" customWidth="1"/>
    <col min="11266" max="11266" width="7.625" style="1" customWidth="1"/>
    <col min="11267" max="11278" width="9.625" style="1" customWidth="1"/>
    <col min="11279" max="11280" width="8.625" style="1" customWidth="1"/>
    <col min="11281" max="11286" width="9.625" style="1" customWidth="1"/>
    <col min="11287" max="11287" width="10.625" style="1" customWidth="1"/>
    <col min="11288" max="11288" width="9.625" style="1" customWidth="1"/>
    <col min="11289" max="11289" width="10.625" style="1" customWidth="1"/>
    <col min="11290" max="11290" width="9.625" style="1" customWidth="1"/>
    <col min="11291" max="11296" width="10.625" style="1" customWidth="1"/>
    <col min="11297" max="11297" width="6.625" style="1" customWidth="1"/>
    <col min="11298" max="11305" width="10.625" style="1" customWidth="1"/>
    <col min="11306" max="11311" width="9.625" style="1" customWidth="1"/>
    <col min="11312" max="11520" width="9" style="1"/>
    <col min="11521" max="11521" width="4.625" style="1" customWidth="1"/>
    <col min="11522" max="11522" width="7.625" style="1" customWidth="1"/>
    <col min="11523" max="11534" width="9.625" style="1" customWidth="1"/>
    <col min="11535" max="11536" width="8.625" style="1" customWidth="1"/>
    <col min="11537" max="11542" width="9.625" style="1" customWidth="1"/>
    <col min="11543" max="11543" width="10.625" style="1" customWidth="1"/>
    <col min="11544" max="11544" width="9.625" style="1" customWidth="1"/>
    <col min="11545" max="11545" width="10.625" style="1" customWidth="1"/>
    <col min="11546" max="11546" width="9.625" style="1" customWidth="1"/>
    <col min="11547" max="11552" width="10.625" style="1" customWidth="1"/>
    <col min="11553" max="11553" width="6.625" style="1" customWidth="1"/>
    <col min="11554" max="11561" width="10.625" style="1" customWidth="1"/>
    <col min="11562" max="11567" width="9.625" style="1" customWidth="1"/>
    <col min="11568" max="11776" width="9" style="1"/>
    <col min="11777" max="11777" width="4.625" style="1" customWidth="1"/>
    <col min="11778" max="11778" width="7.625" style="1" customWidth="1"/>
    <col min="11779" max="11790" width="9.625" style="1" customWidth="1"/>
    <col min="11791" max="11792" width="8.625" style="1" customWidth="1"/>
    <col min="11793" max="11798" width="9.625" style="1" customWidth="1"/>
    <col min="11799" max="11799" width="10.625" style="1" customWidth="1"/>
    <col min="11800" max="11800" width="9.625" style="1" customWidth="1"/>
    <col min="11801" max="11801" width="10.625" style="1" customWidth="1"/>
    <col min="11802" max="11802" width="9.625" style="1" customWidth="1"/>
    <col min="11803" max="11808" width="10.625" style="1" customWidth="1"/>
    <col min="11809" max="11809" width="6.625" style="1" customWidth="1"/>
    <col min="11810" max="11817" width="10.625" style="1" customWidth="1"/>
    <col min="11818" max="11823" width="9.625" style="1" customWidth="1"/>
    <col min="11824" max="12032" width="9" style="1"/>
    <col min="12033" max="12033" width="4.625" style="1" customWidth="1"/>
    <col min="12034" max="12034" width="7.625" style="1" customWidth="1"/>
    <col min="12035" max="12046" width="9.625" style="1" customWidth="1"/>
    <col min="12047" max="12048" width="8.625" style="1" customWidth="1"/>
    <col min="12049" max="12054" width="9.625" style="1" customWidth="1"/>
    <col min="12055" max="12055" width="10.625" style="1" customWidth="1"/>
    <col min="12056" max="12056" width="9.625" style="1" customWidth="1"/>
    <col min="12057" max="12057" width="10.625" style="1" customWidth="1"/>
    <col min="12058" max="12058" width="9.625" style="1" customWidth="1"/>
    <col min="12059" max="12064" width="10.625" style="1" customWidth="1"/>
    <col min="12065" max="12065" width="6.625" style="1" customWidth="1"/>
    <col min="12066" max="12073" width="10.625" style="1" customWidth="1"/>
    <col min="12074" max="12079" width="9.625" style="1" customWidth="1"/>
    <col min="12080" max="12288" width="9" style="1"/>
    <col min="12289" max="12289" width="4.625" style="1" customWidth="1"/>
    <col min="12290" max="12290" width="7.625" style="1" customWidth="1"/>
    <col min="12291" max="12302" width="9.625" style="1" customWidth="1"/>
    <col min="12303" max="12304" width="8.625" style="1" customWidth="1"/>
    <col min="12305" max="12310" width="9.625" style="1" customWidth="1"/>
    <col min="12311" max="12311" width="10.625" style="1" customWidth="1"/>
    <col min="12312" max="12312" width="9.625" style="1" customWidth="1"/>
    <col min="12313" max="12313" width="10.625" style="1" customWidth="1"/>
    <col min="12314" max="12314" width="9.625" style="1" customWidth="1"/>
    <col min="12315" max="12320" width="10.625" style="1" customWidth="1"/>
    <col min="12321" max="12321" width="6.625" style="1" customWidth="1"/>
    <col min="12322" max="12329" width="10.625" style="1" customWidth="1"/>
    <col min="12330" max="12335" width="9.625" style="1" customWidth="1"/>
    <col min="12336" max="12544" width="9" style="1"/>
    <col min="12545" max="12545" width="4.625" style="1" customWidth="1"/>
    <col min="12546" max="12546" width="7.625" style="1" customWidth="1"/>
    <col min="12547" max="12558" width="9.625" style="1" customWidth="1"/>
    <col min="12559" max="12560" width="8.625" style="1" customWidth="1"/>
    <col min="12561" max="12566" width="9.625" style="1" customWidth="1"/>
    <col min="12567" max="12567" width="10.625" style="1" customWidth="1"/>
    <col min="12568" max="12568" width="9.625" style="1" customWidth="1"/>
    <col min="12569" max="12569" width="10.625" style="1" customWidth="1"/>
    <col min="12570" max="12570" width="9.625" style="1" customWidth="1"/>
    <col min="12571" max="12576" width="10.625" style="1" customWidth="1"/>
    <col min="12577" max="12577" width="6.625" style="1" customWidth="1"/>
    <col min="12578" max="12585" width="10.625" style="1" customWidth="1"/>
    <col min="12586" max="12591" width="9.625" style="1" customWidth="1"/>
    <col min="12592" max="12800" width="9" style="1"/>
    <col min="12801" max="12801" width="4.625" style="1" customWidth="1"/>
    <col min="12802" max="12802" width="7.625" style="1" customWidth="1"/>
    <col min="12803" max="12814" width="9.625" style="1" customWidth="1"/>
    <col min="12815" max="12816" width="8.625" style="1" customWidth="1"/>
    <col min="12817" max="12822" width="9.625" style="1" customWidth="1"/>
    <col min="12823" max="12823" width="10.625" style="1" customWidth="1"/>
    <col min="12824" max="12824" width="9.625" style="1" customWidth="1"/>
    <col min="12825" max="12825" width="10.625" style="1" customWidth="1"/>
    <col min="12826" max="12826" width="9.625" style="1" customWidth="1"/>
    <col min="12827" max="12832" width="10.625" style="1" customWidth="1"/>
    <col min="12833" max="12833" width="6.625" style="1" customWidth="1"/>
    <col min="12834" max="12841" width="10.625" style="1" customWidth="1"/>
    <col min="12842" max="12847" width="9.625" style="1" customWidth="1"/>
    <col min="12848" max="13056" width="9" style="1"/>
    <col min="13057" max="13057" width="4.625" style="1" customWidth="1"/>
    <col min="13058" max="13058" width="7.625" style="1" customWidth="1"/>
    <col min="13059" max="13070" width="9.625" style="1" customWidth="1"/>
    <col min="13071" max="13072" width="8.625" style="1" customWidth="1"/>
    <col min="13073" max="13078" width="9.625" style="1" customWidth="1"/>
    <col min="13079" max="13079" width="10.625" style="1" customWidth="1"/>
    <col min="13080" max="13080" width="9.625" style="1" customWidth="1"/>
    <col min="13081" max="13081" width="10.625" style="1" customWidth="1"/>
    <col min="13082" max="13082" width="9.625" style="1" customWidth="1"/>
    <col min="13083" max="13088" width="10.625" style="1" customWidth="1"/>
    <col min="13089" max="13089" width="6.625" style="1" customWidth="1"/>
    <col min="13090" max="13097" width="10.625" style="1" customWidth="1"/>
    <col min="13098" max="13103" width="9.625" style="1" customWidth="1"/>
    <col min="13104" max="13312" width="9" style="1"/>
    <col min="13313" max="13313" width="4.625" style="1" customWidth="1"/>
    <col min="13314" max="13314" width="7.625" style="1" customWidth="1"/>
    <col min="13315" max="13326" width="9.625" style="1" customWidth="1"/>
    <col min="13327" max="13328" width="8.625" style="1" customWidth="1"/>
    <col min="13329" max="13334" width="9.625" style="1" customWidth="1"/>
    <col min="13335" max="13335" width="10.625" style="1" customWidth="1"/>
    <col min="13336" max="13336" width="9.625" style="1" customWidth="1"/>
    <col min="13337" max="13337" width="10.625" style="1" customWidth="1"/>
    <col min="13338" max="13338" width="9.625" style="1" customWidth="1"/>
    <col min="13339" max="13344" width="10.625" style="1" customWidth="1"/>
    <col min="13345" max="13345" width="6.625" style="1" customWidth="1"/>
    <col min="13346" max="13353" width="10.625" style="1" customWidth="1"/>
    <col min="13354" max="13359" width="9.625" style="1" customWidth="1"/>
    <col min="13360" max="13568" width="9" style="1"/>
    <col min="13569" max="13569" width="4.625" style="1" customWidth="1"/>
    <col min="13570" max="13570" width="7.625" style="1" customWidth="1"/>
    <col min="13571" max="13582" width="9.625" style="1" customWidth="1"/>
    <col min="13583" max="13584" width="8.625" style="1" customWidth="1"/>
    <col min="13585" max="13590" width="9.625" style="1" customWidth="1"/>
    <col min="13591" max="13591" width="10.625" style="1" customWidth="1"/>
    <col min="13592" max="13592" width="9.625" style="1" customWidth="1"/>
    <col min="13593" max="13593" width="10.625" style="1" customWidth="1"/>
    <col min="13594" max="13594" width="9.625" style="1" customWidth="1"/>
    <col min="13595" max="13600" width="10.625" style="1" customWidth="1"/>
    <col min="13601" max="13601" width="6.625" style="1" customWidth="1"/>
    <col min="13602" max="13609" width="10.625" style="1" customWidth="1"/>
    <col min="13610" max="13615" width="9.625" style="1" customWidth="1"/>
    <col min="13616" max="13824" width="9" style="1"/>
    <col min="13825" max="13825" width="4.625" style="1" customWidth="1"/>
    <col min="13826" max="13826" width="7.625" style="1" customWidth="1"/>
    <col min="13827" max="13838" width="9.625" style="1" customWidth="1"/>
    <col min="13839" max="13840" width="8.625" style="1" customWidth="1"/>
    <col min="13841" max="13846" width="9.625" style="1" customWidth="1"/>
    <col min="13847" max="13847" width="10.625" style="1" customWidth="1"/>
    <col min="13848" max="13848" width="9.625" style="1" customWidth="1"/>
    <col min="13849" max="13849" width="10.625" style="1" customWidth="1"/>
    <col min="13850" max="13850" width="9.625" style="1" customWidth="1"/>
    <col min="13851" max="13856" width="10.625" style="1" customWidth="1"/>
    <col min="13857" max="13857" width="6.625" style="1" customWidth="1"/>
    <col min="13858" max="13865" width="10.625" style="1" customWidth="1"/>
    <col min="13866" max="13871" width="9.625" style="1" customWidth="1"/>
    <col min="13872" max="14080" width="9" style="1"/>
    <col min="14081" max="14081" width="4.625" style="1" customWidth="1"/>
    <col min="14082" max="14082" width="7.625" style="1" customWidth="1"/>
    <col min="14083" max="14094" width="9.625" style="1" customWidth="1"/>
    <col min="14095" max="14096" width="8.625" style="1" customWidth="1"/>
    <col min="14097" max="14102" width="9.625" style="1" customWidth="1"/>
    <col min="14103" max="14103" width="10.625" style="1" customWidth="1"/>
    <col min="14104" max="14104" width="9.625" style="1" customWidth="1"/>
    <col min="14105" max="14105" width="10.625" style="1" customWidth="1"/>
    <col min="14106" max="14106" width="9.625" style="1" customWidth="1"/>
    <col min="14107" max="14112" width="10.625" style="1" customWidth="1"/>
    <col min="14113" max="14113" width="6.625" style="1" customWidth="1"/>
    <col min="14114" max="14121" width="10.625" style="1" customWidth="1"/>
    <col min="14122" max="14127" width="9.625" style="1" customWidth="1"/>
    <col min="14128" max="14336" width="9" style="1"/>
    <col min="14337" max="14337" width="4.625" style="1" customWidth="1"/>
    <col min="14338" max="14338" width="7.625" style="1" customWidth="1"/>
    <col min="14339" max="14350" width="9.625" style="1" customWidth="1"/>
    <col min="14351" max="14352" width="8.625" style="1" customWidth="1"/>
    <col min="14353" max="14358" width="9.625" style="1" customWidth="1"/>
    <col min="14359" max="14359" width="10.625" style="1" customWidth="1"/>
    <col min="14360" max="14360" width="9.625" style="1" customWidth="1"/>
    <col min="14361" max="14361" width="10.625" style="1" customWidth="1"/>
    <col min="14362" max="14362" width="9.625" style="1" customWidth="1"/>
    <col min="14363" max="14368" width="10.625" style="1" customWidth="1"/>
    <col min="14369" max="14369" width="6.625" style="1" customWidth="1"/>
    <col min="14370" max="14377" width="10.625" style="1" customWidth="1"/>
    <col min="14378" max="14383" width="9.625" style="1" customWidth="1"/>
    <col min="14384" max="14592" width="9" style="1"/>
    <col min="14593" max="14593" width="4.625" style="1" customWidth="1"/>
    <col min="14594" max="14594" width="7.625" style="1" customWidth="1"/>
    <col min="14595" max="14606" width="9.625" style="1" customWidth="1"/>
    <col min="14607" max="14608" width="8.625" style="1" customWidth="1"/>
    <col min="14609" max="14614" width="9.625" style="1" customWidth="1"/>
    <col min="14615" max="14615" width="10.625" style="1" customWidth="1"/>
    <col min="14616" max="14616" width="9.625" style="1" customWidth="1"/>
    <col min="14617" max="14617" width="10.625" style="1" customWidth="1"/>
    <col min="14618" max="14618" width="9.625" style="1" customWidth="1"/>
    <col min="14619" max="14624" width="10.625" style="1" customWidth="1"/>
    <col min="14625" max="14625" width="6.625" style="1" customWidth="1"/>
    <col min="14626" max="14633" width="10.625" style="1" customWidth="1"/>
    <col min="14634" max="14639" width="9.625" style="1" customWidth="1"/>
    <col min="14640" max="14848" width="9" style="1"/>
    <col min="14849" max="14849" width="4.625" style="1" customWidth="1"/>
    <col min="14850" max="14850" width="7.625" style="1" customWidth="1"/>
    <col min="14851" max="14862" width="9.625" style="1" customWidth="1"/>
    <col min="14863" max="14864" width="8.625" style="1" customWidth="1"/>
    <col min="14865" max="14870" width="9.625" style="1" customWidth="1"/>
    <col min="14871" max="14871" width="10.625" style="1" customWidth="1"/>
    <col min="14872" max="14872" width="9.625" style="1" customWidth="1"/>
    <col min="14873" max="14873" width="10.625" style="1" customWidth="1"/>
    <col min="14874" max="14874" width="9.625" style="1" customWidth="1"/>
    <col min="14875" max="14880" width="10.625" style="1" customWidth="1"/>
    <col min="14881" max="14881" width="6.625" style="1" customWidth="1"/>
    <col min="14882" max="14889" width="10.625" style="1" customWidth="1"/>
    <col min="14890" max="14895" width="9.625" style="1" customWidth="1"/>
    <col min="14896" max="15104" width="9" style="1"/>
    <col min="15105" max="15105" width="4.625" style="1" customWidth="1"/>
    <col min="15106" max="15106" width="7.625" style="1" customWidth="1"/>
    <col min="15107" max="15118" width="9.625" style="1" customWidth="1"/>
    <col min="15119" max="15120" width="8.625" style="1" customWidth="1"/>
    <col min="15121" max="15126" width="9.625" style="1" customWidth="1"/>
    <col min="15127" max="15127" width="10.625" style="1" customWidth="1"/>
    <col min="15128" max="15128" width="9.625" style="1" customWidth="1"/>
    <col min="15129" max="15129" width="10.625" style="1" customWidth="1"/>
    <col min="15130" max="15130" width="9.625" style="1" customWidth="1"/>
    <col min="15131" max="15136" width="10.625" style="1" customWidth="1"/>
    <col min="15137" max="15137" width="6.625" style="1" customWidth="1"/>
    <col min="15138" max="15145" width="10.625" style="1" customWidth="1"/>
    <col min="15146" max="15151" width="9.625" style="1" customWidth="1"/>
    <col min="15152" max="15360" width="9" style="1"/>
    <col min="15361" max="15361" width="4.625" style="1" customWidth="1"/>
    <col min="15362" max="15362" width="7.625" style="1" customWidth="1"/>
    <col min="15363" max="15374" width="9.625" style="1" customWidth="1"/>
    <col min="15375" max="15376" width="8.625" style="1" customWidth="1"/>
    <col min="15377" max="15382" width="9.625" style="1" customWidth="1"/>
    <col min="15383" max="15383" width="10.625" style="1" customWidth="1"/>
    <col min="15384" max="15384" width="9.625" style="1" customWidth="1"/>
    <col min="15385" max="15385" width="10.625" style="1" customWidth="1"/>
    <col min="15386" max="15386" width="9.625" style="1" customWidth="1"/>
    <col min="15387" max="15392" width="10.625" style="1" customWidth="1"/>
    <col min="15393" max="15393" width="6.625" style="1" customWidth="1"/>
    <col min="15394" max="15401" width="10.625" style="1" customWidth="1"/>
    <col min="15402" max="15407" width="9.625" style="1" customWidth="1"/>
    <col min="15408" max="15616" width="9" style="1"/>
    <col min="15617" max="15617" width="4.625" style="1" customWidth="1"/>
    <col min="15618" max="15618" width="7.625" style="1" customWidth="1"/>
    <col min="15619" max="15630" width="9.625" style="1" customWidth="1"/>
    <col min="15631" max="15632" width="8.625" style="1" customWidth="1"/>
    <col min="15633" max="15638" width="9.625" style="1" customWidth="1"/>
    <col min="15639" max="15639" width="10.625" style="1" customWidth="1"/>
    <col min="15640" max="15640" width="9.625" style="1" customWidth="1"/>
    <col min="15641" max="15641" width="10.625" style="1" customWidth="1"/>
    <col min="15642" max="15642" width="9.625" style="1" customWidth="1"/>
    <col min="15643" max="15648" width="10.625" style="1" customWidth="1"/>
    <col min="15649" max="15649" width="6.625" style="1" customWidth="1"/>
    <col min="15650" max="15657" width="10.625" style="1" customWidth="1"/>
    <col min="15658" max="15663" width="9.625" style="1" customWidth="1"/>
    <col min="15664" max="15872" width="9" style="1"/>
    <col min="15873" max="15873" width="4.625" style="1" customWidth="1"/>
    <col min="15874" max="15874" width="7.625" style="1" customWidth="1"/>
    <col min="15875" max="15886" width="9.625" style="1" customWidth="1"/>
    <col min="15887" max="15888" width="8.625" style="1" customWidth="1"/>
    <col min="15889" max="15894" width="9.625" style="1" customWidth="1"/>
    <col min="15895" max="15895" width="10.625" style="1" customWidth="1"/>
    <col min="15896" max="15896" width="9.625" style="1" customWidth="1"/>
    <col min="15897" max="15897" width="10.625" style="1" customWidth="1"/>
    <col min="15898" max="15898" width="9.625" style="1" customWidth="1"/>
    <col min="15899" max="15904" width="10.625" style="1" customWidth="1"/>
    <col min="15905" max="15905" width="6.625" style="1" customWidth="1"/>
    <col min="15906" max="15913" width="10.625" style="1" customWidth="1"/>
    <col min="15914" max="15919" width="9.625" style="1" customWidth="1"/>
    <col min="15920" max="16128" width="9" style="1"/>
    <col min="16129" max="16129" width="4.625" style="1" customWidth="1"/>
    <col min="16130" max="16130" width="7.625" style="1" customWidth="1"/>
    <col min="16131" max="16142" width="9.625" style="1" customWidth="1"/>
    <col min="16143" max="16144" width="8.625" style="1" customWidth="1"/>
    <col min="16145" max="16150" width="9.625" style="1" customWidth="1"/>
    <col min="16151" max="16151" width="10.625" style="1" customWidth="1"/>
    <col min="16152" max="16152" width="9.625" style="1" customWidth="1"/>
    <col min="16153" max="16153" width="10.625" style="1" customWidth="1"/>
    <col min="16154" max="16154" width="9.625" style="1" customWidth="1"/>
    <col min="16155" max="16160" width="10.625" style="1" customWidth="1"/>
    <col min="16161" max="16161" width="6.625" style="1" customWidth="1"/>
    <col min="16162" max="16169" width="10.625" style="1" customWidth="1"/>
    <col min="16170" max="16175" width="9.625" style="1" customWidth="1"/>
    <col min="16176" max="16384" width="9" style="1"/>
  </cols>
  <sheetData>
    <row r="1" spans="1:47" ht="30" customHeight="1" x14ac:dyDescent="0.15">
      <c r="A1" s="263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5"/>
    </row>
    <row r="2" spans="1:47" ht="15" customHeight="1" x14ac:dyDescent="0.15">
      <c r="A2" s="181" t="s">
        <v>261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" t="s">
        <v>335</v>
      </c>
    </row>
    <row r="3" spans="1:47" ht="15" customHeight="1" thickBot="1" x14ac:dyDescent="0.2">
      <c r="A3" s="181" t="s">
        <v>2</v>
      </c>
      <c r="B3" s="181"/>
      <c r="C3" s="181"/>
      <c r="D3" s="181"/>
      <c r="E3" s="181"/>
      <c r="F3" s="181"/>
      <c r="G3" s="181" t="s">
        <v>3</v>
      </c>
      <c r="H3" s="181"/>
      <c r="I3" s="181"/>
      <c r="J3" s="181"/>
      <c r="K3" s="181"/>
      <c r="L3" s="181"/>
      <c r="M3" s="181"/>
      <c r="O3" s="1" t="s">
        <v>4</v>
      </c>
      <c r="T3" s="1" t="s">
        <v>5</v>
      </c>
      <c r="X3" s="1" t="s">
        <v>6</v>
      </c>
      <c r="AB3" s="1" t="s">
        <v>7</v>
      </c>
      <c r="AH3" s="1" t="s">
        <v>8</v>
      </c>
    </row>
    <row r="4" spans="1:47" ht="14.45" customHeight="1" thickTop="1" x14ac:dyDescent="0.15">
      <c r="A4" s="197"/>
      <c r="B4" s="261" t="s">
        <v>9</v>
      </c>
      <c r="C4" s="266"/>
      <c r="D4" s="266"/>
      <c r="E4" s="266"/>
      <c r="F4" s="267"/>
      <c r="G4" s="260" t="s">
        <v>10</v>
      </c>
      <c r="H4" s="261"/>
      <c r="I4" s="261"/>
      <c r="J4" s="261"/>
      <c r="K4" s="261"/>
      <c r="L4" s="262"/>
      <c r="M4" s="198"/>
      <c r="N4" s="3"/>
      <c r="O4" s="231" t="s">
        <v>11</v>
      </c>
      <c r="P4" s="232"/>
      <c r="Q4" s="248" t="s">
        <v>12</v>
      </c>
      <c r="R4" s="232"/>
      <c r="S4" s="233"/>
      <c r="T4" s="231" t="s">
        <v>13</v>
      </c>
      <c r="U4" s="249"/>
      <c r="V4" s="249"/>
      <c r="W4" s="250"/>
      <c r="X4" s="231" t="s">
        <v>14</v>
      </c>
      <c r="Y4" s="232"/>
      <c r="Z4" s="232"/>
      <c r="AA4" s="233"/>
      <c r="AB4" s="234" t="s">
        <v>15</v>
      </c>
      <c r="AC4" s="235"/>
      <c r="AD4" s="235"/>
      <c r="AE4" s="235"/>
      <c r="AF4" s="236"/>
      <c r="AH4" s="234" t="s">
        <v>16</v>
      </c>
      <c r="AI4" s="237"/>
      <c r="AJ4" s="237"/>
      <c r="AK4" s="237"/>
      <c r="AL4" s="237"/>
      <c r="AM4" s="237"/>
      <c r="AN4" s="235"/>
      <c r="AO4" s="236"/>
      <c r="AP4" s="234" t="s">
        <v>17</v>
      </c>
      <c r="AQ4" s="237"/>
      <c r="AR4" s="235"/>
      <c r="AS4" s="235"/>
      <c r="AT4" s="235"/>
      <c r="AU4" s="236"/>
    </row>
    <row r="5" spans="1:47" ht="39.950000000000003" customHeight="1" x14ac:dyDescent="0.15">
      <c r="A5" s="199" t="s">
        <v>18</v>
      </c>
      <c r="B5" s="200" t="s">
        <v>19</v>
      </c>
      <c r="C5" s="186" t="s">
        <v>20</v>
      </c>
      <c r="D5" s="186" t="s">
        <v>21</v>
      </c>
      <c r="E5" s="187" t="s">
        <v>22</v>
      </c>
      <c r="F5" s="188" t="s">
        <v>23</v>
      </c>
      <c r="G5" s="189" t="s">
        <v>19</v>
      </c>
      <c r="H5" s="190" t="s">
        <v>20</v>
      </c>
      <c r="I5" s="190" t="s">
        <v>21</v>
      </c>
      <c r="J5" s="190" t="s">
        <v>24</v>
      </c>
      <c r="K5" s="190" t="s">
        <v>25</v>
      </c>
      <c r="L5" s="191" t="s">
        <v>26</v>
      </c>
      <c r="M5" s="201"/>
      <c r="N5" s="12"/>
      <c r="O5" s="4" t="s">
        <v>27</v>
      </c>
      <c r="P5" s="13" t="s">
        <v>28</v>
      </c>
      <c r="Q5" s="14" t="s">
        <v>29</v>
      </c>
      <c r="R5" s="13" t="s">
        <v>30</v>
      </c>
      <c r="S5" s="15" t="s">
        <v>31</v>
      </c>
      <c r="T5" s="4" t="s">
        <v>32</v>
      </c>
      <c r="U5" s="13" t="s">
        <v>25</v>
      </c>
      <c r="V5" s="224" t="s">
        <v>26</v>
      </c>
      <c r="W5" s="225"/>
      <c r="X5" s="226" t="s">
        <v>33</v>
      </c>
      <c r="Y5" s="224"/>
      <c r="Z5" s="224" t="s">
        <v>34</v>
      </c>
      <c r="AA5" s="225"/>
      <c r="AB5" s="16" t="s">
        <v>35</v>
      </c>
      <c r="AC5" s="238" t="s">
        <v>36</v>
      </c>
      <c r="AD5" s="239"/>
      <c r="AE5" s="238" t="s">
        <v>37</v>
      </c>
      <c r="AF5" s="240"/>
      <c r="AH5" s="17" t="s">
        <v>32</v>
      </c>
      <c r="AI5" s="18" t="s">
        <v>31</v>
      </c>
      <c r="AJ5" s="223" t="s">
        <v>35</v>
      </c>
      <c r="AK5" s="241"/>
      <c r="AL5" s="223" t="s">
        <v>36</v>
      </c>
      <c r="AM5" s="223"/>
      <c r="AN5" s="224" t="s">
        <v>37</v>
      </c>
      <c r="AO5" s="225"/>
      <c r="AP5" s="226" t="s">
        <v>35</v>
      </c>
      <c r="AQ5" s="227"/>
      <c r="AR5" s="224" t="s">
        <v>36</v>
      </c>
      <c r="AS5" s="227"/>
      <c r="AT5" s="224" t="s">
        <v>37</v>
      </c>
      <c r="AU5" s="228"/>
    </row>
    <row r="6" spans="1:47" ht="14.45" customHeight="1" x14ac:dyDescent="0.15">
      <c r="A6" s="202"/>
      <c r="B6" s="182" t="s">
        <v>38</v>
      </c>
      <c r="C6" s="192" t="s">
        <v>39</v>
      </c>
      <c r="D6" s="192" t="s">
        <v>39</v>
      </c>
      <c r="E6" s="192" t="s">
        <v>39</v>
      </c>
      <c r="F6" s="193" t="s">
        <v>39</v>
      </c>
      <c r="G6" s="183" t="s">
        <v>38</v>
      </c>
      <c r="H6" s="194" t="s">
        <v>39</v>
      </c>
      <c r="I6" s="194" t="s">
        <v>39</v>
      </c>
      <c r="J6" s="195" t="s">
        <v>112</v>
      </c>
      <c r="K6" s="195" t="s">
        <v>113</v>
      </c>
      <c r="L6" s="196" t="s">
        <v>114</v>
      </c>
      <c r="M6" s="201"/>
      <c r="N6" s="12"/>
      <c r="O6" s="26" t="s">
        <v>115</v>
      </c>
      <c r="P6" s="27" t="s">
        <v>116</v>
      </c>
      <c r="Q6" s="28"/>
      <c r="R6" s="27" t="s">
        <v>117</v>
      </c>
      <c r="S6" s="29" t="s">
        <v>118</v>
      </c>
      <c r="T6" s="30" t="s">
        <v>119</v>
      </c>
      <c r="U6" s="24" t="s">
        <v>120</v>
      </c>
      <c r="V6" s="24" t="s">
        <v>121</v>
      </c>
      <c r="W6" s="31" t="s">
        <v>122</v>
      </c>
      <c r="X6" s="30" t="s">
        <v>123</v>
      </c>
      <c r="Y6" s="32" t="s">
        <v>122</v>
      </c>
      <c r="Z6" s="33" t="s">
        <v>124</v>
      </c>
      <c r="AA6" s="31" t="s">
        <v>122</v>
      </c>
      <c r="AB6" s="34" t="s">
        <v>125</v>
      </c>
      <c r="AC6" s="35" t="s">
        <v>126</v>
      </c>
      <c r="AD6" s="35" t="s">
        <v>127</v>
      </c>
      <c r="AE6" s="36" t="s">
        <v>128</v>
      </c>
      <c r="AF6" s="37" t="s">
        <v>129</v>
      </c>
      <c r="AH6" s="38" t="s">
        <v>130</v>
      </c>
      <c r="AI6" s="39" t="s">
        <v>131</v>
      </c>
      <c r="AJ6" s="40"/>
      <c r="AK6" s="41" t="s">
        <v>132</v>
      </c>
      <c r="AL6" s="40"/>
      <c r="AM6" s="41" t="s">
        <v>133</v>
      </c>
      <c r="AN6" s="40"/>
      <c r="AO6" s="42" t="s">
        <v>134</v>
      </c>
      <c r="AP6" s="43" t="s">
        <v>63</v>
      </c>
      <c r="AQ6" s="44" t="s">
        <v>64</v>
      </c>
      <c r="AR6" s="44" t="s">
        <v>63</v>
      </c>
      <c r="AS6" s="44" t="s">
        <v>64</v>
      </c>
      <c r="AT6" s="44" t="s">
        <v>63</v>
      </c>
      <c r="AU6" s="45" t="s">
        <v>64</v>
      </c>
    </row>
    <row r="7" spans="1:47" ht="14.45" customHeight="1" x14ac:dyDescent="0.15">
      <c r="A7" s="203" t="s">
        <v>65</v>
      </c>
      <c r="B7" s="204" t="s">
        <v>66</v>
      </c>
      <c r="C7" s="48">
        <v>464</v>
      </c>
      <c r="D7" s="49">
        <v>0</v>
      </c>
      <c r="E7" s="49">
        <v>150</v>
      </c>
      <c r="F7" s="115">
        <v>0</v>
      </c>
      <c r="G7" s="51" t="s">
        <v>67</v>
      </c>
      <c r="H7" s="49">
        <v>2689162</v>
      </c>
      <c r="I7" s="49">
        <v>1873</v>
      </c>
      <c r="J7" s="52">
        <v>0</v>
      </c>
      <c r="K7" s="49">
        <v>100000</v>
      </c>
      <c r="L7" s="53">
        <v>7963518</v>
      </c>
      <c r="M7" s="179"/>
      <c r="N7" s="54"/>
      <c r="O7" s="55">
        <f>IF(K7&lt;0.5,0.5,((L7-L8)-5*K8)/5/(K7-K8))</f>
        <v>0.1728613569321534</v>
      </c>
      <c r="P7" s="56">
        <f>IF(H7&lt;0.5,1,(I7/H7)/((K7-K8)/(L7-L8)))</f>
        <v>1.0244048963074786</v>
      </c>
      <c r="Q7" s="57">
        <f>IF(C7&lt;0.5,0,D7/C7)</f>
        <v>0</v>
      </c>
      <c r="R7" s="58">
        <f>IF(P7=0,Q7,Q7/P7)</f>
        <v>0</v>
      </c>
      <c r="S7" s="59">
        <f>IF(E7&lt;0.5,0,F7/E7)</f>
        <v>0</v>
      </c>
      <c r="T7" s="60">
        <f>5*R7/(1+5*(1-O7)*R7)</f>
        <v>0</v>
      </c>
      <c r="U7" s="61">
        <v>100000</v>
      </c>
      <c r="V7" s="61">
        <f>5*U7*((1-T7)+O7*T7)</f>
        <v>500000</v>
      </c>
      <c r="W7" s="62">
        <f>SUM(V7:V$24)</f>
        <v>7664418.0831701355</v>
      </c>
      <c r="X7" s="63">
        <f t="shared" ref="X7:X42" si="0">V7*(1-S7)</f>
        <v>500000</v>
      </c>
      <c r="Y7" s="61">
        <f>SUM(X7:X$24)</f>
        <v>7574006.5547275292</v>
      </c>
      <c r="Z7" s="61">
        <f t="shared" ref="Z7:Z42" si="1">V7*S7</f>
        <v>0</v>
      </c>
      <c r="AA7" s="62">
        <f>SUM(Z7:Z$24)</f>
        <v>90411.528442605471</v>
      </c>
      <c r="AB7" s="55">
        <f t="shared" ref="AB7:AB42" si="2">W7/U7</f>
        <v>76.644180831701348</v>
      </c>
      <c r="AC7" s="56">
        <f t="shared" ref="AC7:AC42" si="3">Y7/U7</f>
        <v>75.740065547275293</v>
      </c>
      <c r="AD7" s="64">
        <f>AC7/AB7*100</f>
        <v>98.820373217359645</v>
      </c>
      <c r="AE7" s="56">
        <f t="shared" ref="AE7:AE42" si="4">AA7/U7</f>
        <v>0.90411528442605471</v>
      </c>
      <c r="AF7" s="65">
        <f>AE7/AB7*100</f>
        <v>1.1796267826403555</v>
      </c>
      <c r="AH7" s="66">
        <f>IF(D7=0,0,T7*T7*(1-T7)/D7)</f>
        <v>0</v>
      </c>
      <c r="AI7" s="67">
        <f>IF(E7&lt;0.5,0,S7*(1-S7)/E7)</f>
        <v>0</v>
      </c>
      <c r="AJ7" s="67">
        <f>U7*U7*((1-O7)*5+AB8)^2*AH7</f>
        <v>0</v>
      </c>
      <c r="AK7" s="67">
        <f>SUM(AJ7:AJ$24)/U7/U7</f>
        <v>1.8183731981693063</v>
      </c>
      <c r="AL7" s="67">
        <f>U7*U7*((1-O7)*5*(1-S7)+AC8)^2*AH7+V7*V7*AI7</f>
        <v>0</v>
      </c>
      <c r="AM7" s="67">
        <f>SUM(AL7:AL$24)/U7/U7</f>
        <v>1.7065070398528173</v>
      </c>
      <c r="AN7" s="67">
        <f>U7*U7*((1-O7)*5*S7+AE8)^2*AH7+V7*V7*AI7</f>
        <v>0</v>
      </c>
      <c r="AO7" s="68">
        <f>SUM(AN7:AN$24)/U7/U7</f>
        <v>1.7014069963872041E-2</v>
      </c>
      <c r="AP7" s="55">
        <f t="shared" ref="AP7:AP42" si="5">AB7-1.96*SQRT(AK7)</f>
        <v>74.001178281932013</v>
      </c>
      <c r="AQ7" s="56">
        <f t="shared" ref="AQ7:AQ42" si="6">AB7+1.96*SQRT(AK7)</f>
        <v>79.287183381470683</v>
      </c>
      <c r="AR7" s="56">
        <f t="shared" ref="AR7:AR42" si="7">AC7-1.96*SQRT(AM7)</f>
        <v>73.179652017335528</v>
      </c>
      <c r="AS7" s="56">
        <f t="shared" ref="AS7:AS42" si="8">AC7+1.96*SQRT(AM7)</f>
        <v>78.300479077215059</v>
      </c>
      <c r="AT7" s="56">
        <f t="shared" ref="AT7:AT42" si="9">AE7-1.96*SQRT(AO7)</f>
        <v>0.64845681855173476</v>
      </c>
      <c r="AU7" s="69">
        <f t="shared" ref="AU7:AU42" si="10">AE7+1.96*SQRT(AO7)</f>
        <v>1.1597737503003747</v>
      </c>
    </row>
    <row r="8" spans="1:47" ht="14.45" customHeight="1" x14ac:dyDescent="0.15">
      <c r="A8" s="203"/>
      <c r="B8" s="205" t="s">
        <v>176</v>
      </c>
      <c r="C8" s="71">
        <v>411</v>
      </c>
      <c r="D8" s="72">
        <v>0</v>
      </c>
      <c r="E8" s="72">
        <v>139</v>
      </c>
      <c r="F8" s="126">
        <v>0</v>
      </c>
      <c r="G8" s="74" t="s">
        <v>69</v>
      </c>
      <c r="H8" s="72">
        <v>2841813</v>
      </c>
      <c r="I8" s="72">
        <v>261</v>
      </c>
      <c r="J8" s="75">
        <v>5</v>
      </c>
      <c r="K8" s="72">
        <v>99661</v>
      </c>
      <c r="L8" s="76">
        <v>7464920</v>
      </c>
      <c r="M8" s="179"/>
      <c r="N8" s="54"/>
      <c r="O8" s="77">
        <f t="shared" ref="O8:O22" si="11">IF(K8&lt;0.5,0.5,((L8-L9)-5*K9)/5/(K8-K9))</f>
        <v>0.4553191489361702</v>
      </c>
      <c r="P8" s="78">
        <f t="shared" ref="P8:P23" si="12">IF(H8&lt;0.5,1,(I8/H8)/((K8-K9)/(L8-L9)))</f>
        <v>0.97348850068450843</v>
      </c>
      <c r="Q8" s="79">
        <f t="shared" ref="Q8:Q42" si="13">IF(C8&lt;0.5,0,D8/C8)</f>
        <v>0</v>
      </c>
      <c r="R8" s="80">
        <f t="shared" ref="R8:R42" si="14">IF(P8=0,Q8,Q8/P8)</f>
        <v>0</v>
      </c>
      <c r="S8" s="81">
        <f t="shared" ref="S8:S42" si="15">IF(E8&lt;0.5,0,F8/E8)</f>
        <v>0</v>
      </c>
      <c r="T8" s="82">
        <f>5*R8/(1+5*(1-O8)*R8)</f>
        <v>0</v>
      </c>
      <c r="U8" s="83">
        <f>U7*(1-T7)</f>
        <v>100000</v>
      </c>
      <c r="V8" s="83">
        <f>5*U8*((1-T8)+O8*T8)</f>
        <v>500000</v>
      </c>
      <c r="W8" s="84">
        <f>SUM(V8:V$24)</f>
        <v>7164418.0831701355</v>
      </c>
      <c r="X8" s="85">
        <f t="shared" si="0"/>
        <v>500000</v>
      </c>
      <c r="Y8" s="83">
        <f>SUM(X8:X$24)</f>
        <v>7074006.5547275292</v>
      </c>
      <c r="Z8" s="83">
        <f t="shared" si="1"/>
        <v>0</v>
      </c>
      <c r="AA8" s="84">
        <f>SUM(Z8:Z$24)</f>
        <v>90411.528442605471</v>
      </c>
      <c r="AB8" s="77">
        <f t="shared" si="2"/>
        <v>71.644180831701348</v>
      </c>
      <c r="AC8" s="78">
        <f t="shared" si="3"/>
        <v>70.740065547275293</v>
      </c>
      <c r="AD8" s="86">
        <f t="shared" ref="AD8:AD42" si="16">AC8/AB8*100</f>
        <v>98.73804784431843</v>
      </c>
      <c r="AE8" s="78">
        <f t="shared" si="4"/>
        <v>0.90411528442605471</v>
      </c>
      <c r="AF8" s="87">
        <f t="shared" ref="AF8:AF42" si="17">AE8/AB8*100</f>
        <v>1.2619521556815663</v>
      </c>
      <c r="AH8" s="88">
        <f>IF(D8=0,0,T8*T8*(1-T8)/D8)</f>
        <v>0</v>
      </c>
      <c r="AI8" s="89">
        <f t="shared" ref="AI8:AI42" si="18">IF(E8&lt;0.5,0,S8*(1-S8)/E8)</f>
        <v>0</v>
      </c>
      <c r="AJ8" s="89">
        <f>U8*U8*((1-O8)*5+AB9)^2*AH8</f>
        <v>0</v>
      </c>
      <c r="AK8" s="89">
        <f>SUM(AJ8:AJ$24)/U8/U8</f>
        <v>1.8183731981693063</v>
      </c>
      <c r="AL8" s="89">
        <f>U8*U8*((1-O8)*5*(1-S8)+AC9)^2*AH8+V8*V8*AI8</f>
        <v>0</v>
      </c>
      <c r="AM8" s="89">
        <f>SUM(AL8:AL$24)/U8/U8</f>
        <v>1.7065070398528173</v>
      </c>
      <c r="AN8" s="89">
        <f>U8*U8*((1-O8)*5*S8+AE9)^2*AH8+V8*V8*AI8</f>
        <v>0</v>
      </c>
      <c r="AO8" s="90">
        <f>SUM(AN8:AN$24)/U8/U8</f>
        <v>1.7014069963872041E-2</v>
      </c>
      <c r="AP8" s="77">
        <f t="shared" si="5"/>
        <v>69.001178281932013</v>
      </c>
      <c r="AQ8" s="78">
        <f t="shared" si="6"/>
        <v>74.287183381470683</v>
      </c>
      <c r="AR8" s="78">
        <f t="shared" si="7"/>
        <v>68.179652017335528</v>
      </c>
      <c r="AS8" s="78">
        <f t="shared" si="8"/>
        <v>73.300479077215059</v>
      </c>
      <c r="AT8" s="78">
        <f t="shared" si="9"/>
        <v>0.64845681855173476</v>
      </c>
      <c r="AU8" s="91">
        <f t="shared" si="10"/>
        <v>1.1597737503003747</v>
      </c>
    </row>
    <row r="9" spans="1:47" ht="14.45" customHeight="1" x14ac:dyDescent="0.15">
      <c r="A9" s="203"/>
      <c r="B9" s="205" t="s">
        <v>137</v>
      </c>
      <c r="C9" s="71">
        <v>543</v>
      </c>
      <c r="D9" s="72">
        <v>0</v>
      </c>
      <c r="E9" s="72">
        <v>180</v>
      </c>
      <c r="F9" s="126">
        <v>0</v>
      </c>
      <c r="G9" s="74" t="s">
        <v>71</v>
      </c>
      <c r="H9" s="72">
        <v>3013782</v>
      </c>
      <c r="I9" s="72">
        <v>350</v>
      </c>
      <c r="J9" s="75">
        <v>10</v>
      </c>
      <c r="K9" s="72">
        <v>99614</v>
      </c>
      <c r="L9" s="76">
        <v>6966743</v>
      </c>
      <c r="M9" s="179"/>
      <c r="N9" s="54"/>
      <c r="O9" s="77">
        <f t="shared" si="11"/>
        <v>0.56491228070175448</v>
      </c>
      <c r="P9" s="78">
        <f t="shared" si="12"/>
        <v>1.0145269823413694</v>
      </c>
      <c r="Q9" s="79">
        <f t="shared" si="13"/>
        <v>0</v>
      </c>
      <c r="R9" s="80">
        <f t="shared" si="14"/>
        <v>0</v>
      </c>
      <c r="S9" s="81">
        <f t="shared" si="15"/>
        <v>0</v>
      </c>
      <c r="T9" s="82">
        <f t="shared" ref="T9:T22" si="19">5*R9/(1+5*(1-O9)*R9)</f>
        <v>0</v>
      </c>
      <c r="U9" s="83">
        <f t="shared" ref="U9:U23" si="20">U8*(1-T8)</f>
        <v>100000</v>
      </c>
      <c r="V9" s="83">
        <f t="shared" ref="V9:V22" si="21">5*U9*((1-T9)+O9*T9)</f>
        <v>500000</v>
      </c>
      <c r="W9" s="84">
        <f>SUM(V9:V$24)</f>
        <v>6664418.0831701364</v>
      </c>
      <c r="X9" s="85">
        <f t="shared" si="0"/>
        <v>500000</v>
      </c>
      <c r="Y9" s="83">
        <f>SUM(X9:X$24)</f>
        <v>6574006.5547275301</v>
      </c>
      <c r="Z9" s="83">
        <f t="shared" si="1"/>
        <v>0</v>
      </c>
      <c r="AA9" s="84">
        <f>SUM(Z9:Z$24)</f>
        <v>90411.528442605471</v>
      </c>
      <c r="AB9" s="77">
        <f t="shared" si="2"/>
        <v>66.644180831701362</v>
      </c>
      <c r="AC9" s="78">
        <f t="shared" si="3"/>
        <v>65.740065547275307</v>
      </c>
      <c r="AD9" s="86">
        <f t="shared" si="16"/>
        <v>98.643369498817535</v>
      </c>
      <c r="AE9" s="78">
        <f t="shared" si="4"/>
        <v>0.90411528442605471</v>
      </c>
      <c r="AF9" s="87">
        <f t="shared" si="17"/>
        <v>1.3566305011824593</v>
      </c>
      <c r="AH9" s="88">
        <f>IF(D9=0,0,T9*T9*(1-T9)/D9)</f>
        <v>0</v>
      </c>
      <c r="AI9" s="89">
        <f t="shared" si="18"/>
        <v>0</v>
      </c>
      <c r="AJ9" s="89">
        <f t="shared" ref="AJ9:AJ23" si="22">U9*U9*((1-O9)*5+AB10)^2*AH9</f>
        <v>0</v>
      </c>
      <c r="AK9" s="89">
        <f>SUM(AJ9:AJ$24)/U9/U9</f>
        <v>1.8183731981693063</v>
      </c>
      <c r="AL9" s="89">
        <f t="shared" ref="AL9:AL23" si="23">U9*U9*((1-O9)*5*(1-S9)+AC10)^2*AH9+V9*V9*AI9</f>
        <v>0</v>
      </c>
      <c r="AM9" s="89">
        <f>SUM(AL9:AL$24)/U9/U9</f>
        <v>1.7065070398528173</v>
      </c>
      <c r="AN9" s="89">
        <f t="shared" ref="AN9:AN23" si="24">U9*U9*((1-O9)*5*S9+AE10)^2*AH9+V9*V9*AI9</f>
        <v>0</v>
      </c>
      <c r="AO9" s="90">
        <f>SUM(AN9:AN$24)/U9/U9</f>
        <v>1.7014069963872041E-2</v>
      </c>
      <c r="AP9" s="77">
        <f t="shared" si="5"/>
        <v>64.001178281932027</v>
      </c>
      <c r="AQ9" s="78">
        <f t="shared" si="6"/>
        <v>69.287183381470697</v>
      </c>
      <c r="AR9" s="78">
        <f t="shared" si="7"/>
        <v>63.179652017335549</v>
      </c>
      <c r="AS9" s="78">
        <f t="shared" si="8"/>
        <v>68.300479077215073</v>
      </c>
      <c r="AT9" s="78">
        <f t="shared" si="9"/>
        <v>0.64845681855173476</v>
      </c>
      <c r="AU9" s="91">
        <f t="shared" si="10"/>
        <v>1.1597737503003747</v>
      </c>
    </row>
    <row r="10" spans="1:47" ht="14.45" customHeight="1" x14ac:dyDescent="0.15">
      <c r="A10" s="203"/>
      <c r="B10" s="205" t="s">
        <v>138</v>
      </c>
      <c r="C10" s="71">
        <v>512</v>
      </c>
      <c r="D10" s="72">
        <v>0</v>
      </c>
      <c r="E10" s="72">
        <v>163</v>
      </c>
      <c r="F10" s="126">
        <v>0</v>
      </c>
      <c r="G10" s="74" t="s">
        <v>73</v>
      </c>
      <c r="H10" s="72">
        <v>3096387</v>
      </c>
      <c r="I10" s="72">
        <v>941</v>
      </c>
      <c r="J10" s="75">
        <v>15</v>
      </c>
      <c r="K10" s="72">
        <v>99557</v>
      </c>
      <c r="L10" s="76">
        <v>6468797</v>
      </c>
      <c r="M10" s="179"/>
      <c r="N10" s="54"/>
      <c r="O10" s="77">
        <f t="shared" si="11"/>
        <v>0.5870129870129871</v>
      </c>
      <c r="P10" s="78">
        <f t="shared" si="12"/>
        <v>0.98169808499767264</v>
      </c>
      <c r="Q10" s="79">
        <f t="shared" si="13"/>
        <v>0</v>
      </c>
      <c r="R10" s="80">
        <f t="shared" si="14"/>
        <v>0</v>
      </c>
      <c r="S10" s="81">
        <f t="shared" si="15"/>
        <v>0</v>
      </c>
      <c r="T10" s="82">
        <f t="shared" si="19"/>
        <v>0</v>
      </c>
      <c r="U10" s="83">
        <f t="shared" si="20"/>
        <v>100000</v>
      </c>
      <c r="V10" s="83">
        <f t="shared" si="21"/>
        <v>500000</v>
      </c>
      <c r="W10" s="84">
        <f>SUM(V10:V$24)</f>
        <v>6164418.0831701364</v>
      </c>
      <c r="X10" s="85">
        <f t="shared" si="0"/>
        <v>500000</v>
      </c>
      <c r="Y10" s="83">
        <f>SUM(X10:X$24)</f>
        <v>6074006.5547275301</v>
      </c>
      <c r="Z10" s="83">
        <f t="shared" si="1"/>
        <v>0</v>
      </c>
      <c r="AA10" s="84">
        <f>SUM(Z10:Z$24)</f>
        <v>90411.528442605471</v>
      </c>
      <c r="AB10" s="77">
        <f t="shared" si="2"/>
        <v>61.644180831701362</v>
      </c>
      <c r="AC10" s="78">
        <f t="shared" si="3"/>
        <v>60.7400655472753</v>
      </c>
      <c r="AD10" s="86">
        <f t="shared" si="16"/>
        <v>98.533332307725132</v>
      </c>
      <c r="AE10" s="78">
        <f t="shared" si="4"/>
        <v>0.90411528442605471</v>
      </c>
      <c r="AF10" s="87">
        <f t="shared" si="17"/>
        <v>1.4666676922748578</v>
      </c>
      <c r="AH10" s="88">
        <f t="shared" ref="AH10:AH22" si="25">IF(D10=0,0,T10*T10*(1-T10)/D10)</f>
        <v>0</v>
      </c>
      <c r="AI10" s="89">
        <f t="shared" si="18"/>
        <v>0</v>
      </c>
      <c r="AJ10" s="89">
        <f t="shared" si="22"/>
        <v>0</v>
      </c>
      <c r="AK10" s="89">
        <f>SUM(AJ10:AJ$24)/U10/U10</f>
        <v>1.8183731981693063</v>
      </c>
      <c r="AL10" s="89">
        <f t="shared" si="23"/>
        <v>0</v>
      </c>
      <c r="AM10" s="89">
        <f>SUM(AL10:AL$24)/U10/U10</f>
        <v>1.7065070398528173</v>
      </c>
      <c r="AN10" s="89">
        <f t="shared" si="24"/>
        <v>0</v>
      </c>
      <c r="AO10" s="90">
        <f>SUM(AN10:AN$24)/U10/U10</f>
        <v>1.7014069963872041E-2</v>
      </c>
      <c r="AP10" s="77">
        <f t="shared" si="5"/>
        <v>59.001178281932027</v>
      </c>
      <c r="AQ10" s="78">
        <f t="shared" si="6"/>
        <v>64.287183381470697</v>
      </c>
      <c r="AR10" s="78">
        <f t="shared" si="7"/>
        <v>58.179652017335542</v>
      </c>
      <c r="AS10" s="78">
        <f t="shared" si="8"/>
        <v>63.300479077215059</v>
      </c>
      <c r="AT10" s="78">
        <f t="shared" si="9"/>
        <v>0.64845681855173476</v>
      </c>
      <c r="AU10" s="91">
        <f t="shared" si="10"/>
        <v>1.1597737503003747</v>
      </c>
    </row>
    <row r="11" spans="1:47" ht="14.45" customHeight="1" x14ac:dyDescent="0.15">
      <c r="A11" s="203"/>
      <c r="B11" s="205" t="s">
        <v>210</v>
      </c>
      <c r="C11" s="71">
        <v>367</v>
      </c>
      <c r="D11" s="72">
        <v>1</v>
      </c>
      <c r="E11" s="72">
        <v>120</v>
      </c>
      <c r="F11" s="126">
        <v>0</v>
      </c>
      <c r="G11" s="74" t="s">
        <v>75</v>
      </c>
      <c r="H11" s="72">
        <v>3228469</v>
      </c>
      <c r="I11" s="72">
        <v>1962</v>
      </c>
      <c r="J11" s="75">
        <v>20</v>
      </c>
      <c r="K11" s="72">
        <v>99403</v>
      </c>
      <c r="L11" s="76">
        <v>5971330</v>
      </c>
      <c r="M11" s="179"/>
      <c r="N11" s="54"/>
      <c r="O11" s="77">
        <f t="shared" si="11"/>
        <v>0.52070175438596489</v>
      </c>
      <c r="P11" s="78">
        <f t="shared" si="12"/>
        <v>1.0583511809924049</v>
      </c>
      <c r="Q11" s="79">
        <f t="shared" si="13"/>
        <v>2.7247956403269754E-3</v>
      </c>
      <c r="R11" s="80">
        <f t="shared" si="14"/>
        <v>2.5745666365411552E-3</v>
      </c>
      <c r="S11" s="81">
        <f t="shared" si="15"/>
        <v>0</v>
      </c>
      <c r="T11" s="82">
        <f t="shared" si="19"/>
        <v>1.2793895787830275E-2</v>
      </c>
      <c r="U11" s="83">
        <f t="shared" si="20"/>
        <v>100000</v>
      </c>
      <c r="V11" s="83">
        <f t="shared" si="21"/>
        <v>496933.95409716206</v>
      </c>
      <c r="W11" s="84">
        <f>SUM(V11:V$24)</f>
        <v>5664418.0831701355</v>
      </c>
      <c r="X11" s="85">
        <f t="shared" si="0"/>
        <v>496933.95409716206</v>
      </c>
      <c r="Y11" s="83">
        <f>SUM(X11:X$24)</f>
        <v>5574006.5547275301</v>
      </c>
      <c r="Z11" s="83">
        <f t="shared" si="1"/>
        <v>0</v>
      </c>
      <c r="AA11" s="84">
        <f>SUM(Z11:Z$24)</f>
        <v>90411.528442605471</v>
      </c>
      <c r="AB11" s="77">
        <f t="shared" si="2"/>
        <v>56.644180831701355</v>
      </c>
      <c r="AC11" s="78">
        <f t="shared" si="3"/>
        <v>55.7400655472753</v>
      </c>
      <c r="AD11" s="86">
        <f t="shared" si="16"/>
        <v>98.403869080369759</v>
      </c>
      <c r="AE11" s="78">
        <f t="shared" si="4"/>
        <v>0.90411528442605471</v>
      </c>
      <c r="AF11" s="87">
        <f t="shared" si="17"/>
        <v>1.5961309196302467</v>
      </c>
      <c r="AH11" s="88">
        <f t="shared" si="25"/>
        <v>1.6158961634161635E-4</v>
      </c>
      <c r="AI11" s="89">
        <f t="shared" si="18"/>
        <v>0</v>
      </c>
      <c r="AJ11" s="89">
        <f t="shared" si="22"/>
        <v>4842161478.1358948</v>
      </c>
      <c r="AK11" s="89">
        <f>SUM(AJ11:AJ$24)/U11/U11</f>
        <v>1.8183731981693063</v>
      </c>
      <c r="AL11" s="89">
        <f t="shared" si="23"/>
        <v>4681495426.6428413</v>
      </c>
      <c r="AM11" s="89">
        <f>SUM(AL11:AL$24)/U11/U11</f>
        <v>1.7065070398528173</v>
      </c>
      <c r="AN11" s="89">
        <f t="shared" si="24"/>
        <v>1355331.11298039</v>
      </c>
      <c r="AO11" s="90">
        <f>SUM(AN11:AN$24)/U11/U11</f>
        <v>1.7014069963872041E-2</v>
      </c>
      <c r="AP11" s="77">
        <f t="shared" si="5"/>
        <v>54.00117828193202</v>
      </c>
      <c r="AQ11" s="78">
        <f t="shared" si="6"/>
        <v>59.28718338147069</v>
      </c>
      <c r="AR11" s="78">
        <f t="shared" si="7"/>
        <v>53.179652017335542</v>
      </c>
      <c r="AS11" s="78">
        <f t="shared" si="8"/>
        <v>58.300479077215059</v>
      </c>
      <c r="AT11" s="78">
        <f t="shared" si="9"/>
        <v>0.64845681855173476</v>
      </c>
      <c r="AU11" s="91">
        <f t="shared" si="10"/>
        <v>1.1597737503003747</v>
      </c>
    </row>
    <row r="12" spans="1:47" ht="14.45" customHeight="1" x14ac:dyDescent="0.15">
      <c r="A12" s="203"/>
      <c r="B12" s="205" t="s">
        <v>211</v>
      </c>
      <c r="C12" s="71">
        <v>482</v>
      </c>
      <c r="D12" s="72">
        <v>0</v>
      </c>
      <c r="E12" s="72">
        <v>161</v>
      </c>
      <c r="F12" s="126">
        <v>0</v>
      </c>
      <c r="G12" s="74" t="s">
        <v>77</v>
      </c>
      <c r="H12" s="72">
        <v>3642952</v>
      </c>
      <c r="I12" s="72">
        <v>2412</v>
      </c>
      <c r="J12" s="75">
        <v>25</v>
      </c>
      <c r="K12" s="72">
        <v>99118</v>
      </c>
      <c r="L12" s="76">
        <v>5474998</v>
      </c>
      <c r="M12" s="179"/>
      <c r="N12" s="54"/>
      <c r="O12" s="77">
        <f t="shared" si="11"/>
        <v>0.51083591331269351</v>
      </c>
      <c r="P12" s="78">
        <f t="shared" si="12"/>
        <v>1.0142640282602235</v>
      </c>
      <c r="Q12" s="79">
        <f t="shared" si="13"/>
        <v>0</v>
      </c>
      <c r="R12" s="80">
        <f t="shared" si="14"/>
        <v>0</v>
      </c>
      <c r="S12" s="81">
        <f t="shared" si="15"/>
        <v>0</v>
      </c>
      <c r="T12" s="82">
        <f t="shared" si="19"/>
        <v>0</v>
      </c>
      <c r="U12" s="83">
        <f t="shared" si="20"/>
        <v>98720.610421216974</v>
      </c>
      <c r="V12" s="83">
        <f t="shared" si="21"/>
        <v>493603.05210608488</v>
      </c>
      <c r="W12" s="84">
        <f>SUM(V12:V$24)</f>
        <v>5167484.1290729735</v>
      </c>
      <c r="X12" s="85">
        <f t="shared" si="0"/>
        <v>493603.05210608488</v>
      </c>
      <c r="Y12" s="83">
        <f>SUM(X12:X$24)</f>
        <v>5077072.6006303681</v>
      </c>
      <c r="Z12" s="83">
        <f t="shared" si="1"/>
        <v>0</v>
      </c>
      <c r="AA12" s="84">
        <f>SUM(Z12:Z$24)</f>
        <v>90411.528442605471</v>
      </c>
      <c r="AB12" s="77">
        <f t="shared" si="2"/>
        <v>52.344531775326026</v>
      </c>
      <c r="AC12" s="78">
        <f t="shared" si="3"/>
        <v>51.428699427279945</v>
      </c>
      <c r="AD12" s="86">
        <f t="shared" si="16"/>
        <v>98.250376272392643</v>
      </c>
      <c r="AE12" s="78">
        <f t="shared" si="4"/>
        <v>0.91583234804608016</v>
      </c>
      <c r="AF12" s="87">
        <f t="shared" si="17"/>
        <v>1.7496237276073638</v>
      </c>
      <c r="AH12" s="88">
        <f t="shared" si="25"/>
        <v>0</v>
      </c>
      <c r="AI12" s="89">
        <f t="shared" si="18"/>
        <v>0</v>
      </c>
      <c r="AJ12" s="89">
        <f t="shared" si="22"/>
        <v>0</v>
      </c>
      <c r="AK12" s="89">
        <f>SUM(AJ12:AJ$24)/U12/U12</f>
        <v>1.368961679682565</v>
      </c>
      <c r="AL12" s="89">
        <f t="shared" si="23"/>
        <v>0</v>
      </c>
      <c r="AM12" s="89">
        <f>SUM(AL12:AL$24)/U12/U12</f>
        <v>1.2706629695107599</v>
      </c>
      <c r="AN12" s="89">
        <f t="shared" si="24"/>
        <v>0</v>
      </c>
      <c r="AO12" s="90">
        <f>SUM(AN12:AN$24)/U12/U12</f>
        <v>1.7318853244543568E-2</v>
      </c>
      <c r="AP12" s="77">
        <f t="shared" si="5"/>
        <v>50.051280112584116</v>
      </c>
      <c r="AQ12" s="78">
        <f t="shared" si="6"/>
        <v>54.637783438067935</v>
      </c>
      <c r="AR12" s="78">
        <f t="shared" si="7"/>
        <v>49.219315154756821</v>
      </c>
      <c r="AS12" s="78">
        <f t="shared" si="8"/>
        <v>53.638083699803069</v>
      </c>
      <c r="AT12" s="78">
        <f t="shared" si="9"/>
        <v>0.65789416431936121</v>
      </c>
      <c r="AU12" s="91">
        <f t="shared" si="10"/>
        <v>1.1737705317727991</v>
      </c>
    </row>
    <row r="13" spans="1:47" ht="14.45" customHeight="1" x14ac:dyDescent="0.15">
      <c r="A13" s="203"/>
      <c r="B13" s="205" t="s">
        <v>141</v>
      </c>
      <c r="C13" s="71">
        <v>549</v>
      </c>
      <c r="D13" s="72">
        <v>2</v>
      </c>
      <c r="E13" s="72">
        <v>186</v>
      </c>
      <c r="F13" s="126">
        <v>0</v>
      </c>
      <c r="G13" s="74" t="s">
        <v>79</v>
      </c>
      <c r="H13" s="72">
        <v>4180032</v>
      </c>
      <c r="I13" s="72">
        <v>3177</v>
      </c>
      <c r="J13" s="75">
        <v>30</v>
      </c>
      <c r="K13" s="72">
        <v>98795</v>
      </c>
      <c r="L13" s="76">
        <v>4980198</v>
      </c>
      <c r="M13" s="179"/>
      <c r="N13" s="54"/>
      <c r="O13" s="77">
        <f t="shared" si="11"/>
        <v>0.51657754010695189</v>
      </c>
      <c r="P13" s="78">
        <f t="shared" si="12"/>
        <v>1.0020178689264798</v>
      </c>
      <c r="Q13" s="79">
        <f t="shared" si="13"/>
        <v>3.6429872495446266E-3</v>
      </c>
      <c r="R13" s="80">
        <f t="shared" si="14"/>
        <v>3.6356509823997165E-3</v>
      </c>
      <c r="S13" s="81">
        <f t="shared" si="15"/>
        <v>0</v>
      </c>
      <c r="T13" s="82">
        <f t="shared" si="19"/>
        <v>1.8019900054056907E-2</v>
      </c>
      <c r="U13" s="83">
        <f t="shared" si="20"/>
        <v>98720.610421216974</v>
      </c>
      <c r="V13" s="83">
        <f t="shared" si="21"/>
        <v>489303.16514915571</v>
      </c>
      <c r="W13" s="84">
        <f>SUM(V13:V$24)</f>
        <v>4673881.0769668892</v>
      </c>
      <c r="X13" s="85">
        <f t="shared" si="0"/>
        <v>489303.16514915571</v>
      </c>
      <c r="Y13" s="83">
        <f>SUM(X13:X$24)</f>
        <v>4583469.5485242838</v>
      </c>
      <c r="Z13" s="83">
        <f t="shared" si="1"/>
        <v>0</v>
      </c>
      <c r="AA13" s="84">
        <f>SUM(Z13:Z$24)</f>
        <v>90411.528442605471</v>
      </c>
      <c r="AB13" s="77">
        <f t="shared" si="2"/>
        <v>47.344531775326033</v>
      </c>
      <c r="AC13" s="78">
        <f t="shared" si="3"/>
        <v>46.428699427279952</v>
      </c>
      <c r="AD13" s="86">
        <f t="shared" si="16"/>
        <v>98.065600580037042</v>
      </c>
      <c r="AE13" s="78">
        <f t="shared" si="4"/>
        <v>0.91583234804608016</v>
      </c>
      <c r="AF13" s="87">
        <f t="shared" si="17"/>
        <v>1.9343994199629475</v>
      </c>
      <c r="AH13" s="88">
        <f t="shared" si="25"/>
        <v>1.5943271685655997E-4</v>
      </c>
      <c r="AI13" s="89">
        <f t="shared" si="18"/>
        <v>0</v>
      </c>
      <c r="AJ13" s="89">
        <f t="shared" si="22"/>
        <v>3228492609.754807</v>
      </c>
      <c r="AK13" s="89">
        <f>SUM(AJ13:AJ$24)/U13/U13</f>
        <v>1.368961679682565</v>
      </c>
      <c r="AL13" s="89">
        <f t="shared" si="23"/>
        <v>3097732889.3275604</v>
      </c>
      <c r="AM13" s="89">
        <f>SUM(AL13:AL$24)/U13/U13</f>
        <v>1.2706629695107599</v>
      </c>
      <c r="AN13" s="89">
        <f t="shared" si="24"/>
        <v>1351511.3452411876</v>
      </c>
      <c r="AO13" s="90">
        <f>SUM(AN13:AN$24)/U13/U13</f>
        <v>1.7318853244543568E-2</v>
      </c>
      <c r="AP13" s="77">
        <f t="shared" si="5"/>
        <v>45.051280112584124</v>
      </c>
      <c r="AQ13" s="78">
        <f t="shared" si="6"/>
        <v>49.637783438067942</v>
      </c>
      <c r="AR13" s="78">
        <f t="shared" si="7"/>
        <v>44.219315154756828</v>
      </c>
      <c r="AS13" s="78">
        <f t="shared" si="8"/>
        <v>48.638083699803076</v>
      </c>
      <c r="AT13" s="78">
        <f t="shared" si="9"/>
        <v>0.65789416431936121</v>
      </c>
      <c r="AU13" s="91">
        <f t="shared" si="10"/>
        <v>1.1737705317727991</v>
      </c>
    </row>
    <row r="14" spans="1:47" ht="14.45" customHeight="1" x14ac:dyDescent="0.15">
      <c r="A14" s="203"/>
      <c r="B14" s="205" t="s">
        <v>142</v>
      </c>
      <c r="C14" s="71">
        <v>540</v>
      </c>
      <c r="D14" s="72">
        <v>2</v>
      </c>
      <c r="E14" s="72">
        <v>176</v>
      </c>
      <c r="F14" s="126">
        <v>0</v>
      </c>
      <c r="G14" s="74" t="s">
        <v>81</v>
      </c>
      <c r="H14" s="72">
        <v>4926663</v>
      </c>
      <c r="I14" s="72">
        <v>4867</v>
      </c>
      <c r="J14" s="75">
        <v>35</v>
      </c>
      <c r="K14" s="72">
        <v>98421</v>
      </c>
      <c r="L14" s="76">
        <v>4487127</v>
      </c>
      <c r="M14" s="179"/>
      <c r="N14" s="54"/>
      <c r="O14" s="77">
        <f t="shared" si="11"/>
        <v>0.53387096774193554</v>
      </c>
      <c r="P14" s="78">
        <f t="shared" si="12"/>
        <v>0.97782963082719465</v>
      </c>
      <c r="Q14" s="79">
        <f t="shared" si="13"/>
        <v>3.7037037037037038E-3</v>
      </c>
      <c r="R14" s="80">
        <f t="shared" si="14"/>
        <v>3.7876779215317469E-3</v>
      </c>
      <c r="S14" s="81">
        <f t="shared" si="15"/>
        <v>0</v>
      </c>
      <c r="T14" s="82">
        <f t="shared" si="19"/>
        <v>1.8772669489571108E-2</v>
      </c>
      <c r="U14" s="83">
        <f t="shared" si="20"/>
        <v>96941.674888151145</v>
      </c>
      <c r="V14" s="83">
        <f t="shared" si="21"/>
        <v>480466.9404690995</v>
      </c>
      <c r="W14" s="84">
        <f>SUM(V14:V$24)</f>
        <v>4184577.9118177337</v>
      </c>
      <c r="X14" s="85">
        <f t="shared" si="0"/>
        <v>480466.9404690995</v>
      </c>
      <c r="Y14" s="83">
        <f>SUM(X14:X$24)</f>
        <v>4094166.3833751283</v>
      </c>
      <c r="Z14" s="83">
        <f t="shared" si="1"/>
        <v>0</v>
      </c>
      <c r="AA14" s="84">
        <f>SUM(Z14:Z$24)</f>
        <v>90411.528442605471</v>
      </c>
      <c r="AB14" s="77">
        <f t="shared" si="2"/>
        <v>43.16593370854995</v>
      </c>
      <c r="AC14" s="78">
        <f t="shared" si="3"/>
        <v>42.2332953097713</v>
      </c>
      <c r="AD14" s="86">
        <f t="shared" si="16"/>
        <v>97.839411038631326</v>
      </c>
      <c r="AE14" s="78">
        <f t="shared" si="4"/>
        <v>0.93263839877864718</v>
      </c>
      <c r="AF14" s="87">
        <f t="shared" si="17"/>
        <v>2.160588961368668</v>
      </c>
      <c r="AH14" s="88">
        <f t="shared" si="25"/>
        <v>1.7289869237177154E-4</v>
      </c>
      <c r="AI14" s="89">
        <f t="shared" si="18"/>
        <v>0</v>
      </c>
      <c r="AJ14" s="89">
        <f t="shared" si="22"/>
        <v>2767643484.5008397</v>
      </c>
      <c r="AK14" s="89">
        <f>SUM(AJ14:AJ$24)/U14/U14</f>
        <v>1.0761239933217948</v>
      </c>
      <c r="AL14" s="89">
        <f t="shared" si="23"/>
        <v>2641633438.7463088</v>
      </c>
      <c r="AM14" s="89">
        <f>SUM(AL14:AL$24)/U14/U14</f>
        <v>0.98809853618961252</v>
      </c>
      <c r="AN14" s="89">
        <f t="shared" si="24"/>
        <v>1467912.1278506287</v>
      </c>
      <c r="AO14" s="90">
        <f>SUM(AN14:AN$24)/U14/U14</f>
        <v>1.7816493939670903E-2</v>
      </c>
      <c r="AP14" s="77">
        <f t="shared" si="5"/>
        <v>41.132700339567187</v>
      </c>
      <c r="AQ14" s="78">
        <f t="shared" si="6"/>
        <v>45.199167077532714</v>
      </c>
      <c r="AR14" s="78">
        <f t="shared" si="7"/>
        <v>40.284993655348657</v>
      </c>
      <c r="AS14" s="78">
        <f t="shared" si="8"/>
        <v>44.181596964193943</v>
      </c>
      <c r="AT14" s="78">
        <f t="shared" si="9"/>
        <v>0.67102065641655173</v>
      </c>
      <c r="AU14" s="91">
        <f t="shared" si="10"/>
        <v>1.1942561411407426</v>
      </c>
    </row>
    <row r="15" spans="1:47" ht="14.45" customHeight="1" x14ac:dyDescent="0.15">
      <c r="A15" s="203"/>
      <c r="B15" s="205" t="s">
        <v>180</v>
      </c>
      <c r="C15" s="71">
        <v>548</v>
      </c>
      <c r="D15" s="72">
        <v>1</v>
      </c>
      <c r="E15" s="72">
        <v>184</v>
      </c>
      <c r="F15" s="126">
        <v>0</v>
      </c>
      <c r="G15" s="74" t="s">
        <v>83</v>
      </c>
      <c r="H15" s="72">
        <v>4381848</v>
      </c>
      <c r="I15" s="72">
        <v>6629</v>
      </c>
      <c r="J15" s="75">
        <v>40</v>
      </c>
      <c r="K15" s="72">
        <v>97925</v>
      </c>
      <c r="L15" s="76">
        <v>3996178</v>
      </c>
      <c r="M15" s="179"/>
      <c r="N15" s="54"/>
      <c r="O15" s="77">
        <f t="shared" si="11"/>
        <v>0.53368841544607193</v>
      </c>
      <c r="P15" s="78">
        <f t="shared" si="12"/>
        <v>0.98278483788079118</v>
      </c>
      <c r="Q15" s="79">
        <f t="shared" si="13"/>
        <v>1.8248175182481751E-3</v>
      </c>
      <c r="R15" s="80">
        <f t="shared" si="14"/>
        <v>1.8567823270280448E-3</v>
      </c>
      <c r="S15" s="81">
        <f t="shared" si="15"/>
        <v>0</v>
      </c>
      <c r="T15" s="82">
        <f t="shared" si="19"/>
        <v>9.2438930146785444E-3</v>
      </c>
      <c r="U15" s="83">
        <f t="shared" si="20"/>
        <v>95121.820865710426</v>
      </c>
      <c r="V15" s="83">
        <f t="shared" si="21"/>
        <v>473558.97492380842</v>
      </c>
      <c r="W15" s="84">
        <f>SUM(V15:V$24)</f>
        <v>3704110.971348634</v>
      </c>
      <c r="X15" s="85">
        <f t="shared" si="0"/>
        <v>473558.97492380842</v>
      </c>
      <c r="Y15" s="83">
        <f>SUM(X15:X$24)</f>
        <v>3613699.4429060286</v>
      </c>
      <c r="Z15" s="83">
        <f t="shared" si="1"/>
        <v>0</v>
      </c>
      <c r="AA15" s="84">
        <f>SUM(Z15:Z$24)</f>
        <v>90411.528442605471</v>
      </c>
      <c r="AB15" s="77">
        <f t="shared" si="2"/>
        <v>38.940707165162081</v>
      </c>
      <c r="AC15" s="78">
        <f t="shared" si="3"/>
        <v>37.990225691828584</v>
      </c>
      <c r="AD15" s="86">
        <f t="shared" si="16"/>
        <v>97.559157132657731</v>
      </c>
      <c r="AE15" s="78">
        <f t="shared" si="4"/>
        <v>0.95048147333349753</v>
      </c>
      <c r="AF15" s="87">
        <f t="shared" si="17"/>
        <v>2.4408428673422664</v>
      </c>
      <c r="AH15" s="88">
        <f t="shared" si="25"/>
        <v>8.4659671493901516E-5</v>
      </c>
      <c r="AI15" s="89">
        <f t="shared" si="18"/>
        <v>0</v>
      </c>
      <c r="AJ15" s="89">
        <f t="shared" si="22"/>
        <v>1026721666.2409761</v>
      </c>
      <c r="AK15" s="89">
        <f>SUM(AJ15:AJ$24)/U15/U15</f>
        <v>0.81181519291722415</v>
      </c>
      <c r="AL15" s="89">
        <f t="shared" si="23"/>
        <v>973618067.66072392</v>
      </c>
      <c r="AM15" s="89">
        <f>SUM(AL15:AL$24)/U15/U15</f>
        <v>0.73431593305466525</v>
      </c>
      <c r="AN15" s="89">
        <f t="shared" si="24"/>
        <v>705002.54605778435</v>
      </c>
      <c r="AO15" s="90">
        <f>SUM(AN15:AN$24)/U15/U15</f>
        <v>1.834250613278799E-2</v>
      </c>
      <c r="AP15" s="77">
        <f t="shared" si="5"/>
        <v>37.174731727872306</v>
      </c>
      <c r="AQ15" s="78">
        <f t="shared" si="6"/>
        <v>40.706682602451856</v>
      </c>
      <c r="AR15" s="78">
        <f t="shared" si="7"/>
        <v>36.310657863956543</v>
      </c>
      <c r="AS15" s="78">
        <f t="shared" si="8"/>
        <v>39.669793519700626</v>
      </c>
      <c r="AT15" s="78">
        <f t="shared" si="9"/>
        <v>0.685029836382963</v>
      </c>
      <c r="AU15" s="91">
        <f t="shared" si="10"/>
        <v>1.2159331102840321</v>
      </c>
    </row>
    <row r="16" spans="1:47" ht="14.45" customHeight="1" x14ac:dyDescent="0.15">
      <c r="A16" s="203"/>
      <c r="B16" s="205" t="s">
        <v>144</v>
      </c>
      <c r="C16" s="71">
        <v>593</v>
      </c>
      <c r="D16" s="72">
        <v>2</v>
      </c>
      <c r="E16" s="72">
        <v>207</v>
      </c>
      <c r="F16" s="128">
        <v>0</v>
      </c>
      <c r="G16" s="74" t="s">
        <v>85</v>
      </c>
      <c r="H16" s="72">
        <v>4015388</v>
      </c>
      <c r="I16" s="72">
        <v>9566</v>
      </c>
      <c r="J16" s="75">
        <v>45</v>
      </c>
      <c r="K16" s="72">
        <v>97174</v>
      </c>
      <c r="L16" s="76">
        <v>3508304</v>
      </c>
      <c r="M16" s="179"/>
      <c r="N16" s="54"/>
      <c r="O16" s="77">
        <f t="shared" si="11"/>
        <v>0.53811965811965812</v>
      </c>
      <c r="P16" s="78">
        <f t="shared" si="12"/>
        <v>0.98381889997385186</v>
      </c>
      <c r="Q16" s="79">
        <f t="shared" si="13"/>
        <v>3.3726812816188868E-3</v>
      </c>
      <c r="R16" s="80">
        <f t="shared" si="14"/>
        <v>3.4281525611151876E-3</v>
      </c>
      <c r="S16" s="81">
        <f t="shared" si="15"/>
        <v>0</v>
      </c>
      <c r="T16" s="82">
        <f t="shared" si="19"/>
        <v>1.7006125625571914E-2</v>
      </c>
      <c r="U16" s="83">
        <f t="shared" si="20"/>
        <v>94242.524930266387</v>
      </c>
      <c r="V16" s="83">
        <f t="shared" si="21"/>
        <v>467511.34602768102</v>
      </c>
      <c r="W16" s="84">
        <f>SUM(V16:V$24)</f>
        <v>3230551.9964248254</v>
      </c>
      <c r="X16" s="85">
        <f t="shared" si="0"/>
        <v>467511.34602768102</v>
      </c>
      <c r="Y16" s="83">
        <f>SUM(X16:X$24)</f>
        <v>3140140.46798222</v>
      </c>
      <c r="Z16" s="83">
        <f t="shared" si="1"/>
        <v>0</v>
      </c>
      <c r="AA16" s="84">
        <f>SUM(Z16:Z$24)</f>
        <v>90411.528442605471</v>
      </c>
      <c r="AB16" s="77">
        <f t="shared" si="2"/>
        <v>34.279132470349595</v>
      </c>
      <c r="AC16" s="78">
        <f t="shared" si="3"/>
        <v>33.319782871964954</v>
      </c>
      <c r="AD16" s="86">
        <f t="shared" si="16"/>
        <v>97.201359750820856</v>
      </c>
      <c r="AE16" s="78">
        <f t="shared" si="4"/>
        <v>0.95934959838463985</v>
      </c>
      <c r="AF16" s="87">
        <f t="shared" si="17"/>
        <v>2.7986402491791416</v>
      </c>
      <c r="AH16" s="88">
        <f t="shared" si="25"/>
        <v>1.4214499798072266E-4</v>
      </c>
      <c r="AI16" s="89">
        <f t="shared" si="18"/>
        <v>0</v>
      </c>
      <c r="AJ16" s="89">
        <f t="shared" si="22"/>
        <v>1303715209.353338</v>
      </c>
      <c r="AK16" s="89">
        <f>SUM(AJ16:AJ$24)/U16/U16</f>
        <v>0.71143427733793074</v>
      </c>
      <c r="AL16" s="89">
        <f t="shared" si="23"/>
        <v>1225729546.7407346</v>
      </c>
      <c r="AM16" s="89">
        <f>SUM(AL16:AL$24)/U16/U16</f>
        <v>0.63846113483377653</v>
      </c>
      <c r="AN16" s="89">
        <f t="shared" si="24"/>
        <v>1202479.2229109511</v>
      </c>
      <c r="AO16" s="90">
        <f>SUM(AN16:AN$24)/U16/U16</f>
        <v>1.8607001771600389E-2</v>
      </c>
      <c r="AP16" s="77">
        <f t="shared" si="5"/>
        <v>32.625939825851866</v>
      </c>
      <c r="AQ16" s="78">
        <f t="shared" si="6"/>
        <v>35.932325114847323</v>
      </c>
      <c r="AR16" s="78">
        <f t="shared" si="7"/>
        <v>31.753669116333697</v>
      </c>
      <c r="AS16" s="78">
        <f t="shared" si="8"/>
        <v>34.88589662759621</v>
      </c>
      <c r="AT16" s="78">
        <f t="shared" si="9"/>
        <v>0.69199092916708849</v>
      </c>
      <c r="AU16" s="91">
        <f t="shared" si="10"/>
        <v>1.2267082676021912</v>
      </c>
    </row>
    <row r="17" spans="1:47" ht="14.45" customHeight="1" x14ac:dyDescent="0.15">
      <c r="A17" s="203"/>
      <c r="B17" s="205" t="s">
        <v>145</v>
      </c>
      <c r="C17" s="71">
        <v>700</v>
      </c>
      <c r="D17" s="72">
        <v>4</v>
      </c>
      <c r="E17" s="72">
        <v>225</v>
      </c>
      <c r="F17" s="128">
        <v>0</v>
      </c>
      <c r="G17" s="74" t="s">
        <v>87</v>
      </c>
      <c r="H17" s="72">
        <v>3807362</v>
      </c>
      <c r="I17" s="72">
        <v>14638</v>
      </c>
      <c r="J17" s="75">
        <v>50</v>
      </c>
      <c r="K17" s="72">
        <v>96004</v>
      </c>
      <c r="L17" s="76">
        <v>3025136</v>
      </c>
      <c r="M17" s="179"/>
      <c r="N17" s="54"/>
      <c r="O17" s="77">
        <f t="shared" si="11"/>
        <v>0.53771739130434781</v>
      </c>
      <c r="P17" s="78">
        <f t="shared" si="12"/>
        <v>0.99410913388781819</v>
      </c>
      <c r="Q17" s="79">
        <f t="shared" si="13"/>
        <v>5.7142857142857143E-3</v>
      </c>
      <c r="R17" s="80">
        <f t="shared" si="14"/>
        <v>5.7481472803071051E-3</v>
      </c>
      <c r="S17" s="81">
        <f t="shared" si="15"/>
        <v>0</v>
      </c>
      <c r="T17" s="82">
        <f t="shared" si="19"/>
        <v>2.836388411966808E-2</v>
      </c>
      <c r="U17" s="83">
        <f t="shared" si="20"/>
        <v>92639.824712031186</v>
      </c>
      <c r="V17" s="83">
        <f t="shared" si="21"/>
        <v>457125.59627700254</v>
      </c>
      <c r="W17" s="84">
        <f>SUM(V17:V$24)</f>
        <v>2763040.6503971443</v>
      </c>
      <c r="X17" s="85">
        <f t="shared" si="0"/>
        <v>457125.59627700254</v>
      </c>
      <c r="Y17" s="83">
        <f>SUM(X17:X$24)</f>
        <v>2672629.1219545389</v>
      </c>
      <c r="Z17" s="83">
        <f t="shared" si="1"/>
        <v>0</v>
      </c>
      <c r="AA17" s="84">
        <f>SUM(Z17:Z$24)</f>
        <v>90411.528442605471</v>
      </c>
      <c r="AB17" s="77">
        <f t="shared" si="2"/>
        <v>29.825624767598537</v>
      </c>
      <c r="AC17" s="78">
        <f t="shared" si="3"/>
        <v>28.849678097539005</v>
      </c>
      <c r="AD17" s="86">
        <f t="shared" si="16"/>
        <v>96.727824889959166</v>
      </c>
      <c r="AE17" s="78">
        <f t="shared" si="4"/>
        <v>0.97594667005953084</v>
      </c>
      <c r="AF17" s="87">
        <f t="shared" si="17"/>
        <v>3.2721751100408243</v>
      </c>
      <c r="AH17" s="88">
        <f t="shared" si="25"/>
        <v>1.9542272403579706E-4</v>
      </c>
      <c r="AI17" s="89">
        <f t="shared" si="18"/>
        <v>0</v>
      </c>
      <c r="AJ17" s="89">
        <f t="shared" si="22"/>
        <v>1308242016.1824143</v>
      </c>
      <c r="AK17" s="89">
        <f>SUM(AJ17:AJ$24)/U17/U17</f>
        <v>0.58435299529956186</v>
      </c>
      <c r="AL17" s="89">
        <f t="shared" si="23"/>
        <v>1215835783.8122015</v>
      </c>
      <c r="AM17" s="89">
        <f>SUM(AL17:AL$24)/U17/U17</f>
        <v>0.51792006651416889</v>
      </c>
      <c r="AN17" s="89">
        <f t="shared" si="24"/>
        <v>1692058.5496634617</v>
      </c>
      <c r="AO17" s="90">
        <f>SUM(AN17:AN$24)/U17/U17</f>
        <v>1.911627149957806E-2</v>
      </c>
      <c r="AP17" s="77">
        <f t="shared" si="5"/>
        <v>28.327342261946551</v>
      </c>
      <c r="AQ17" s="78">
        <f t="shared" si="6"/>
        <v>31.323907273250523</v>
      </c>
      <c r="AR17" s="78">
        <f t="shared" si="7"/>
        <v>27.439131491601849</v>
      </c>
      <c r="AS17" s="78">
        <f t="shared" si="8"/>
        <v>30.260224703476162</v>
      </c>
      <c r="AT17" s="78">
        <f t="shared" si="9"/>
        <v>0.70495392367546417</v>
      </c>
      <c r="AU17" s="91">
        <f t="shared" si="10"/>
        <v>1.2469394164435976</v>
      </c>
    </row>
    <row r="18" spans="1:47" ht="14.45" customHeight="1" x14ac:dyDescent="0.15">
      <c r="A18" s="203"/>
      <c r="B18" s="205" t="s">
        <v>214</v>
      </c>
      <c r="C18" s="71">
        <v>848</v>
      </c>
      <c r="D18" s="72">
        <v>4</v>
      </c>
      <c r="E18" s="72">
        <v>287</v>
      </c>
      <c r="F18" s="128">
        <v>1</v>
      </c>
      <c r="G18" s="74" t="s">
        <v>89</v>
      </c>
      <c r="H18" s="72">
        <v>4296539</v>
      </c>
      <c r="I18" s="72">
        <v>27134</v>
      </c>
      <c r="J18" s="75">
        <v>55</v>
      </c>
      <c r="K18" s="72">
        <v>94164</v>
      </c>
      <c r="L18" s="76">
        <v>2549369</v>
      </c>
      <c r="M18" s="179"/>
      <c r="N18" s="54"/>
      <c r="O18" s="77">
        <f t="shared" si="11"/>
        <v>0.53580846634281754</v>
      </c>
      <c r="P18" s="78">
        <f t="shared" si="12"/>
        <v>1.017048497327077</v>
      </c>
      <c r="Q18" s="79">
        <f t="shared" si="13"/>
        <v>4.7169811320754715E-3</v>
      </c>
      <c r="R18" s="80">
        <f t="shared" si="14"/>
        <v>4.6379117067398973E-3</v>
      </c>
      <c r="S18" s="81">
        <f t="shared" si="15"/>
        <v>3.4843205574912892E-3</v>
      </c>
      <c r="T18" s="82">
        <f t="shared" si="19"/>
        <v>2.2942595335251999E-2</v>
      </c>
      <c r="U18" s="83">
        <f t="shared" si="20"/>
        <v>90012.199459032767</v>
      </c>
      <c r="V18" s="83">
        <f t="shared" si="21"/>
        <v>445267.95635706425</v>
      </c>
      <c r="W18" s="84">
        <f>SUM(V18:V$24)</f>
        <v>2305915.054120142</v>
      </c>
      <c r="X18" s="85">
        <f t="shared" si="0"/>
        <v>443716.50006313721</v>
      </c>
      <c r="Y18" s="83">
        <f>SUM(X18:X$24)</f>
        <v>2215503.5256775366</v>
      </c>
      <c r="Z18" s="83">
        <f t="shared" si="1"/>
        <v>1551.4562939270531</v>
      </c>
      <c r="AA18" s="84">
        <f>SUM(Z18:Z$24)</f>
        <v>90411.528442605471</v>
      </c>
      <c r="AB18" s="77">
        <f t="shared" si="2"/>
        <v>25.617805897184333</v>
      </c>
      <c r="AC18" s="78">
        <f t="shared" si="3"/>
        <v>24.613369509828257</v>
      </c>
      <c r="AD18" s="86">
        <f t="shared" si="16"/>
        <v>96.079147482858886</v>
      </c>
      <c r="AE18" s="78">
        <f t="shared" si="4"/>
        <v>1.0044363873560767</v>
      </c>
      <c r="AF18" s="87">
        <f t="shared" si="17"/>
        <v>3.9208525171411144</v>
      </c>
      <c r="AH18" s="88">
        <f t="shared" si="25"/>
        <v>1.2857163868346382E-4</v>
      </c>
      <c r="AI18" s="89">
        <f t="shared" si="18"/>
        <v>1.2098188389351682E-5</v>
      </c>
      <c r="AJ18" s="89">
        <f t="shared" si="22"/>
        <v>574179623.53272009</v>
      </c>
      <c r="AK18" s="89">
        <f>SUM(AJ18:AJ$24)/U18/U18</f>
        <v>0.45750010169899324</v>
      </c>
      <c r="AL18" s="89">
        <f t="shared" si="23"/>
        <v>527842063.71302593</v>
      </c>
      <c r="AM18" s="89">
        <f>SUM(AL18:AL$24)/U18/U18</f>
        <v>0.39853704169733656</v>
      </c>
      <c r="AN18" s="89">
        <f t="shared" si="24"/>
        <v>3479174.5251251901</v>
      </c>
      <c r="AO18" s="90">
        <f>SUM(AN18:AN$24)/U18/U18</f>
        <v>2.0039802012061188E-2</v>
      </c>
      <c r="AP18" s="77">
        <f t="shared" si="5"/>
        <v>24.292086322505416</v>
      </c>
      <c r="AQ18" s="78">
        <f t="shared" si="6"/>
        <v>26.94352547186325</v>
      </c>
      <c r="AR18" s="78">
        <f t="shared" si="7"/>
        <v>23.376025620933788</v>
      </c>
      <c r="AS18" s="78">
        <f t="shared" si="8"/>
        <v>25.850713398722725</v>
      </c>
      <c r="AT18" s="78">
        <f t="shared" si="9"/>
        <v>0.72697485234710602</v>
      </c>
      <c r="AU18" s="91">
        <f t="shared" si="10"/>
        <v>1.2818979223650473</v>
      </c>
    </row>
    <row r="19" spans="1:47" ht="14.45" customHeight="1" x14ac:dyDescent="0.15">
      <c r="A19" s="203"/>
      <c r="B19" s="205" t="s">
        <v>146</v>
      </c>
      <c r="C19" s="71">
        <v>969</v>
      </c>
      <c r="D19" s="72">
        <v>8</v>
      </c>
      <c r="E19" s="72">
        <v>314</v>
      </c>
      <c r="F19" s="128">
        <v>2</v>
      </c>
      <c r="G19" s="74" t="s">
        <v>91</v>
      </c>
      <c r="H19" s="72">
        <v>4936772</v>
      </c>
      <c r="I19" s="72">
        <v>46155</v>
      </c>
      <c r="J19" s="75">
        <v>60</v>
      </c>
      <c r="K19" s="72">
        <v>91282</v>
      </c>
      <c r="L19" s="76">
        <v>2085238</v>
      </c>
      <c r="M19" s="179"/>
      <c r="N19" s="54"/>
      <c r="O19" s="77">
        <f t="shared" si="11"/>
        <v>0.52924419940271084</v>
      </c>
      <c r="P19" s="78">
        <f t="shared" si="12"/>
        <v>0.95825599073661039</v>
      </c>
      <c r="Q19" s="79">
        <f t="shared" si="13"/>
        <v>8.2559339525283791E-3</v>
      </c>
      <c r="R19" s="80">
        <f t="shared" si="14"/>
        <v>8.6155829260008612E-3</v>
      </c>
      <c r="S19" s="81">
        <f t="shared" si="15"/>
        <v>6.369426751592357E-3</v>
      </c>
      <c r="T19" s="82">
        <f t="shared" si="19"/>
        <v>4.2221693386351219E-2</v>
      </c>
      <c r="U19" s="83">
        <f t="shared" si="20"/>
        <v>87947.085991608183</v>
      </c>
      <c r="V19" s="83">
        <f t="shared" si="21"/>
        <v>430995.20146855054</v>
      </c>
      <c r="W19" s="84">
        <f>SUM(V19:V$24)</f>
        <v>1860647.0977630774</v>
      </c>
      <c r="X19" s="85">
        <f t="shared" si="0"/>
        <v>428250.00910250883</v>
      </c>
      <c r="Y19" s="83">
        <f>SUM(X19:X$24)</f>
        <v>1771787.0256143992</v>
      </c>
      <c r="Z19" s="83">
        <f t="shared" si="1"/>
        <v>2745.1923660417233</v>
      </c>
      <c r="AA19" s="84">
        <f>SUM(Z19:Z$24)</f>
        <v>88860.072148678417</v>
      </c>
      <c r="AB19" s="77">
        <f t="shared" si="2"/>
        <v>21.156438292231972</v>
      </c>
      <c r="AC19" s="78">
        <f t="shared" si="3"/>
        <v>20.146057207437906</v>
      </c>
      <c r="AD19" s="86">
        <f t="shared" si="16"/>
        <v>95.22423826337041</v>
      </c>
      <c r="AE19" s="78">
        <f t="shared" si="4"/>
        <v>1.0103810847940697</v>
      </c>
      <c r="AF19" s="87">
        <f t="shared" si="17"/>
        <v>4.7757617366296117</v>
      </c>
      <c r="AH19" s="88">
        <f t="shared" si="25"/>
        <v>2.134254984340069E-4</v>
      </c>
      <c r="AI19" s="89">
        <f t="shared" si="18"/>
        <v>2.015559603327534E-5</v>
      </c>
      <c r="AJ19" s="89">
        <f t="shared" si="22"/>
        <v>616569808.16743481</v>
      </c>
      <c r="AK19" s="89">
        <f>SUM(AJ19:AJ$24)/U19/U19</f>
        <v>0.4050034223160966</v>
      </c>
      <c r="AL19" s="89">
        <f t="shared" si="23"/>
        <v>555902034.65413761</v>
      </c>
      <c r="AM19" s="89">
        <f>SUM(AL19:AL$24)/U19/U19</f>
        <v>0.34922966593216892</v>
      </c>
      <c r="AN19" s="89">
        <f t="shared" si="24"/>
        <v>5520346.5647461256</v>
      </c>
      <c r="AO19" s="90">
        <f>SUM(AN19:AN$24)/U19/U19</f>
        <v>2.054215896902677E-2</v>
      </c>
      <c r="AP19" s="77">
        <f t="shared" si="5"/>
        <v>19.909096660132121</v>
      </c>
      <c r="AQ19" s="78">
        <f t="shared" si="6"/>
        <v>22.403779924331822</v>
      </c>
      <c r="AR19" s="78">
        <f t="shared" si="7"/>
        <v>18.987782333047107</v>
      </c>
      <c r="AS19" s="78">
        <f t="shared" si="8"/>
        <v>21.304332081828704</v>
      </c>
      <c r="AT19" s="78">
        <f t="shared" si="9"/>
        <v>0.72946337816913442</v>
      </c>
      <c r="AU19" s="91">
        <f t="shared" si="10"/>
        <v>1.2912987914190051</v>
      </c>
    </row>
    <row r="20" spans="1:47" ht="14.45" customHeight="1" x14ac:dyDescent="0.15">
      <c r="A20" s="203"/>
      <c r="B20" s="205" t="s">
        <v>183</v>
      </c>
      <c r="C20" s="71">
        <v>661</v>
      </c>
      <c r="D20" s="72">
        <v>10</v>
      </c>
      <c r="E20" s="72">
        <v>219</v>
      </c>
      <c r="F20" s="126">
        <v>3</v>
      </c>
      <c r="G20" s="74" t="s">
        <v>93</v>
      </c>
      <c r="H20" s="72">
        <v>3933785</v>
      </c>
      <c r="I20" s="72">
        <v>57468</v>
      </c>
      <c r="J20" s="75">
        <v>65</v>
      </c>
      <c r="K20" s="72">
        <v>86929</v>
      </c>
      <c r="L20" s="76">
        <v>1639074</v>
      </c>
      <c r="M20" s="179"/>
      <c r="N20" s="54"/>
      <c r="O20" s="77">
        <f t="shared" si="11"/>
        <v>0.5272548053228191</v>
      </c>
      <c r="P20" s="78">
        <f t="shared" si="12"/>
        <v>1.0086189358122006</v>
      </c>
      <c r="Q20" s="79">
        <f t="shared" si="13"/>
        <v>1.5128593040847202E-2</v>
      </c>
      <c r="R20" s="80">
        <f t="shared" si="14"/>
        <v>1.4999314908424507E-2</v>
      </c>
      <c r="S20" s="81">
        <f t="shared" si="15"/>
        <v>1.3698630136986301E-2</v>
      </c>
      <c r="T20" s="82">
        <f t="shared" si="19"/>
        <v>7.2428668940943547E-2</v>
      </c>
      <c r="U20" s="83">
        <f t="shared" si="20"/>
        <v>84233.811092647447</v>
      </c>
      <c r="V20" s="83">
        <f t="shared" si="21"/>
        <v>406748.09846392967</v>
      </c>
      <c r="W20" s="84">
        <f>SUM(V20:V$24)</f>
        <v>1429651.8962945268</v>
      </c>
      <c r="X20" s="85">
        <f t="shared" si="0"/>
        <v>401176.20670414978</v>
      </c>
      <c r="Y20" s="83">
        <f>SUM(X20:X$24)</f>
        <v>1343537.0165118903</v>
      </c>
      <c r="Z20" s="83">
        <f t="shared" si="1"/>
        <v>5571.8917597798581</v>
      </c>
      <c r="AA20" s="84">
        <f>SUM(Z20:Z$24)</f>
        <v>86114.879782636694</v>
      </c>
      <c r="AB20" s="77">
        <f t="shared" si="2"/>
        <v>16.972423279318029</v>
      </c>
      <c r="AC20" s="78">
        <f t="shared" si="3"/>
        <v>15.950091763438735</v>
      </c>
      <c r="AD20" s="86">
        <f t="shared" si="16"/>
        <v>93.976514142650032</v>
      </c>
      <c r="AE20" s="78">
        <f t="shared" si="4"/>
        <v>1.022331515879298</v>
      </c>
      <c r="AF20" s="87">
        <f t="shared" si="17"/>
        <v>6.0234858573499857</v>
      </c>
      <c r="AH20" s="88">
        <f t="shared" si="25"/>
        <v>4.8659576548911403E-4</v>
      </c>
      <c r="AI20" s="89">
        <f t="shared" si="18"/>
        <v>6.1693961960531285E-5</v>
      </c>
      <c r="AJ20" s="89">
        <f t="shared" si="22"/>
        <v>824729670.88939488</v>
      </c>
      <c r="AK20" s="89">
        <f>SUM(AJ20:AJ$24)/U20/U20</f>
        <v>0.35460004499069053</v>
      </c>
      <c r="AL20" s="89">
        <f t="shared" si="23"/>
        <v>725369240.52054226</v>
      </c>
      <c r="AM20" s="89">
        <f>SUM(AL20:AL$24)/U20/U20</f>
        <v>0.30235093452738376</v>
      </c>
      <c r="AN20" s="89">
        <f t="shared" si="24"/>
        <v>14109843.265527414</v>
      </c>
      <c r="AO20" s="90">
        <f>SUM(AN20:AN$24)/U20/U20</f>
        <v>2.1615171818024859E-2</v>
      </c>
      <c r="AP20" s="77">
        <f t="shared" si="5"/>
        <v>15.805276530688605</v>
      </c>
      <c r="AQ20" s="78">
        <f t="shared" si="6"/>
        <v>18.139570027947453</v>
      </c>
      <c r="AR20" s="78">
        <f t="shared" si="7"/>
        <v>14.872357403737608</v>
      </c>
      <c r="AS20" s="78">
        <f t="shared" si="8"/>
        <v>17.02782612313986</v>
      </c>
      <c r="AT20" s="78">
        <f t="shared" si="9"/>
        <v>0.73417037336330182</v>
      </c>
      <c r="AU20" s="91">
        <f t="shared" si="10"/>
        <v>1.3104926583952943</v>
      </c>
    </row>
    <row r="21" spans="1:47" ht="14.45" customHeight="1" x14ac:dyDescent="0.15">
      <c r="A21" s="203"/>
      <c r="B21" s="205" t="s">
        <v>184</v>
      </c>
      <c r="C21" s="71">
        <v>669</v>
      </c>
      <c r="D21" s="72">
        <v>22</v>
      </c>
      <c r="E21" s="72">
        <v>228</v>
      </c>
      <c r="F21" s="126">
        <v>6</v>
      </c>
      <c r="G21" s="74" t="s">
        <v>95</v>
      </c>
      <c r="H21" s="72">
        <v>3235341</v>
      </c>
      <c r="I21" s="72">
        <v>73470</v>
      </c>
      <c r="J21" s="75">
        <v>70</v>
      </c>
      <c r="K21" s="72">
        <v>80842</v>
      </c>
      <c r="L21" s="76">
        <v>1218817</v>
      </c>
      <c r="M21" s="179"/>
      <c r="N21" s="54"/>
      <c r="O21" s="77">
        <f t="shared" si="11"/>
        <v>0.53200229489386108</v>
      </c>
      <c r="P21" s="78">
        <f t="shared" si="12"/>
        <v>1.0001077519982688</v>
      </c>
      <c r="Q21" s="79">
        <f t="shared" si="13"/>
        <v>3.2884902840059793E-2</v>
      </c>
      <c r="R21" s="80">
        <f t="shared" si="14"/>
        <v>3.2881359807834701E-2</v>
      </c>
      <c r="S21" s="81">
        <f t="shared" si="15"/>
        <v>2.6315789473684209E-2</v>
      </c>
      <c r="T21" s="82">
        <f t="shared" si="19"/>
        <v>0.15266077312303064</v>
      </c>
      <c r="U21" s="83">
        <f t="shared" si="20"/>
        <v>78132.868275384099</v>
      </c>
      <c r="V21" s="83">
        <f t="shared" si="21"/>
        <v>362753.36990162998</v>
      </c>
      <c r="W21" s="84">
        <f>SUM(V21:V$24)</f>
        <v>1022903.7978305973</v>
      </c>
      <c r="X21" s="85">
        <f t="shared" si="0"/>
        <v>353207.22858842922</v>
      </c>
      <c r="Y21" s="83">
        <f>SUM(X21:X$24)</f>
        <v>942360.8098077405</v>
      </c>
      <c r="Z21" s="83">
        <f t="shared" si="1"/>
        <v>9546.1413132007892</v>
      </c>
      <c r="AA21" s="84">
        <f>SUM(Z21:Z$24)</f>
        <v>80542.988022856836</v>
      </c>
      <c r="AB21" s="77">
        <f t="shared" si="2"/>
        <v>13.091850080625607</v>
      </c>
      <c r="AC21" s="78">
        <f t="shared" si="3"/>
        <v>12.061003654522599</v>
      </c>
      <c r="AD21" s="86">
        <f t="shared" si="16"/>
        <v>92.126044678524551</v>
      </c>
      <c r="AE21" s="78">
        <f t="shared" si="4"/>
        <v>1.0308464261030086</v>
      </c>
      <c r="AF21" s="87">
        <f t="shared" si="17"/>
        <v>7.8739553214754547</v>
      </c>
      <c r="AH21" s="88">
        <f t="shared" si="25"/>
        <v>8.976138525490754E-4</v>
      </c>
      <c r="AI21" s="89">
        <f t="shared" si="18"/>
        <v>1.123827574476357E-4</v>
      </c>
      <c r="AJ21" s="89">
        <f t="shared" si="22"/>
        <v>830546927.42639303</v>
      </c>
      <c r="AK21" s="89">
        <f>SUM(AJ21:AJ$24)/U21/U21</f>
        <v>0.27704292085300303</v>
      </c>
      <c r="AL21" s="89">
        <f t="shared" si="23"/>
        <v>699383003.44255424</v>
      </c>
      <c r="AM21" s="89">
        <f>SUM(AL21:AL$24)/U21/U21</f>
        <v>0.2325915140275775</v>
      </c>
      <c r="AN21" s="89">
        <f t="shared" si="24"/>
        <v>21834569.621270284</v>
      </c>
      <c r="AO21" s="90">
        <f>SUM(AN21:AN$24)/U21/U21</f>
        <v>2.2811278437483536E-2</v>
      </c>
      <c r="AP21" s="77">
        <f t="shared" si="5"/>
        <v>12.060206690325986</v>
      </c>
      <c r="AQ21" s="78">
        <f t="shared" si="6"/>
        <v>14.123493470925228</v>
      </c>
      <c r="AR21" s="78">
        <f t="shared" si="7"/>
        <v>11.115739902817108</v>
      </c>
      <c r="AS21" s="78">
        <f t="shared" si="8"/>
        <v>13.006267406228091</v>
      </c>
      <c r="AT21" s="78">
        <f t="shared" si="9"/>
        <v>0.73481972587913225</v>
      </c>
      <c r="AU21" s="91">
        <f t="shared" si="10"/>
        <v>1.3268731263268849</v>
      </c>
    </row>
    <row r="22" spans="1:47" ht="14.45" customHeight="1" x14ac:dyDescent="0.15">
      <c r="A22" s="203"/>
      <c r="B22" s="205" t="s">
        <v>148</v>
      </c>
      <c r="C22" s="71">
        <v>622</v>
      </c>
      <c r="D22" s="72">
        <v>32</v>
      </c>
      <c r="E22" s="72">
        <v>200</v>
      </c>
      <c r="F22" s="126">
        <v>11</v>
      </c>
      <c r="G22" s="74" t="s">
        <v>97</v>
      </c>
      <c r="H22" s="72">
        <v>2593169</v>
      </c>
      <c r="I22" s="72">
        <v>102673</v>
      </c>
      <c r="J22" s="75">
        <v>75</v>
      </c>
      <c r="K22" s="72">
        <v>72127</v>
      </c>
      <c r="L22" s="76">
        <v>835000</v>
      </c>
      <c r="M22" s="179"/>
      <c r="N22" s="54"/>
      <c r="O22" s="77">
        <f t="shared" si="11"/>
        <v>0.53363147123474564</v>
      </c>
      <c r="P22" s="78">
        <f t="shared" si="12"/>
        <v>0.98997905253822749</v>
      </c>
      <c r="Q22" s="79">
        <f t="shared" si="13"/>
        <v>5.1446945337620578E-2</v>
      </c>
      <c r="R22" s="80">
        <f t="shared" si="14"/>
        <v>5.1967711039657562E-2</v>
      </c>
      <c r="S22" s="81">
        <f t="shared" si="15"/>
        <v>5.5E-2</v>
      </c>
      <c r="T22" s="82">
        <f t="shared" si="19"/>
        <v>0.23175443157721115</v>
      </c>
      <c r="U22" s="83">
        <f t="shared" si="20"/>
        <v>66205.044198144053</v>
      </c>
      <c r="V22" s="83">
        <f t="shared" si="21"/>
        <v>295247.03087223216</v>
      </c>
      <c r="W22" s="84">
        <f>SUM(V22:V$24)</f>
        <v>660150.42792896728</v>
      </c>
      <c r="X22" s="85">
        <f t="shared" si="0"/>
        <v>279008.44417425938</v>
      </c>
      <c r="Y22" s="83">
        <f>SUM(X22:X$24)</f>
        <v>589153.58121931122</v>
      </c>
      <c r="Z22" s="83">
        <f t="shared" si="1"/>
        <v>16238.586697972769</v>
      </c>
      <c r="AA22" s="84">
        <f>SUM(Z22:Z$24)</f>
        <v>70996.846709656034</v>
      </c>
      <c r="AB22" s="77">
        <f t="shared" si="2"/>
        <v>9.9713010681363379</v>
      </c>
      <c r="AC22" s="78">
        <f t="shared" si="3"/>
        <v>8.8989228593525684</v>
      </c>
      <c r="AD22" s="86">
        <f t="shared" si="16"/>
        <v>89.245353224659979</v>
      </c>
      <c r="AE22" s="78">
        <f t="shared" si="4"/>
        <v>1.0723782087837699</v>
      </c>
      <c r="AF22" s="87">
        <f t="shared" si="17"/>
        <v>10.754646775340023</v>
      </c>
      <c r="AH22" s="88">
        <f t="shared" si="25"/>
        <v>1.2894549694803044E-3</v>
      </c>
      <c r="AI22" s="89">
        <f t="shared" si="18"/>
        <v>2.5987500000000001E-4</v>
      </c>
      <c r="AJ22" s="89">
        <f t="shared" si="22"/>
        <v>510749448.16041148</v>
      </c>
      <c r="AK22" s="89">
        <f>SUM(AJ22:AJ$24)/U22/U22</f>
        <v>0.19637424211501225</v>
      </c>
      <c r="AL22" s="89">
        <f t="shared" si="23"/>
        <v>412138817.73610187</v>
      </c>
      <c r="AM22" s="89">
        <f>SUM(AL22:AL$24)/U22/U22</f>
        <v>0.1643876727293713</v>
      </c>
      <c r="AN22" s="89">
        <f t="shared" si="24"/>
        <v>30858212.762021519</v>
      </c>
      <c r="AO22" s="90">
        <f>SUM(AN22:AN$24)/U22/U22</f>
        <v>2.678977429829156E-2</v>
      </c>
      <c r="AP22" s="77">
        <f t="shared" si="5"/>
        <v>9.1027440530192933</v>
      </c>
      <c r="AQ22" s="78">
        <f t="shared" si="6"/>
        <v>10.839858083253382</v>
      </c>
      <c r="AR22" s="78">
        <f t="shared" si="7"/>
        <v>8.1042457654602416</v>
      </c>
      <c r="AS22" s="78">
        <f t="shared" si="8"/>
        <v>9.6935999532448953</v>
      </c>
      <c r="AT22" s="78">
        <f t="shared" si="9"/>
        <v>0.75157360011313856</v>
      </c>
      <c r="AU22" s="91">
        <f t="shared" si="10"/>
        <v>1.3931828174544012</v>
      </c>
    </row>
    <row r="23" spans="1:47" ht="14.45" customHeight="1" x14ac:dyDescent="0.15">
      <c r="A23" s="203"/>
      <c r="B23" s="205" t="s">
        <v>205</v>
      </c>
      <c r="C23" s="71">
        <v>430</v>
      </c>
      <c r="D23" s="72">
        <v>43</v>
      </c>
      <c r="E23" s="72">
        <v>142</v>
      </c>
      <c r="F23" s="126">
        <v>13</v>
      </c>
      <c r="G23" s="74" t="s">
        <v>99</v>
      </c>
      <c r="H23" s="72">
        <v>1700191</v>
      </c>
      <c r="I23" s="72">
        <v>119801</v>
      </c>
      <c r="J23" s="75">
        <v>80</v>
      </c>
      <c r="K23" s="72">
        <v>58934</v>
      </c>
      <c r="L23" s="76">
        <v>505129</v>
      </c>
      <c r="M23" s="179"/>
      <c r="N23" s="54"/>
      <c r="O23" s="77">
        <f>IF(K23&lt;0.5,0.5,((L23-L24)-5*K24)/5/(K23-K24))</f>
        <v>0.51768128916741274</v>
      </c>
      <c r="P23" s="78">
        <f t="shared" si="12"/>
        <v>0.99185554200888892</v>
      </c>
      <c r="Q23" s="79">
        <f t="shared" si="13"/>
        <v>0.1</v>
      </c>
      <c r="R23" s="80">
        <f t="shared" si="14"/>
        <v>0.10082113348629534</v>
      </c>
      <c r="S23" s="81">
        <f t="shared" si="15"/>
        <v>9.154929577464789E-2</v>
      </c>
      <c r="T23" s="82">
        <f>5*R23/(1+5*(1-O23)*R23)</f>
        <v>0.40551010457709358</v>
      </c>
      <c r="U23" s="83">
        <f t="shared" si="20"/>
        <v>50861.731812459038</v>
      </c>
      <c r="V23" s="83">
        <f>5*U23*((1-T23)+O23*T23)</f>
        <v>204569.6717845957</v>
      </c>
      <c r="W23" s="84">
        <f>SUM(V23:V$24)</f>
        <v>364903.39705673512</v>
      </c>
      <c r="X23" s="85">
        <f t="shared" si="0"/>
        <v>185841.46239586512</v>
      </c>
      <c r="Y23" s="83">
        <f>SUM(X23:X$24)</f>
        <v>310145.13704505184</v>
      </c>
      <c r="Z23" s="83">
        <f t="shared" si="1"/>
        <v>18728.209388730593</v>
      </c>
      <c r="AA23" s="84">
        <f>SUM(Z23:Z$24)</f>
        <v>54758.260011683276</v>
      </c>
      <c r="AB23" s="77">
        <f t="shared" si="2"/>
        <v>7.1744194319263972</v>
      </c>
      <c r="AC23" s="78">
        <f t="shared" si="3"/>
        <v>6.0978092171269518</v>
      </c>
      <c r="AD23" s="86">
        <f t="shared" si="16"/>
        <v>84.99376534903304</v>
      </c>
      <c r="AE23" s="78">
        <f t="shared" si="4"/>
        <v>1.0766102147994447</v>
      </c>
      <c r="AF23" s="87">
        <f t="shared" si="17"/>
        <v>15.006234650966944</v>
      </c>
      <c r="AH23" s="88">
        <f>IF(D23=0,0,T23*T23*(1-T23)/D23)</f>
        <v>2.2734184632675291E-3</v>
      </c>
      <c r="AI23" s="89">
        <f t="shared" si="18"/>
        <v>5.856902973085488E-4</v>
      </c>
      <c r="AJ23" s="89">
        <f t="shared" si="22"/>
        <v>349980039.34843665</v>
      </c>
      <c r="AK23" s="89">
        <f>SUM(AJ23:AJ$24)/U23/U23</f>
        <v>0.13528853330254687</v>
      </c>
      <c r="AL23" s="89">
        <f t="shared" si="23"/>
        <v>258067976.65245733</v>
      </c>
      <c r="AM23" s="89">
        <f>SUM(AL23:AL$24)/U23/U23</f>
        <v>0.11921149113037703</v>
      </c>
      <c r="AN23" s="89">
        <f t="shared" si="24"/>
        <v>36242149.116345286</v>
      </c>
      <c r="AO23" s="90">
        <f>SUM(AN23:AN$24)/U23/U23</f>
        <v>3.3462341230698994E-2</v>
      </c>
      <c r="AP23" s="77">
        <f t="shared" si="5"/>
        <v>6.4535002758935835</v>
      </c>
      <c r="AQ23" s="78">
        <f t="shared" si="6"/>
        <v>7.8953385879592108</v>
      </c>
      <c r="AR23" s="78">
        <f t="shared" si="7"/>
        <v>5.4210796815468534</v>
      </c>
      <c r="AS23" s="78">
        <f t="shared" si="8"/>
        <v>6.7745387527070502</v>
      </c>
      <c r="AT23" s="78">
        <f t="shared" si="9"/>
        <v>0.71807300603046187</v>
      </c>
      <c r="AU23" s="91">
        <f t="shared" si="10"/>
        <v>1.4351474235684276</v>
      </c>
    </row>
    <row r="24" spans="1:47" ht="14.45" customHeight="1" x14ac:dyDescent="0.15">
      <c r="A24" s="183"/>
      <c r="B24" s="206" t="s">
        <v>187</v>
      </c>
      <c r="C24" s="94">
        <v>277</v>
      </c>
      <c r="D24" s="95">
        <v>49</v>
      </c>
      <c r="E24" s="95">
        <v>89</v>
      </c>
      <c r="F24" s="180">
        <v>20</v>
      </c>
      <c r="G24" s="97" t="s">
        <v>101</v>
      </c>
      <c r="H24" s="95">
        <v>1052072</v>
      </c>
      <c r="I24" s="95">
        <v>159813</v>
      </c>
      <c r="J24" s="98">
        <v>85</v>
      </c>
      <c r="K24" s="95">
        <v>41062</v>
      </c>
      <c r="L24" s="99">
        <v>253559</v>
      </c>
      <c r="M24" s="179"/>
      <c r="N24" s="54"/>
      <c r="O24" s="100">
        <v>1</v>
      </c>
      <c r="P24" s="101">
        <f>IF(H24&lt;0.5,1,(I24/H24)/(K24/L24))</f>
        <v>0.93800590719217503</v>
      </c>
      <c r="Q24" s="102">
        <f t="shared" si="13"/>
        <v>0.17689530685920576</v>
      </c>
      <c r="R24" s="103">
        <f t="shared" si="14"/>
        <v>0.1885865595332164</v>
      </c>
      <c r="S24" s="104">
        <f t="shared" si="15"/>
        <v>0.2247191011235955</v>
      </c>
      <c r="T24" s="100">
        <v>1</v>
      </c>
      <c r="U24" s="105">
        <f>U23*(1-T23)</f>
        <v>30236.785626216686</v>
      </c>
      <c r="V24" s="105">
        <f>U24/R24</f>
        <v>160333.72527213942</v>
      </c>
      <c r="W24" s="106">
        <f>SUM(V24:V$24)</f>
        <v>160333.72527213942</v>
      </c>
      <c r="X24" s="100">
        <f t="shared" si="0"/>
        <v>124303.67464918674</v>
      </c>
      <c r="Y24" s="105">
        <f>SUM(X24:X$24)</f>
        <v>124303.67464918674</v>
      </c>
      <c r="Z24" s="105">
        <f t="shared" si="1"/>
        <v>36030.05062295268</v>
      </c>
      <c r="AA24" s="106">
        <f>SUM(Z24:Z$24)</f>
        <v>36030.05062295268</v>
      </c>
      <c r="AB24" s="107">
        <f t="shared" si="2"/>
        <v>5.3026048222904585</v>
      </c>
      <c r="AC24" s="101">
        <f t="shared" si="3"/>
        <v>4.1110082330117033</v>
      </c>
      <c r="AD24" s="108">
        <f t="shared" si="16"/>
        <v>77.528089887640434</v>
      </c>
      <c r="AE24" s="101">
        <f t="shared" si="4"/>
        <v>1.1915965892787548</v>
      </c>
      <c r="AF24" s="109">
        <f t="shared" si="17"/>
        <v>22.471910112359552</v>
      </c>
      <c r="AH24" s="110">
        <f>0</f>
        <v>0</v>
      </c>
      <c r="AI24" s="111">
        <f t="shared" si="18"/>
        <v>1.957532884424705E-3</v>
      </c>
      <c r="AJ24" s="111">
        <v>0</v>
      </c>
      <c r="AK24" s="111">
        <f>(1-R24)/R24/R24/D24</f>
        <v>0.46561251181811375</v>
      </c>
      <c r="AL24" s="111">
        <f>V24*V24*AI24</f>
        <v>50322108.878980197</v>
      </c>
      <c r="AM24" s="111">
        <f>(1-S24)*(1-S24)*(1-R24)/R24/R24/D24+AI24/R24/R24</f>
        <v>0.33490243787184854</v>
      </c>
      <c r="AN24" s="111">
        <f>V24*V24*AI24</f>
        <v>50322108.878980197</v>
      </c>
      <c r="AO24" s="112">
        <f>S24*S24*(1-R24)/R24/R24/D24+AI24/R24/R24</f>
        <v>7.8553976309066811E-2</v>
      </c>
      <c r="AP24" s="107">
        <f t="shared" si="5"/>
        <v>3.9651830393810927</v>
      </c>
      <c r="AQ24" s="101">
        <f t="shared" si="6"/>
        <v>6.6400266051998242</v>
      </c>
      <c r="AR24" s="101">
        <f t="shared" si="7"/>
        <v>2.9767414190175296</v>
      </c>
      <c r="AS24" s="101">
        <f t="shared" si="8"/>
        <v>5.2452750470058769</v>
      </c>
      <c r="AT24" s="101">
        <f t="shared" si="9"/>
        <v>0.64225793654356711</v>
      </c>
      <c r="AU24" s="113">
        <f t="shared" si="10"/>
        <v>1.7409352420139426</v>
      </c>
    </row>
    <row r="25" spans="1:47" ht="14.45" customHeight="1" x14ac:dyDescent="0.15">
      <c r="A25" s="203" t="s">
        <v>102</v>
      </c>
      <c r="B25" s="204" t="s">
        <v>67</v>
      </c>
      <c r="C25" s="114">
        <v>492</v>
      </c>
      <c r="D25" s="207">
        <v>0</v>
      </c>
      <c r="E25" s="207">
        <v>163</v>
      </c>
      <c r="F25" s="115">
        <v>0</v>
      </c>
      <c r="G25" s="51" t="s">
        <v>67</v>
      </c>
      <c r="H25" s="49">
        <v>2565299</v>
      </c>
      <c r="I25" s="49">
        <v>1509</v>
      </c>
      <c r="J25" s="52">
        <v>0</v>
      </c>
      <c r="K25" s="49">
        <v>100000</v>
      </c>
      <c r="L25" s="53">
        <v>8638891</v>
      </c>
      <c r="M25" s="179"/>
      <c r="N25" s="54"/>
      <c r="O25" s="116">
        <f t="shared" ref="O25:O40" si="26">IF(K25&lt;0.5,0.5,((L25-L26)-5*K26)/5/(K25-K26))</f>
        <v>0.17388316151202748</v>
      </c>
      <c r="P25" s="117">
        <f t="shared" ref="P25:P40" si="27">IF(H25&lt;0.5,1,(I25/H25)/((K25-K26)/(L25-L26)))</f>
        <v>1.0082842014159938</v>
      </c>
      <c r="Q25" s="57">
        <f t="shared" si="13"/>
        <v>0</v>
      </c>
      <c r="R25" s="118">
        <f t="shared" si="14"/>
        <v>0</v>
      </c>
      <c r="S25" s="119">
        <f t="shared" si="15"/>
        <v>0</v>
      </c>
      <c r="T25" s="120">
        <f>5*R25/(1+5*(1-O25)*R25)</f>
        <v>0</v>
      </c>
      <c r="U25" s="121">
        <v>100000</v>
      </c>
      <c r="V25" s="121">
        <f>5*U25*((1-T25)+O25*T25)</f>
        <v>500000</v>
      </c>
      <c r="W25" s="122">
        <f>SUM(V25:V$42)</f>
        <v>8658529.3842408322</v>
      </c>
      <c r="X25" s="123">
        <f t="shared" si="0"/>
        <v>500000</v>
      </c>
      <c r="Y25" s="121">
        <f>SUM(X25:X$42)</f>
        <v>8371166.4128574086</v>
      </c>
      <c r="Z25" s="121">
        <f t="shared" si="1"/>
        <v>0</v>
      </c>
      <c r="AA25" s="122">
        <f>SUM(Z25:Z$42)</f>
        <v>287362.97138342471</v>
      </c>
      <c r="AB25" s="116">
        <f t="shared" si="2"/>
        <v>86.585293842408319</v>
      </c>
      <c r="AC25" s="117">
        <f t="shared" si="3"/>
        <v>83.711664128574085</v>
      </c>
      <c r="AD25" s="64">
        <f t="shared" si="16"/>
        <v>96.681157288598612</v>
      </c>
      <c r="AE25" s="117">
        <f t="shared" si="4"/>
        <v>2.873629713834247</v>
      </c>
      <c r="AF25" s="65">
        <f t="shared" si="17"/>
        <v>3.3188427114013921</v>
      </c>
      <c r="AH25" s="66">
        <f>IF(D25=0,0,T25*T25*(1-T25)/D25)</f>
        <v>0</v>
      </c>
      <c r="AI25" s="67">
        <f t="shared" si="18"/>
        <v>0</v>
      </c>
      <c r="AJ25" s="67">
        <f>U25*U25*((1-O25)*5+AB26)^2*AH25</f>
        <v>0</v>
      </c>
      <c r="AK25" s="67">
        <f>SUM(AJ25:AJ$42)/U25/U25</f>
        <v>0.70830905426942348</v>
      </c>
      <c r="AL25" s="67">
        <f>U25*U25*((1-O25)*5*(1-S25)+AC26)^2*AH25+V25*V25*AI25</f>
        <v>0</v>
      </c>
      <c r="AM25" s="67">
        <f>SUM(AL25:AL$42)/U25/U25</f>
        <v>0.56814297853547191</v>
      </c>
      <c r="AN25" s="67">
        <f>U25*U25*((1-O25)*5*S25+AE26)^2*AH25+V25*V25*AI25</f>
        <v>0</v>
      </c>
      <c r="AO25" s="68">
        <f>SUM(AN25:AN$42)/U25/U25</f>
        <v>6.4271618629337612E-2</v>
      </c>
      <c r="AP25" s="116">
        <f t="shared" si="5"/>
        <v>84.935736306921484</v>
      </c>
      <c r="AQ25" s="117">
        <f t="shared" si="6"/>
        <v>88.234851377895154</v>
      </c>
      <c r="AR25" s="117">
        <f t="shared" si="7"/>
        <v>82.234309037087314</v>
      </c>
      <c r="AS25" s="117">
        <f t="shared" si="8"/>
        <v>85.189019220060857</v>
      </c>
      <c r="AT25" s="117">
        <f t="shared" si="9"/>
        <v>2.3767334971788339</v>
      </c>
      <c r="AU25" s="124">
        <f t="shared" si="10"/>
        <v>3.3705259304896602</v>
      </c>
    </row>
    <row r="26" spans="1:47" ht="14.45" customHeight="1" x14ac:dyDescent="0.15">
      <c r="A26" s="208"/>
      <c r="B26" s="205" t="s">
        <v>69</v>
      </c>
      <c r="C26" s="71">
        <v>446</v>
      </c>
      <c r="D26" s="72">
        <v>0</v>
      </c>
      <c r="E26" s="72">
        <v>149</v>
      </c>
      <c r="F26" s="126">
        <v>0</v>
      </c>
      <c r="G26" s="74" t="s">
        <v>69</v>
      </c>
      <c r="H26" s="72">
        <v>2708194</v>
      </c>
      <c r="I26" s="72">
        <v>219</v>
      </c>
      <c r="J26" s="75">
        <v>5</v>
      </c>
      <c r="K26" s="72">
        <v>99709</v>
      </c>
      <c r="L26" s="76">
        <v>8140093</v>
      </c>
      <c r="M26" s="179"/>
      <c r="N26" s="54"/>
      <c r="O26" s="77">
        <f t="shared" si="26"/>
        <v>0.44736842105263158</v>
      </c>
      <c r="P26" s="78">
        <f t="shared" si="27"/>
        <v>1.0607026014578835</v>
      </c>
      <c r="Q26" s="79">
        <f t="shared" si="13"/>
        <v>0</v>
      </c>
      <c r="R26" s="80">
        <f t="shared" si="14"/>
        <v>0</v>
      </c>
      <c r="S26" s="81">
        <f t="shared" si="15"/>
        <v>0</v>
      </c>
      <c r="T26" s="82">
        <f>5*R26/(1+5*(1-O26)*R26)</f>
        <v>0</v>
      </c>
      <c r="U26" s="83">
        <f>U25*(1-T25)</f>
        <v>100000</v>
      </c>
      <c r="V26" s="83">
        <f>5*U26*((1-T26)+O26*T26)</f>
        <v>500000</v>
      </c>
      <c r="W26" s="84">
        <f>SUM(V26:V$42)</f>
        <v>8158529.3842408331</v>
      </c>
      <c r="X26" s="85">
        <f t="shared" si="0"/>
        <v>500000</v>
      </c>
      <c r="Y26" s="83">
        <f>SUM(X26:X$42)</f>
        <v>7871166.4128574086</v>
      </c>
      <c r="Z26" s="83">
        <f t="shared" si="1"/>
        <v>0</v>
      </c>
      <c r="AA26" s="84">
        <f>SUM(Z26:Z$42)</f>
        <v>287362.97138342471</v>
      </c>
      <c r="AB26" s="77">
        <f t="shared" si="2"/>
        <v>81.585293842408333</v>
      </c>
      <c r="AC26" s="78">
        <f t="shared" si="3"/>
        <v>78.711664128574085</v>
      </c>
      <c r="AD26" s="86">
        <f t="shared" si="16"/>
        <v>96.477760171600281</v>
      </c>
      <c r="AE26" s="78">
        <f t="shared" si="4"/>
        <v>2.873629713834247</v>
      </c>
      <c r="AF26" s="87">
        <f t="shared" si="17"/>
        <v>3.5222398283997154</v>
      </c>
      <c r="AH26" s="88">
        <f>IF(D26=0,0,T26*T26*(1-T26)/D26)</f>
        <v>0</v>
      </c>
      <c r="AI26" s="89">
        <f t="shared" si="18"/>
        <v>0</v>
      </c>
      <c r="AJ26" s="89">
        <f>U26*U26*((1-O26)*5+AB27)^2*AH26</f>
        <v>0</v>
      </c>
      <c r="AK26" s="89">
        <f>SUM(AJ26:AJ$42)/U26/U26</f>
        <v>0.70830905426942348</v>
      </c>
      <c r="AL26" s="89">
        <f>U26*U26*((1-O26)*5*(1-S26)+AC27)^2*AH26+V26*V26*AI26</f>
        <v>0</v>
      </c>
      <c r="AM26" s="89">
        <f>SUM(AL26:AL$42)/U26/U26</f>
        <v>0.56814297853547191</v>
      </c>
      <c r="AN26" s="89">
        <f>U26*U26*((1-O26)*5*S26+AE27)^2*AH26+V26*V26*AI26</f>
        <v>0</v>
      </c>
      <c r="AO26" s="90">
        <f>SUM(AN26:AN$42)/U26/U26</f>
        <v>6.4271618629337612E-2</v>
      </c>
      <c r="AP26" s="77">
        <f t="shared" si="5"/>
        <v>79.935736306921498</v>
      </c>
      <c r="AQ26" s="78">
        <f t="shared" si="6"/>
        <v>83.234851377895168</v>
      </c>
      <c r="AR26" s="78">
        <f t="shared" si="7"/>
        <v>77.234309037087314</v>
      </c>
      <c r="AS26" s="78">
        <f t="shared" si="8"/>
        <v>80.189019220060857</v>
      </c>
      <c r="AT26" s="78">
        <f t="shared" si="9"/>
        <v>2.3767334971788339</v>
      </c>
      <c r="AU26" s="91">
        <f t="shared" si="10"/>
        <v>3.3705259304896602</v>
      </c>
    </row>
    <row r="27" spans="1:47" ht="14.45" customHeight="1" x14ac:dyDescent="0.15">
      <c r="A27" s="208"/>
      <c r="B27" s="205" t="s">
        <v>71</v>
      </c>
      <c r="C27" s="127">
        <v>572</v>
      </c>
      <c r="D27" s="72">
        <v>0</v>
      </c>
      <c r="E27" s="72">
        <v>189</v>
      </c>
      <c r="F27" s="126">
        <v>0</v>
      </c>
      <c r="G27" s="74" t="s">
        <v>71</v>
      </c>
      <c r="H27" s="72">
        <v>2870493</v>
      </c>
      <c r="I27" s="72">
        <v>203</v>
      </c>
      <c r="J27" s="75">
        <v>10</v>
      </c>
      <c r="K27" s="72">
        <v>99671</v>
      </c>
      <c r="L27" s="76">
        <v>7641653</v>
      </c>
      <c r="M27" s="179"/>
      <c r="N27" s="54"/>
      <c r="O27" s="77">
        <f t="shared" si="26"/>
        <v>0.54594594594594592</v>
      </c>
      <c r="P27" s="78">
        <f t="shared" si="27"/>
        <v>0.95236501468845525</v>
      </c>
      <c r="Q27" s="79">
        <f t="shared" si="13"/>
        <v>0</v>
      </c>
      <c r="R27" s="80">
        <f t="shared" si="14"/>
        <v>0</v>
      </c>
      <c r="S27" s="81">
        <f t="shared" si="15"/>
        <v>0</v>
      </c>
      <c r="T27" s="82">
        <f t="shared" ref="T27:T40" si="28">5*R27/(1+5*(1-O27)*R27)</f>
        <v>0</v>
      </c>
      <c r="U27" s="83">
        <f t="shared" ref="U27:U41" si="29">U26*(1-T26)</f>
        <v>100000</v>
      </c>
      <c r="V27" s="83">
        <f t="shared" ref="V27:V40" si="30">5*U27*((1-T27)+O27*T27)</f>
        <v>500000</v>
      </c>
      <c r="W27" s="84">
        <f>SUM(V27:V$42)</f>
        <v>7658529.384240835</v>
      </c>
      <c r="X27" s="85">
        <f t="shared" si="0"/>
        <v>500000</v>
      </c>
      <c r="Y27" s="83">
        <f>SUM(X27:X$42)</f>
        <v>7371166.4128574096</v>
      </c>
      <c r="Z27" s="83">
        <f t="shared" si="1"/>
        <v>0</v>
      </c>
      <c r="AA27" s="84">
        <f>SUM(Z27:Z$42)</f>
        <v>287362.97138342471</v>
      </c>
      <c r="AB27" s="77">
        <f t="shared" si="2"/>
        <v>76.585293842408348</v>
      </c>
      <c r="AC27" s="78">
        <f t="shared" si="3"/>
        <v>73.7116641285741</v>
      </c>
      <c r="AD27" s="86">
        <f t="shared" si="16"/>
        <v>96.247804807346711</v>
      </c>
      <c r="AE27" s="78">
        <f t="shared" si="4"/>
        <v>2.873629713834247</v>
      </c>
      <c r="AF27" s="87">
        <f t="shared" si="17"/>
        <v>3.7521951926532968</v>
      </c>
      <c r="AH27" s="88">
        <f t="shared" ref="AH27:AH40" si="31">IF(D27=0,0,T27*T27*(1-T27)/D27)</f>
        <v>0</v>
      </c>
      <c r="AI27" s="89">
        <f t="shared" si="18"/>
        <v>0</v>
      </c>
      <c r="AJ27" s="89">
        <f t="shared" ref="AJ27:AJ40" si="32">U27*U27*((1-O27)*5+AB28)^2*AH27</f>
        <v>0</v>
      </c>
      <c r="AK27" s="89">
        <f>SUM(AJ27:AJ$42)/U27/U27</f>
        <v>0.70830905426942348</v>
      </c>
      <c r="AL27" s="89">
        <f t="shared" ref="AL27:AL40" si="33">U27*U27*((1-O27)*5*(1-S27)+AC28)^2*AH27+V27*V27*AI27</f>
        <v>0</v>
      </c>
      <c r="AM27" s="89">
        <f>SUM(AL27:AL$42)/U27/U27</f>
        <v>0.56814297853547191</v>
      </c>
      <c r="AN27" s="89">
        <f t="shared" ref="AN27:AN40" si="34">U27*U27*((1-O27)*5*S27+AE28)^2*AH27+V27*V27*AI27</f>
        <v>0</v>
      </c>
      <c r="AO27" s="90">
        <f>SUM(AN27:AN$42)/U27/U27</f>
        <v>6.4271618629337612E-2</v>
      </c>
      <c r="AP27" s="77">
        <f t="shared" si="5"/>
        <v>74.935736306921513</v>
      </c>
      <c r="AQ27" s="78">
        <f t="shared" si="6"/>
        <v>78.234851377895183</v>
      </c>
      <c r="AR27" s="78">
        <f t="shared" si="7"/>
        <v>72.234309037087328</v>
      </c>
      <c r="AS27" s="78">
        <f t="shared" si="8"/>
        <v>75.189019220060871</v>
      </c>
      <c r="AT27" s="78">
        <f t="shared" si="9"/>
        <v>2.3767334971788339</v>
      </c>
      <c r="AU27" s="91">
        <f t="shared" si="10"/>
        <v>3.3705259304896602</v>
      </c>
    </row>
    <row r="28" spans="1:47" ht="14.45" customHeight="1" x14ac:dyDescent="0.15">
      <c r="A28" s="208"/>
      <c r="B28" s="205" t="s">
        <v>73</v>
      </c>
      <c r="C28" s="71">
        <v>526</v>
      </c>
      <c r="D28" s="72">
        <v>0</v>
      </c>
      <c r="E28" s="72">
        <v>163</v>
      </c>
      <c r="F28" s="126">
        <v>0</v>
      </c>
      <c r="G28" s="74" t="s">
        <v>73</v>
      </c>
      <c r="H28" s="72">
        <v>2932213</v>
      </c>
      <c r="I28" s="72">
        <v>481</v>
      </c>
      <c r="J28" s="75">
        <v>15</v>
      </c>
      <c r="K28" s="72">
        <v>99634</v>
      </c>
      <c r="L28" s="76">
        <v>7143382</v>
      </c>
      <c r="M28" s="179"/>
      <c r="N28" s="54"/>
      <c r="O28" s="77">
        <f t="shared" si="26"/>
        <v>0.55999999999999994</v>
      </c>
      <c r="P28" s="78">
        <f t="shared" si="27"/>
        <v>1.0211362288483135</v>
      </c>
      <c r="Q28" s="79">
        <f t="shared" si="13"/>
        <v>0</v>
      </c>
      <c r="R28" s="80">
        <f t="shared" si="14"/>
        <v>0</v>
      </c>
      <c r="S28" s="81">
        <f t="shared" si="15"/>
        <v>0</v>
      </c>
      <c r="T28" s="82">
        <f t="shared" si="28"/>
        <v>0</v>
      </c>
      <c r="U28" s="83">
        <f t="shared" si="29"/>
        <v>100000</v>
      </c>
      <c r="V28" s="83">
        <f t="shared" si="30"/>
        <v>500000</v>
      </c>
      <c r="W28" s="84">
        <f>SUM(V28:V$42)</f>
        <v>7158529.384240835</v>
      </c>
      <c r="X28" s="85">
        <f t="shared" si="0"/>
        <v>500000</v>
      </c>
      <c r="Y28" s="83">
        <f>SUM(X28:X$42)</f>
        <v>6871166.4128574096</v>
      </c>
      <c r="Z28" s="83">
        <f t="shared" si="1"/>
        <v>0</v>
      </c>
      <c r="AA28" s="84">
        <f>SUM(Z28:Z$42)</f>
        <v>287362.97138342471</v>
      </c>
      <c r="AB28" s="77">
        <f t="shared" si="2"/>
        <v>71.585293842408348</v>
      </c>
      <c r="AC28" s="78">
        <f t="shared" si="3"/>
        <v>68.7116641285741</v>
      </c>
      <c r="AD28" s="86">
        <f t="shared" si="16"/>
        <v>95.985726174204984</v>
      </c>
      <c r="AE28" s="78">
        <f t="shared" si="4"/>
        <v>2.873629713834247</v>
      </c>
      <c r="AF28" s="87">
        <f t="shared" si="17"/>
        <v>4.0142738257950121</v>
      </c>
      <c r="AH28" s="88">
        <f t="shared" si="31"/>
        <v>0</v>
      </c>
      <c r="AI28" s="89">
        <f t="shared" si="18"/>
        <v>0</v>
      </c>
      <c r="AJ28" s="89">
        <f t="shared" si="32"/>
        <v>0</v>
      </c>
      <c r="AK28" s="89">
        <f>SUM(AJ28:AJ$42)/U28/U28</f>
        <v>0.70830905426942348</v>
      </c>
      <c r="AL28" s="89">
        <f t="shared" si="33"/>
        <v>0</v>
      </c>
      <c r="AM28" s="89">
        <f>SUM(AL28:AL$42)/U28/U28</f>
        <v>0.56814297853547191</v>
      </c>
      <c r="AN28" s="89">
        <f t="shared" si="34"/>
        <v>0</v>
      </c>
      <c r="AO28" s="90">
        <f>SUM(AN28:AN$42)/U28/U28</f>
        <v>6.4271618629337612E-2</v>
      </c>
      <c r="AP28" s="77">
        <f t="shared" si="5"/>
        <v>69.935736306921513</v>
      </c>
      <c r="AQ28" s="78">
        <f t="shared" si="6"/>
        <v>73.234851377895183</v>
      </c>
      <c r="AR28" s="78">
        <f t="shared" si="7"/>
        <v>67.234309037087328</v>
      </c>
      <c r="AS28" s="78">
        <f t="shared" si="8"/>
        <v>70.189019220060871</v>
      </c>
      <c r="AT28" s="78">
        <f t="shared" si="9"/>
        <v>2.3767334971788339</v>
      </c>
      <c r="AU28" s="91">
        <f t="shared" si="10"/>
        <v>3.3705259304896602</v>
      </c>
    </row>
    <row r="29" spans="1:47" ht="14.45" customHeight="1" x14ac:dyDescent="0.15">
      <c r="A29" s="208"/>
      <c r="B29" s="205" t="s">
        <v>75</v>
      </c>
      <c r="C29" s="71">
        <v>350</v>
      </c>
      <c r="D29" s="72">
        <v>0</v>
      </c>
      <c r="E29" s="72">
        <v>116</v>
      </c>
      <c r="F29" s="126">
        <v>0</v>
      </c>
      <c r="G29" s="74" t="s">
        <v>75</v>
      </c>
      <c r="H29" s="72">
        <v>3076411</v>
      </c>
      <c r="I29" s="72">
        <v>791</v>
      </c>
      <c r="J29" s="75">
        <v>20</v>
      </c>
      <c r="K29" s="72">
        <v>99554</v>
      </c>
      <c r="L29" s="76">
        <v>6645388</v>
      </c>
      <c r="M29" s="179"/>
      <c r="N29" s="54"/>
      <c r="O29" s="77">
        <f t="shared" si="26"/>
        <v>0.50406504065040647</v>
      </c>
      <c r="P29" s="78">
        <f t="shared" si="27"/>
        <v>1.0398951367025973</v>
      </c>
      <c r="Q29" s="79">
        <f t="shared" si="13"/>
        <v>0</v>
      </c>
      <c r="R29" s="80">
        <f t="shared" si="14"/>
        <v>0</v>
      </c>
      <c r="S29" s="81">
        <f t="shared" si="15"/>
        <v>0</v>
      </c>
      <c r="T29" s="82">
        <f t="shared" si="28"/>
        <v>0</v>
      </c>
      <c r="U29" s="83">
        <f t="shared" si="29"/>
        <v>100000</v>
      </c>
      <c r="V29" s="83">
        <f t="shared" si="30"/>
        <v>500000</v>
      </c>
      <c r="W29" s="84">
        <f>SUM(V29:V$42)</f>
        <v>6658529.384240835</v>
      </c>
      <c r="X29" s="85">
        <f t="shared" si="0"/>
        <v>500000</v>
      </c>
      <c r="Y29" s="83">
        <f>SUM(X29:X$42)</f>
        <v>6371166.4128574105</v>
      </c>
      <c r="Z29" s="83">
        <f t="shared" si="1"/>
        <v>0</v>
      </c>
      <c r="AA29" s="84">
        <f>SUM(Z29:Z$42)</f>
        <v>287362.97138342471</v>
      </c>
      <c r="AB29" s="77">
        <f t="shared" si="2"/>
        <v>66.585293842408348</v>
      </c>
      <c r="AC29" s="78">
        <f t="shared" si="3"/>
        <v>63.711664128574107</v>
      </c>
      <c r="AD29" s="86">
        <f t="shared" si="16"/>
        <v>95.684287703775183</v>
      </c>
      <c r="AE29" s="78">
        <f t="shared" si="4"/>
        <v>2.873629713834247</v>
      </c>
      <c r="AF29" s="87">
        <f t="shared" si="17"/>
        <v>4.3157122962248229</v>
      </c>
      <c r="AH29" s="88">
        <f t="shared" si="31"/>
        <v>0</v>
      </c>
      <c r="AI29" s="89">
        <f t="shared" si="18"/>
        <v>0</v>
      </c>
      <c r="AJ29" s="89">
        <f t="shared" si="32"/>
        <v>0</v>
      </c>
      <c r="AK29" s="89">
        <f>SUM(AJ29:AJ$42)/U29/U29</f>
        <v>0.70830905426942348</v>
      </c>
      <c r="AL29" s="89">
        <f t="shared" si="33"/>
        <v>0</v>
      </c>
      <c r="AM29" s="89">
        <f>SUM(AL29:AL$42)/U29/U29</f>
        <v>0.56814297853547191</v>
      </c>
      <c r="AN29" s="89">
        <f t="shared" si="34"/>
        <v>0</v>
      </c>
      <c r="AO29" s="90">
        <f>SUM(AN29:AN$42)/U29/U29</f>
        <v>6.4271618629337612E-2</v>
      </c>
      <c r="AP29" s="77">
        <f t="shared" si="5"/>
        <v>64.935736306921513</v>
      </c>
      <c r="AQ29" s="78">
        <f t="shared" si="6"/>
        <v>68.234851377895183</v>
      </c>
      <c r="AR29" s="78">
        <f t="shared" si="7"/>
        <v>62.234309037087343</v>
      </c>
      <c r="AS29" s="78">
        <f t="shared" si="8"/>
        <v>65.189019220060871</v>
      </c>
      <c r="AT29" s="78">
        <f t="shared" si="9"/>
        <v>2.3767334971788339</v>
      </c>
      <c r="AU29" s="91">
        <f t="shared" si="10"/>
        <v>3.3705259304896602</v>
      </c>
    </row>
    <row r="30" spans="1:47" ht="14.45" customHeight="1" x14ac:dyDescent="0.15">
      <c r="A30" s="208"/>
      <c r="B30" s="205" t="s">
        <v>77</v>
      </c>
      <c r="C30" s="71">
        <v>504</v>
      </c>
      <c r="D30" s="72">
        <v>0</v>
      </c>
      <c r="E30" s="72">
        <v>167</v>
      </c>
      <c r="F30" s="126">
        <v>0</v>
      </c>
      <c r="G30" s="74" t="s">
        <v>77</v>
      </c>
      <c r="H30" s="72">
        <v>3511714</v>
      </c>
      <c r="I30" s="72">
        <v>1025</v>
      </c>
      <c r="J30" s="75">
        <v>25</v>
      </c>
      <c r="K30" s="72">
        <v>99431</v>
      </c>
      <c r="L30" s="76">
        <v>6147923</v>
      </c>
      <c r="M30" s="179"/>
      <c r="N30" s="54"/>
      <c r="O30" s="77">
        <f t="shared" si="26"/>
        <v>0.52689655172413796</v>
      </c>
      <c r="P30" s="78">
        <f t="shared" si="27"/>
        <v>1.000066319908661</v>
      </c>
      <c r="Q30" s="79">
        <f t="shared" si="13"/>
        <v>0</v>
      </c>
      <c r="R30" s="80">
        <f t="shared" si="14"/>
        <v>0</v>
      </c>
      <c r="S30" s="81">
        <f t="shared" si="15"/>
        <v>0</v>
      </c>
      <c r="T30" s="82">
        <f t="shared" si="28"/>
        <v>0</v>
      </c>
      <c r="U30" s="83">
        <f t="shared" si="29"/>
        <v>100000</v>
      </c>
      <c r="V30" s="83">
        <f t="shared" si="30"/>
        <v>500000</v>
      </c>
      <c r="W30" s="84">
        <f>SUM(V30:V$42)</f>
        <v>6158529.384240835</v>
      </c>
      <c r="X30" s="85">
        <f t="shared" si="0"/>
        <v>500000</v>
      </c>
      <c r="Y30" s="83">
        <f>SUM(X30:X$42)</f>
        <v>5871166.4128574105</v>
      </c>
      <c r="Z30" s="83">
        <f t="shared" si="1"/>
        <v>0</v>
      </c>
      <c r="AA30" s="84">
        <f>SUM(Z30:Z$42)</f>
        <v>287362.97138342471</v>
      </c>
      <c r="AB30" s="77">
        <f t="shared" si="2"/>
        <v>61.585293842408348</v>
      </c>
      <c r="AC30" s="78">
        <f t="shared" si="3"/>
        <v>58.711664128574107</v>
      </c>
      <c r="AD30" s="86">
        <f t="shared" si="16"/>
        <v>95.333902731409196</v>
      </c>
      <c r="AE30" s="78">
        <f t="shared" si="4"/>
        <v>2.873629713834247</v>
      </c>
      <c r="AF30" s="87">
        <f t="shared" si="17"/>
        <v>4.6660972685908213</v>
      </c>
      <c r="AH30" s="88">
        <f t="shared" si="31"/>
        <v>0</v>
      </c>
      <c r="AI30" s="89">
        <f t="shared" si="18"/>
        <v>0</v>
      </c>
      <c r="AJ30" s="89">
        <f t="shared" si="32"/>
        <v>0</v>
      </c>
      <c r="AK30" s="89">
        <f>SUM(AJ30:AJ$42)/U30/U30</f>
        <v>0.70830905426942348</v>
      </c>
      <c r="AL30" s="89">
        <f t="shared" si="33"/>
        <v>0</v>
      </c>
      <c r="AM30" s="89">
        <f>SUM(AL30:AL$42)/U30/U30</f>
        <v>0.56814297853547191</v>
      </c>
      <c r="AN30" s="89">
        <f t="shared" si="34"/>
        <v>0</v>
      </c>
      <c r="AO30" s="90">
        <f>SUM(AN30:AN$42)/U30/U30</f>
        <v>6.4271618629337612E-2</v>
      </c>
      <c r="AP30" s="77">
        <f t="shared" si="5"/>
        <v>59.935736306921505</v>
      </c>
      <c r="AQ30" s="78">
        <f t="shared" si="6"/>
        <v>63.23485137789519</v>
      </c>
      <c r="AR30" s="78">
        <f t="shared" si="7"/>
        <v>57.234309037087343</v>
      </c>
      <c r="AS30" s="78">
        <f t="shared" si="8"/>
        <v>60.189019220060871</v>
      </c>
      <c r="AT30" s="78">
        <f t="shared" si="9"/>
        <v>2.3767334971788339</v>
      </c>
      <c r="AU30" s="91">
        <f t="shared" si="10"/>
        <v>3.3705259304896602</v>
      </c>
    </row>
    <row r="31" spans="1:47" ht="14.45" customHeight="1" x14ac:dyDescent="0.15">
      <c r="A31" s="208"/>
      <c r="B31" s="205" t="s">
        <v>79</v>
      </c>
      <c r="C31" s="71">
        <v>512</v>
      </c>
      <c r="D31" s="72">
        <v>0</v>
      </c>
      <c r="E31" s="72">
        <v>169</v>
      </c>
      <c r="F31" s="126">
        <v>0</v>
      </c>
      <c r="G31" s="74" t="s">
        <v>79</v>
      </c>
      <c r="H31" s="72">
        <v>4033928</v>
      </c>
      <c r="I31" s="72">
        <v>1660</v>
      </c>
      <c r="J31" s="75">
        <v>30</v>
      </c>
      <c r="K31" s="72">
        <v>99286</v>
      </c>
      <c r="L31" s="76">
        <v>5651111</v>
      </c>
      <c r="M31" s="179"/>
      <c r="N31" s="54"/>
      <c r="O31" s="77">
        <f t="shared" si="26"/>
        <v>0.5217821782178218</v>
      </c>
      <c r="P31" s="78">
        <f t="shared" si="27"/>
        <v>1.0103313840519563</v>
      </c>
      <c r="Q31" s="79">
        <f t="shared" si="13"/>
        <v>0</v>
      </c>
      <c r="R31" s="80">
        <f t="shared" si="14"/>
        <v>0</v>
      </c>
      <c r="S31" s="81">
        <f t="shared" si="15"/>
        <v>0</v>
      </c>
      <c r="T31" s="82">
        <f t="shared" si="28"/>
        <v>0</v>
      </c>
      <c r="U31" s="83">
        <f t="shared" si="29"/>
        <v>100000</v>
      </c>
      <c r="V31" s="83">
        <f t="shared" si="30"/>
        <v>500000</v>
      </c>
      <c r="W31" s="84">
        <f>SUM(V31:V$42)</f>
        <v>5658529.384240834</v>
      </c>
      <c r="X31" s="85">
        <f t="shared" si="0"/>
        <v>500000</v>
      </c>
      <c r="Y31" s="83">
        <f>SUM(X31:X$42)</f>
        <v>5371166.4128574086</v>
      </c>
      <c r="Z31" s="83">
        <f t="shared" si="1"/>
        <v>0</v>
      </c>
      <c r="AA31" s="84">
        <f>SUM(Z31:Z$42)</f>
        <v>287362.97138342471</v>
      </c>
      <c r="AB31" s="77">
        <f t="shared" si="2"/>
        <v>56.58529384240834</v>
      </c>
      <c r="AC31" s="78">
        <f t="shared" si="3"/>
        <v>53.711664128574085</v>
      </c>
      <c r="AD31" s="86">
        <f t="shared" si="16"/>
        <v>94.921596198055639</v>
      </c>
      <c r="AE31" s="78">
        <f t="shared" si="4"/>
        <v>2.873629713834247</v>
      </c>
      <c r="AF31" s="87">
        <f t="shared" si="17"/>
        <v>5.0784038019443489</v>
      </c>
      <c r="AH31" s="88">
        <f t="shared" si="31"/>
        <v>0</v>
      </c>
      <c r="AI31" s="89">
        <f t="shared" si="18"/>
        <v>0</v>
      </c>
      <c r="AJ31" s="89">
        <f t="shared" si="32"/>
        <v>0</v>
      </c>
      <c r="AK31" s="89">
        <f>SUM(AJ31:AJ$42)/U31/U31</f>
        <v>0.70830905426942348</v>
      </c>
      <c r="AL31" s="89">
        <f t="shared" si="33"/>
        <v>0</v>
      </c>
      <c r="AM31" s="89">
        <f>SUM(AL31:AL$42)/U31/U31</f>
        <v>0.56814297853547191</v>
      </c>
      <c r="AN31" s="89">
        <f t="shared" si="34"/>
        <v>0</v>
      </c>
      <c r="AO31" s="90">
        <f>SUM(AN31:AN$42)/U31/U31</f>
        <v>6.4271618629337612E-2</v>
      </c>
      <c r="AP31" s="77">
        <f t="shared" si="5"/>
        <v>54.935736306921498</v>
      </c>
      <c r="AQ31" s="78">
        <f t="shared" si="6"/>
        <v>58.234851377895183</v>
      </c>
      <c r="AR31" s="78">
        <f t="shared" si="7"/>
        <v>52.234309037087321</v>
      </c>
      <c r="AS31" s="78">
        <f t="shared" si="8"/>
        <v>55.18901922006085</v>
      </c>
      <c r="AT31" s="78">
        <f t="shared" si="9"/>
        <v>2.3767334971788339</v>
      </c>
      <c r="AU31" s="91">
        <f t="shared" si="10"/>
        <v>3.3705259304896602</v>
      </c>
    </row>
    <row r="32" spans="1:47" ht="14.45" customHeight="1" x14ac:dyDescent="0.15">
      <c r="A32" s="208"/>
      <c r="B32" s="205" t="s">
        <v>81</v>
      </c>
      <c r="C32" s="71">
        <v>610</v>
      </c>
      <c r="D32" s="72">
        <v>0</v>
      </c>
      <c r="E32" s="72">
        <v>204</v>
      </c>
      <c r="F32" s="126">
        <v>0</v>
      </c>
      <c r="G32" s="74" t="s">
        <v>81</v>
      </c>
      <c r="H32" s="72">
        <v>4761382</v>
      </c>
      <c r="I32" s="72">
        <v>2688</v>
      </c>
      <c r="J32" s="75">
        <v>35</v>
      </c>
      <c r="K32" s="72">
        <v>99084</v>
      </c>
      <c r="L32" s="76">
        <v>5155164</v>
      </c>
      <c r="M32" s="179"/>
      <c r="N32" s="54"/>
      <c r="O32" s="77">
        <f t="shared" si="26"/>
        <v>0.5321554770318021</v>
      </c>
      <c r="P32" s="78">
        <f t="shared" si="27"/>
        <v>0.98696699178052738</v>
      </c>
      <c r="Q32" s="79">
        <f t="shared" si="13"/>
        <v>0</v>
      </c>
      <c r="R32" s="80">
        <f t="shared" si="14"/>
        <v>0</v>
      </c>
      <c r="S32" s="81">
        <f t="shared" si="15"/>
        <v>0</v>
      </c>
      <c r="T32" s="82">
        <f t="shared" si="28"/>
        <v>0</v>
      </c>
      <c r="U32" s="83">
        <f t="shared" si="29"/>
        <v>100000</v>
      </c>
      <c r="V32" s="83">
        <f t="shared" si="30"/>
        <v>500000</v>
      </c>
      <c r="W32" s="84">
        <f>SUM(V32:V$42)</f>
        <v>5158529.384240834</v>
      </c>
      <c r="X32" s="85">
        <f t="shared" si="0"/>
        <v>500000</v>
      </c>
      <c r="Y32" s="83">
        <f>SUM(X32:X$42)</f>
        <v>4871166.4128574086</v>
      </c>
      <c r="Z32" s="83">
        <f t="shared" si="1"/>
        <v>0</v>
      </c>
      <c r="AA32" s="84">
        <f>SUM(Z32:Z$42)</f>
        <v>287362.97138342471</v>
      </c>
      <c r="AB32" s="77">
        <f t="shared" si="2"/>
        <v>51.58529384240834</v>
      </c>
      <c r="AC32" s="78">
        <f t="shared" si="3"/>
        <v>48.711664128574085</v>
      </c>
      <c r="AD32" s="86">
        <f t="shared" si="16"/>
        <v>94.429362518292294</v>
      </c>
      <c r="AE32" s="78">
        <f t="shared" si="4"/>
        <v>2.873629713834247</v>
      </c>
      <c r="AF32" s="87">
        <f t="shared" si="17"/>
        <v>5.5706374817076885</v>
      </c>
      <c r="AH32" s="88">
        <f t="shared" si="31"/>
        <v>0</v>
      </c>
      <c r="AI32" s="89">
        <f t="shared" si="18"/>
        <v>0</v>
      </c>
      <c r="AJ32" s="89">
        <f t="shared" si="32"/>
        <v>0</v>
      </c>
      <c r="AK32" s="89">
        <f>SUM(AJ32:AJ$42)/U32/U32</f>
        <v>0.70830905426942348</v>
      </c>
      <c r="AL32" s="89">
        <f t="shared" si="33"/>
        <v>0</v>
      </c>
      <c r="AM32" s="89">
        <f>SUM(AL32:AL$42)/U32/U32</f>
        <v>0.56814297853547191</v>
      </c>
      <c r="AN32" s="89">
        <f t="shared" si="34"/>
        <v>0</v>
      </c>
      <c r="AO32" s="90">
        <f>SUM(AN32:AN$42)/U32/U32</f>
        <v>6.4271618629337612E-2</v>
      </c>
      <c r="AP32" s="77">
        <f t="shared" si="5"/>
        <v>49.935736306921498</v>
      </c>
      <c r="AQ32" s="78">
        <f t="shared" si="6"/>
        <v>53.234851377895183</v>
      </c>
      <c r="AR32" s="78">
        <f t="shared" si="7"/>
        <v>47.234309037087321</v>
      </c>
      <c r="AS32" s="78">
        <f t="shared" si="8"/>
        <v>50.18901922006085</v>
      </c>
      <c r="AT32" s="78">
        <f t="shared" si="9"/>
        <v>2.3767334971788339</v>
      </c>
      <c r="AU32" s="91">
        <f t="shared" si="10"/>
        <v>3.3705259304896602</v>
      </c>
    </row>
    <row r="33" spans="1:47" ht="14.45" customHeight="1" x14ac:dyDescent="0.15">
      <c r="A33" s="208"/>
      <c r="B33" s="205" t="s">
        <v>83</v>
      </c>
      <c r="C33" s="71">
        <v>598</v>
      </c>
      <c r="D33" s="72">
        <v>0</v>
      </c>
      <c r="E33" s="72">
        <v>197</v>
      </c>
      <c r="F33" s="126">
        <v>0</v>
      </c>
      <c r="G33" s="74" t="s">
        <v>83</v>
      </c>
      <c r="H33" s="72">
        <v>4268754</v>
      </c>
      <c r="I33" s="72">
        <v>3533</v>
      </c>
      <c r="J33" s="75">
        <v>40</v>
      </c>
      <c r="K33" s="72">
        <v>98801</v>
      </c>
      <c r="L33" s="76">
        <v>4660406</v>
      </c>
      <c r="M33" s="179"/>
      <c r="N33" s="54"/>
      <c r="O33" s="77">
        <f t="shared" si="26"/>
        <v>0.53557692307692306</v>
      </c>
      <c r="P33" s="78">
        <f t="shared" si="27"/>
        <v>0.98091291517113921</v>
      </c>
      <c r="Q33" s="79">
        <f t="shared" si="13"/>
        <v>0</v>
      </c>
      <c r="R33" s="80">
        <f t="shared" si="14"/>
        <v>0</v>
      </c>
      <c r="S33" s="81">
        <f t="shared" si="15"/>
        <v>0</v>
      </c>
      <c r="T33" s="82">
        <f t="shared" si="28"/>
        <v>0</v>
      </c>
      <c r="U33" s="83">
        <f t="shared" si="29"/>
        <v>100000</v>
      </c>
      <c r="V33" s="83">
        <f t="shared" si="30"/>
        <v>500000</v>
      </c>
      <c r="W33" s="84">
        <f>SUM(V33:V$42)</f>
        <v>4658529.384240834</v>
      </c>
      <c r="X33" s="85">
        <f t="shared" si="0"/>
        <v>500000</v>
      </c>
      <c r="Y33" s="83">
        <f>SUM(X33:X$42)</f>
        <v>4371166.4128574096</v>
      </c>
      <c r="Z33" s="83">
        <f t="shared" si="1"/>
        <v>0</v>
      </c>
      <c r="AA33" s="84">
        <f>SUM(Z33:Z$42)</f>
        <v>287362.97138342471</v>
      </c>
      <c r="AB33" s="77">
        <f t="shared" si="2"/>
        <v>46.58529384240834</v>
      </c>
      <c r="AC33" s="78">
        <f t="shared" si="3"/>
        <v>43.711664128574093</v>
      </c>
      <c r="AD33" s="86">
        <f t="shared" si="16"/>
        <v>93.831465948126578</v>
      </c>
      <c r="AE33" s="78">
        <f t="shared" si="4"/>
        <v>2.873629713834247</v>
      </c>
      <c r="AF33" s="87">
        <f t="shared" si="17"/>
        <v>6.1685340518734133</v>
      </c>
      <c r="AH33" s="88">
        <f t="shared" si="31"/>
        <v>0</v>
      </c>
      <c r="AI33" s="89">
        <f t="shared" si="18"/>
        <v>0</v>
      </c>
      <c r="AJ33" s="89">
        <f t="shared" si="32"/>
        <v>0</v>
      </c>
      <c r="AK33" s="89">
        <f>SUM(AJ33:AJ$42)/U33/U33</f>
        <v>0.70830905426942348</v>
      </c>
      <c r="AL33" s="89">
        <f t="shared" si="33"/>
        <v>0</v>
      </c>
      <c r="AM33" s="89">
        <f>SUM(AL33:AL$42)/U33/U33</f>
        <v>0.56814297853547191</v>
      </c>
      <c r="AN33" s="89">
        <f t="shared" si="34"/>
        <v>0</v>
      </c>
      <c r="AO33" s="90">
        <f>SUM(AN33:AN$42)/U33/U33</f>
        <v>6.4271618629337612E-2</v>
      </c>
      <c r="AP33" s="77">
        <f t="shared" si="5"/>
        <v>44.935736306921498</v>
      </c>
      <c r="AQ33" s="78">
        <f t="shared" si="6"/>
        <v>48.234851377895183</v>
      </c>
      <c r="AR33" s="78">
        <f t="shared" si="7"/>
        <v>42.234309037087328</v>
      </c>
      <c r="AS33" s="78">
        <f t="shared" si="8"/>
        <v>45.189019220060857</v>
      </c>
      <c r="AT33" s="78">
        <f t="shared" si="9"/>
        <v>2.3767334971788339</v>
      </c>
      <c r="AU33" s="91">
        <f t="shared" si="10"/>
        <v>3.3705259304896602</v>
      </c>
    </row>
    <row r="34" spans="1:47" ht="14.45" customHeight="1" x14ac:dyDescent="0.15">
      <c r="A34" s="208"/>
      <c r="B34" s="205" t="s">
        <v>85</v>
      </c>
      <c r="C34" s="71">
        <v>638</v>
      </c>
      <c r="D34" s="72">
        <v>1</v>
      </c>
      <c r="E34" s="72">
        <v>218</v>
      </c>
      <c r="F34" s="128">
        <v>0</v>
      </c>
      <c r="G34" s="74" t="s">
        <v>85</v>
      </c>
      <c r="H34" s="72">
        <v>3950745</v>
      </c>
      <c r="I34" s="72">
        <v>4966</v>
      </c>
      <c r="J34" s="75">
        <v>45</v>
      </c>
      <c r="K34" s="72">
        <v>98385</v>
      </c>
      <c r="L34" s="76">
        <v>4167367</v>
      </c>
      <c r="M34" s="179"/>
      <c r="N34" s="54"/>
      <c r="O34" s="77">
        <f t="shared" si="26"/>
        <v>0.53503184713375795</v>
      </c>
      <c r="P34" s="78">
        <f t="shared" si="27"/>
        <v>0.98169390256016631</v>
      </c>
      <c r="Q34" s="79">
        <f t="shared" si="13"/>
        <v>1.567398119122257E-3</v>
      </c>
      <c r="R34" s="80">
        <f t="shared" si="14"/>
        <v>1.5966261123091716E-3</v>
      </c>
      <c r="S34" s="81">
        <f t="shared" si="15"/>
        <v>0</v>
      </c>
      <c r="T34" s="82">
        <f t="shared" si="28"/>
        <v>7.9536075539642179E-3</v>
      </c>
      <c r="U34" s="83">
        <f t="shared" si="29"/>
        <v>100000</v>
      </c>
      <c r="V34" s="83">
        <f t="shared" si="30"/>
        <v>498150.91289350513</v>
      </c>
      <c r="W34" s="84">
        <f>SUM(V34:V$42)</f>
        <v>4158529.3842408345</v>
      </c>
      <c r="X34" s="85">
        <f t="shared" si="0"/>
        <v>498150.91289350513</v>
      </c>
      <c r="Y34" s="83">
        <f>SUM(X34:X$42)</f>
        <v>3871166.41285741</v>
      </c>
      <c r="Z34" s="83">
        <f t="shared" si="1"/>
        <v>0</v>
      </c>
      <c r="AA34" s="84">
        <f>SUM(Z34:Z$42)</f>
        <v>287362.97138342471</v>
      </c>
      <c r="AB34" s="77">
        <f t="shared" si="2"/>
        <v>41.585293842408348</v>
      </c>
      <c r="AC34" s="78">
        <f t="shared" si="3"/>
        <v>38.7116641285741</v>
      </c>
      <c r="AD34" s="86">
        <f t="shared" si="16"/>
        <v>93.089793414171467</v>
      </c>
      <c r="AE34" s="78">
        <f t="shared" si="4"/>
        <v>2.873629713834247</v>
      </c>
      <c r="AF34" s="87">
        <f t="shared" si="17"/>
        <v>6.9102065858285284</v>
      </c>
      <c r="AH34" s="88">
        <f t="shared" si="31"/>
        <v>6.2756728917746929E-5</v>
      </c>
      <c r="AI34" s="89">
        <f t="shared" si="18"/>
        <v>0</v>
      </c>
      <c r="AJ34" s="89">
        <f t="shared" si="32"/>
        <v>965432246.90542269</v>
      </c>
      <c r="AK34" s="89">
        <f>SUM(AJ34:AJ$42)/U34/U34</f>
        <v>0.70830905426942348</v>
      </c>
      <c r="AL34" s="89">
        <f t="shared" si="33"/>
        <v>828097856.36205709</v>
      </c>
      <c r="AM34" s="89">
        <f>SUM(AL34:AL$42)/U34/U34</f>
        <v>0.56814297853547191</v>
      </c>
      <c r="AN34" s="89">
        <f t="shared" si="34"/>
        <v>5265722.226259443</v>
      </c>
      <c r="AO34" s="90">
        <f>SUM(AN34:AN$42)/U34/U34</f>
        <v>6.4271618629337612E-2</v>
      </c>
      <c r="AP34" s="77">
        <f t="shared" si="5"/>
        <v>39.935736306921505</v>
      </c>
      <c r="AQ34" s="78">
        <f t="shared" si="6"/>
        <v>43.23485137789519</v>
      </c>
      <c r="AR34" s="78">
        <f t="shared" si="7"/>
        <v>37.234309037087336</v>
      </c>
      <c r="AS34" s="78">
        <f t="shared" si="8"/>
        <v>40.189019220060864</v>
      </c>
      <c r="AT34" s="78">
        <f t="shared" si="9"/>
        <v>2.3767334971788339</v>
      </c>
      <c r="AU34" s="91">
        <f t="shared" si="10"/>
        <v>3.3705259304896602</v>
      </c>
    </row>
    <row r="35" spans="1:47" ht="14.45" customHeight="1" x14ac:dyDescent="0.15">
      <c r="A35" s="208"/>
      <c r="B35" s="205" t="s">
        <v>87</v>
      </c>
      <c r="C35" s="71">
        <v>750</v>
      </c>
      <c r="D35" s="72">
        <v>4</v>
      </c>
      <c r="E35" s="72">
        <v>242</v>
      </c>
      <c r="F35" s="128">
        <v>0</v>
      </c>
      <c r="G35" s="74" t="s">
        <v>87</v>
      </c>
      <c r="H35" s="72">
        <v>3800955</v>
      </c>
      <c r="I35" s="72">
        <v>7376</v>
      </c>
      <c r="J35" s="75">
        <v>50</v>
      </c>
      <c r="K35" s="72">
        <v>97757</v>
      </c>
      <c r="L35" s="76">
        <v>3676902</v>
      </c>
      <c r="M35" s="179"/>
      <c r="N35" s="54"/>
      <c r="O35" s="77">
        <f t="shared" si="26"/>
        <v>0.52678762006403412</v>
      </c>
      <c r="P35" s="78">
        <f t="shared" si="27"/>
        <v>1.0077020280165589</v>
      </c>
      <c r="Q35" s="79">
        <f t="shared" si="13"/>
        <v>5.3333333333333332E-3</v>
      </c>
      <c r="R35" s="80">
        <f t="shared" si="14"/>
        <v>5.2925698123589505E-3</v>
      </c>
      <c r="S35" s="81">
        <f t="shared" si="15"/>
        <v>0</v>
      </c>
      <c r="T35" s="82">
        <f t="shared" si="28"/>
        <v>2.613556519773336E-2</v>
      </c>
      <c r="U35" s="83">
        <f t="shared" si="29"/>
        <v>99204.639244603575</v>
      </c>
      <c r="V35" s="83">
        <f t="shared" si="30"/>
        <v>489888.54352765379</v>
      </c>
      <c r="W35" s="84">
        <f>SUM(V35:V$42)</f>
        <v>3660378.4713473292</v>
      </c>
      <c r="X35" s="85">
        <f t="shared" si="0"/>
        <v>489888.54352765379</v>
      </c>
      <c r="Y35" s="83">
        <f>SUM(X35:X$42)</f>
        <v>3373015.4999639047</v>
      </c>
      <c r="Z35" s="83">
        <f t="shared" si="1"/>
        <v>0</v>
      </c>
      <c r="AA35" s="84">
        <f>SUM(Z35:Z$42)</f>
        <v>287362.97138342471</v>
      </c>
      <c r="AB35" s="77">
        <f t="shared" si="2"/>
        <v>36.897250967488823</v>
      </c>
      <c r="AC35" s="78">
        <f t="shared" si="3"/>
        <v>34.000582287762178</v>
      </c>
      <c r="AD35" s="86">
        <f t="shared" si="16"/>
        <v>92.149364508811288</v>
      </c>
      <c r="AE35" s="78">
        <f t="shared" si="4"/>
        <v>2.8966686797266528</v>
      </c>
      <c r="AF35" s="87">
        <f t="shared" si="17"/>
        <v>7.8506354911887248</v>
      </c>
      <c r="AH35" s="88">
        <f t="shared" si="31"/>
        <v>1.6630385150364499E-4</v>
      </c>
      <c r="AI35" s="89">
        <f t="shared" si="18"/>
        <v>0</v>
      </c>
      <c r="AJ35" s="89">
        <f t="shared" si="32"/>
        <v>2025946459.1452889</v>
      </c>
      <c r="AK35" s="89">
        <f>SUM(AJ35:AJ$42)/U35/U35</f>
        <v>0.62161466449646197</v>
      </c>
      <c r="AL35" s="89">
        <f t="shared" si="33"/>
        <v>1697873675.4743168</v>
      </c>
      <c r="AM35" s="89">
        <f>SUM(AL35:AL$42)/U35/U35</f>
        <v>0.49314658532129407</v>
      </c>
      <c r="AN35" s="89">
        <f t="shared" si="34"/>
        <v>14479944.826715089</v>
      </c>
      <c r="AO35" s="90">
        <f>SUM(AN35:AN$42)/U35/U35</f>
        <v>6.4771279662180381E-2</v>
      </c>
      <c r="AP35" s="77">
        <f t="shared" si="5"/>
        <v>35.351937117447477</v>
      </c>
      <c r="AQ35" s="78">
        <f t="shared" si="6"/>
        <v>38.442564817530169</v>
      </c>
      <c r="AR35" s="78">
        <f t="shared" si="7"/>
        <v>32.624184117838126</v>
      </c>
      <c r="AS35" s="78">
        <f t="shared" si="8"/>
        <v>35.37698045768623</v>
      </c>
      <c r="AT35" s="78">
        <f t="shared" si="9"/>
        <v>2.3978447148349966</v>
      </c>
      <c r="AU35" s="91">
        <f t="shared" si="10"/>
        <v>3.3954926446183089</v>
      </c>
    </row>
    <row r="36" spans="1:47" ht="14.45" customHeight="1" x14ac:dyDescent="0.15">
      <c r="A36" s="208"/>
      <c r="B36" s="205" t="s">
        <v>89</v>
      </c>
      <c r="C36" s="71">
        <v>950</v>
      </c>
      <c r="D36" s="72">
        <v>0</v>
      </c>
      <c r="E36" s="72">
        <v>321</v>
      </c>
      <c r="F36" s="128">
        <v>1</v>
      </c>
      <c r="G36" s="74" t="s">
        <v>89</v>
      </c>
      <c r="H36" s="72">
        <v>4359516</v>
      </c>
      <c r="I36" s="72">
        <v>12192</v>
      </c>
      <c r="J36" s="75">
        <v>55</v>
      </c>
      <c r="K36" s="72">
        <v>96820</v>
      </c>
      <c r="L36" s="76">
        <v>3190334</v>
      </c>
      <c r="M36" s="179"/>
      <c r="N36" s="54"/>
      <c r="O36" s="77">
        <f t="shared" si="26"/>
        <v>0.52787878787878784</v>
      </c>
      <c r="P36" s="78">
        <f t="shared" si="27"/>
        <v>1.0190450332726677</v>
      </c>
      <c r="Q36" s="79">
        <f t="shared" si="13"/>
        <v>0</v>
      </c>
      <c r="R36" s="80">
        <f t="shared" si="14"/>
        <v>0</v>
      </c>
      <c r="S36" s="81">
        <f t="shared" si="15"/>
        <v>3.1152647975077881E-3</v>
      </c>
      <c r="T36" s="82">
        <f t="shared" si="28"/>
        <v>0</v>
      </c>
      <c r="U36" s="83">
        <f t="shared" si="29"/>
        <v>96611.869927708613</v>
      </c>
      <c r="V36" s="83">
        <f t="shared" si="30"/>
        <v>483059.34963854309</v>
      </c>
      <c r="W36" s="84">
        <f>SUM(V36:V$42)</f>
        <v>3170489.9278196753</v>
      </c>
      <c r="X36" s="85">
        <f t="shared" si="0"/>
        <v>481554.4918515071</v>
      </c>
      <c r="Y36" s="83">
        <f>SUM(X36:X$42)</f>
        <v>2883126.9564362508</v>
      </c>
      <c r="Z36" s="83">
        <f t="shared" si="1"/>
        <v>1504.8577870359597</v>
      </c>
      <c r="AA36" s="84">
        <f>SUM(Z36:Z$42)</f>
        <v>287362.97138342471</v>
      </c>
      <c r="AB36" s="77">
        <f t="shared" si="2"/>
        <v>32.816774276204832</v>
      </c>
      <c r="AC36" s="78">
        <f t="shared" si="3"/>
        <v>29.842367802150989</v>
      </c>
      <c r="AD36" s="86">
        <f t="shared" si="16"/>
        <v>90.936322842033377</v>
      </c>
      <c r="AE36" s="78">
        <f t="shared" si="4"/>
        <v>2.9744064740538474</v>
      </c>
      <c r="AF36" s="87">
        <f t="shared" si="17"/>
        <v>9.0636771579666338</v>
      </c>
      <c r="AH36" s="88">
        <f t="shared" si="31"/>
        <v>0</v>
      </c>
      <c r="AI36" s="89">
        <f t="shared" si="18"/>
        <v>9.6746415038915784E-6</v>
      </c>
      <c r="AJ36" s="89">
        <f t="shared" si="32"/>
        <v>0</v>
      </c>
      <c r="AK36" s="89">
        <f>SUM(AJ36:AJ$42)/U36/U36</f>
        <v>0.4383732694851159</v>
      </c>
      <c r="AL36" s="89">
        <f t="shared" si="33"/>
        <v>2257542.1400152184</v>
      </c>
      <c r="AM36" s="89">
        <f>SUM(AL36:AL$42)/U36/U36</f>
        <v>0.33806597496204455</v>
      </c>
      <c r="AN36" s="89">
        <f t="shared" si="34"/>
        <v>2257542.1400152184</v>
      </c>
      <c r="AO36" s="90">
        <f>SUM(AN36:AN$42)/U36/U36</f>
        <v>6.6743122246916836E-2</v>
      </c>
      <c r="AP36" s="77">
        <f t="shared" si="5"/>
        <v>31.519062924611568</v>
      </c>
      <c r="AQ36" s="78">
        <f t="shared" si="6"/>
        <v>34.114485627798096</v>
      </c>
      <c r="AR36" s="78">
        <f t="shared" si="7"/>
        <v>28.702756355466555</v>
      </c>
      <c r="AS36" s="78">
        <f t="shared" si="8"/>
        <v>30.981979248835422</v>
      </c>
      <c r="AT36" s="78">
        <f t="shared" si="9"/>
        <v>2.4680465443361062</v>
      </c>
      <c r="AU36" s="91">
        <f t="shared" si="10"/>
        <v>3.4807664037715886</v>
      </c>
    </row>
    <row r="37" spans="1:47" ht="14.45" customHeight="1" x14ac:dyDescent="0.15">
      <c r="A37" s="208"/>
      <c r="B37" s="205" t="s">
        <v>91</v>
      </c>
      <c r="C37" s="71">
        <v>1029</v>
      </c>
      <c r="D37" s="72">
        <v>6</v>
      </c>
      <c r="E37" s="72">
        <v>342</v>
      </c>
      <c r="F37" s="128">
        <v>2</v>
      </c>
      <c r="G37" s="74" t="s">
        <v>91</v>
      </c>
      <c r="H37" s="72">
        <v>5117803</v>
      </c>
      <c r="I37" s="72">
        <v>19941</v>
      </c>
      <c r="J37" s="75">
        <v>60</v>
      </c>
      <c r="K37" s="72">
        <v>95500</v>
      </c>
      <c r="L37" s="76">
        <v>2709350</v>
      </c>
      <c r="M37" s="179"/>
      <c r="N37" s="54"/>
      <c r="O37" s="77">
        <f t="shared" si="26"/>
        <v>0.53039832285115307</v>
      </c>
      <c r="P37" s="78">
        <f t="shared" si="27"/>
        <v>0.96597192070712601</v>
      </c>
      <c r="Q37" s="79">
        <f t="shared" si="13"/>
        <v>5.8309037900874635E-3</v>
      </c>
      <c r="R37" s="80">
        <f t="shared" si="14"/>
        <v>6.0363077487998133E-3</v>
      </c>
      <c r="S37" s="81">
        <f t="shared" si="15"/>
        <v>5.8479532163742687E-3</v>
      </c>
      <c r="T37" s="82">
        <f t="shared" si="28"/>
        <v>2.9759744915289207E-2</v>
      </c>
      <c r="U37" s="83">
        <f t="shared" si="29"/>
        <v>96611.869927708613</v>
      </c>
      <c r="V37" s="83">
        <f t="shared" si="30"/>
        <v>476308.48599615687</v>
      </c>
      <c r="W37" s="84">
        <f>SUM(V37:V$42)</f>
        <v>2687430.5781811327</v>
      </c>
      <c r="X37" s="85">
        <f t="shared" si="0"/>
        <v>473523.05625348934</v>
      </c>
      <c r="Y37" s="83">
        <f>SUM(X37:X$42)</f>
        <v>2401572.4645847436</v>
      </c>
      <c r="Z37" s="83">
        <f t="shared" si="1"/>
        <v>2785.4297426675839</v>
      </c>
      <c r="AA37" s="84">
        <f>SUM(Z37:Z$42)</f>
        <v>285858.11359638878</v>
      </c>
      <c r="AB37" s="77">
        <f t="shared" si="2"/>
        <v>27.816774276204839</v>
      </c>
      <c r="AC37" s="78">
        <f t="shared" si="3"/>
        <v>24.857944126138527</v>
      </c>
      <c r="AD37" s="86">
        <f t="shared" si="16"/>
        <v>89.363144264367961</v>
      </c>
      <c r="AE37" s="78">
        <f t="shared" si="4"/>
        <v>2.958830150066309</v>
      </c>
      <c r="AF37" s="87">
        <f t="shared" si="17"/>
        <v>10.636855735632029</v>
      </c>
      <c r="AH37" s="88">
        <f t="shared" si="31"/>
        <v>1.4321432083240181E-4</v>
      </c>
      <c r="AI37" s="89">
        <f t="shared" si="18"/>
        <v>1.6999282630273004E-5</v>
      </c>
      <c r="AJ37" s="89">
        <f t="shared" si="32"/>
        <v>899239162.91063535</v>
      </c>
      <c r="AK37" s="89">
        <f>SUM(AJ37:AJ$42)/U37/U37</f>
        <v>0.4383732694851159</v>
      </c>
      <c r="AL37" s="89">
        <f t="shared" si="33"/>
        <v>705043973.34119594</v>
      </c>
      <c r="AM37" s="89">
        <f>SUM(AL37:AL$42)/U37/U37</f>
        <v>0.33782410892444725</v>
      </c>
      <c r="AN37" s="89">
        <f t="shared" si="34"/>
        <v>16158297.834422562</v>
      </c>
      <c r="AO37" s="90">
        <f>SUM(AN37:AN$42)/U37/U37</f>
        <v>6.6501256209319543E-2</v>
      </c>
      <c r="AP37" s="77">
        <f t="shared" si="5"/>
        <v>26.519062924611575</v>
      </c>
      <c r="AQ37" s="78">
        <f t="shared" si="6"/>
        <v>29.114485627798103</v>
      </c>
      <c r="AR37" s="78">
        <f t="shared" si="7"/>
        <v>23.718740414397665</v>
      </c>
      <c r="AS37" s="78">
        <f t="shared" si="8"/>
        <v>25.997147837879389</v>
      </c>
      <c r="AT37" s="78">
        <f t="shared" si="9"/>
        <v>2.453388535382949</v>
      </c>
      <c r="AU37" s="91">
        <f t="shared" si="10"/>
        <v>3.464271764749669</v>
      </c>
    </row>
    <row r="38" spans="1:47" ht="14.45" customHeight="1" x14ac:dyDescent="0.15">
      <c r="A38" s="208"/>
      <c r="B38" s="205" t="s">
        <v>93</v>
      </c>
      <c r="C38" s="71">
        <v>766</v>
      </c>
      <c r="D38" s="72">
        <v>3</v>
      </c>
      <c r="E38" s="72">
        <v>256</v>
      </c>
      <c r="F38" s="126">
        <v>2</v>
      </c>
      <c r="G38" s="74" t="s">
        <v>93</v>
      </c>
      <c r="H38" s="72">
        <v>4296437</v>
      </c>
      <c r="I38" s="72">
        <v>25619</v>
      </c>
      <c r="J38" s="75">
        <v>65</v>
      </c>
      <c r="K38" s="72">
        <v>93592</v>
      </c>
      <c r="L38" s="76">
        <v>2236330</v>
      </c>
      <c r="M38" s="179"/>
      <c r="N38" s="54"/>
      <c r="O38" s="77">
        <f t="shared" si="26"/>
        <v>0.53183823529411767</v>
      </c>
      <c r="P38" s="78">
        <f t="shared" si="27"/>
        <v>1.011915005096083</v>
      </c>
      <c r="Q38" s="79">
        <f t="shared" si="13"/>
        <v>3.9164490861618795E-3</v>
      </c>
      <c r="R38" s="80">
        <f t="shared" si="14"/>
        <v>3.8703340363946933E-3</v>
      </c>
      <c r="S38" s="81">
        <f t="shared" si="15"/>
        <v>7.8125E-3</v>
      </c>
      <c r="T38" s="82">
        <f t="shared" si="28"/>
        <v>1.9177923715159469E-2</v>
      </c>
      <c r="U38" s="83">
        <f t="shared" si="29"/>
        <v>93736.725322870901</v>
      </c>
      <c r="V38" s="83">
        <f t="shared" si="30"/>
        <v>464475.61131582642</v>
      </c>
      <c r="W38" s="84">
        <f>SUM(V38:V$42)</f>
        <v>2211122.0921849753</v>
      </c>
      <c r="X38" s="85">
        <f t="shared" si="0"/>
        <v>460846.89560242154</v>
      </c>
      <c r="Y38" s="83">
        <f>SUM(X38:X$42)</f>
        <v>1928049.408331254</v>
      </c>
      <c r="Z38" s="83">
        <f t="shared" si="1"/>
        <v>3628.7157134048939</v>
      </c>
      <c r="AA38" s="84">
        <f>SUM(Z38:Z$42)</f>
        <v>283072.68385372119</v>
      </c>
      <c r="AB38" s="77">
        <f t="shared" si="2"/>
        <v>23.588642387163507</v>
      </c>
      <c r="AC38" s="78">
        <f t="shared" si="3"/>
        <v>20.568772822927148</v>
      </c>
      <c r="AD38" s="86">
        <f t="shared" si="16"/>
        <v>87.197781395508727</v>
      </c>
      <c r="AE38" s="78">
        <f t="shared" si="4"/>
        <v>3.0198695642363567</v>
      </c>
      <c r="AF38" s="87">
        <f t="shared" si="17"/>
        <v>12.802218604491255</v>
      </c>
      <c r="AH38" s="88">
        <f t="shared" si="31"/>
        <v>1.2024641885603148E-4</v>
      </c>
      <c r="AI38" s="89">
        <f t="shared" si="18"/>
        <v>3.0279159545898438E-5</v>
      </c>
      <c r="AJ38" s="89">
        <f t="shared" si="32"/>
        <v>481090657.40710306</v>
      </c>
      <c r="AK38" s="89">
        <f>SUM(AJ38:AJ$42)/U38/U38</f>
        <v>0.36333533321262979</v>
      </c>
      <c r="AL38" s="89">
        <f t="shared" si="33"/>
        <v>359625341.86375201</v>
      </c>
      <c r="AM38" s="89">
        <f>SUM(AL38:AL$42)/U38/U38</f>
        <v>0.27862473232429957</v>
      </c>
      <c r="AN38" s="89">
        <f t="shared" si="34"/>
        <v>16410866.127461836</v>
      </c>
      <c r="AO38" s="90">
        <f>SUM(AN38:AN$42)/U38/U38</f>
        <v>6.8804371496628838E-2</v>
      </c>
      <c r="AP38" s="77">
        <f t="shared" si="5"/>
        <v>22.407207236141819</v>
      </c>
      <c r="AQ38" s="78">
        <f t="shared" si="6"/>
        <v>24.770077538185195</v>
      </c>
      <c r="AR38" s="78">
        <f t="shared" si="7"/>
        <v>19.534188475618031</v>
      </c>
      <c r="AS38" s="78">
        <f t="shared" si="8"/>
        <v>21.603357170236265</v>
      </c>
      <c r="AT38" s="78">
        <f t="shared" si="9"/>
        <v>2.5057500513393558</v>
      </c>
      <c r="AU38" s="91">
        <f t="shared" si="10"/>
        <v>3.5339890771333575</v>
      </c>
    </row>
    <row r="39" spans="1:47" ht="14.45" customHeight="1" x14ac:dyDescent="0.15">
      <c r="A39" s="208"/>
      <c r="B39" s="205" t="s">
        <v>95</v>
      </c>
      <c r="C39" s="71">
        <v>787</v>
      </c>
      <c r="D39" s="72">
        <v>14</v>
      </c>
      <c r="E39" s="72">
        <v>262</v>
      </c>
      <c r="F39" s="126">
        <v>7</v>
      </c>
      <c r="G39" s="74" t="s">
        <v>95</v>
      </c>
      <c r="H39" s="72">
        <v>3752050</v>
      </c>
      <c r="I39" s="72">
        <v>36778</v>
      </c>
      <c r="J39" s="75">
        <v>70</v>
      </c>
      <c r="K39" s="72">
        <v>90872</v>
      </c>
      <c r="L39" s="76">
        <v>1774737</v>
      </c>
      <c r="M39" s="179"/>
      <c r="N39" s="54"/>
      <c r="O39" s="77">
        <f t="shared" si="26"/>
        <v>0.54497136311569305</v>
      </c>
      <c r="P39" s="78">
        <f t="shared" si="27"/>
        <v>0.99801629707031625</v>
      </c>
      <c r="Q39" s="79">
        <f t="shared" si="13"/>
        <v>1.7789072426937738E-2</v>
      </c>
      <c r="R39" s="80">
        <f t="shared" si="14"/>
        <v>1.7824430802540682E-2</v>
      </c>
      <c r="S39" s="81">
        <f t="shared" si="15"/>
        <v>2.6717557251908396E-2</v>
      </c>
      <c r="T39" s="82">
        <f t="shared" si="28"/>
        <v>8.5648825850371327E-2</v>
      </c>
      <c r="U39" s="83">
        <f t="shared" si="29"/>
        <v>91939.049555320031</v>
      </c>
      <c r="V39" s="83">
        <f t="shared" si="30"/>
        <v>441779.69728435</v>
      </c>
      <c r="W39" s="84">
        <f>SUM(V39:V$42)</f>
        <v>1746646.4808691489</v>
      </c>
      <c r="X39" s="85">
        <f t="shared" si="0"/>
        <v>429976.42292942462</v>
      </c>
      <c r="Y39" s="83">
        <f>SUM(X39:X$42)</f>
        <v>1467202.5127288327</v>
      </c>
      <c r="Z39" s="83">
        <f t="shared" si="1"/>
        <v>11803.274354925381</v>
      </c>
      <c r="AA39" s="84">
        <f>SUM(Z39:Z$42)</f>
        <v>279443.96814031631</v>
      </c>
      <c r="AB39" s="77">
        <f t="shared" si="2"/>
        <v>18.997874018897551</v>
      </c>
      <c r="AC39" s="78">
        <f t="shared" si="3"/>
        <v>15.958425933542113</v>
      </c>
      <c r="AD39" s="86">
        <f t="shared" si="16"/>
        <v>84.001114638764093</v>
      </c>
      <c r="AE39" s="78">
        <f t="shared" si="4"/>
        <v>3.0394480853554393</v>
      </c>
      <c r="AF39" s="87">
        <f t="shared" si="17"/>
        <v>15.998885361235903</v>
      </c>
      <c r="AH39" s="88">
        <f t="shared" si="31"/>
        <v>4.7910181767714551E-4</v>
      </c>
      <c r="AI39" s="89">
        <f t="shared" si="18"/>
        <v>9.9250875520608378E-5</v>
      </c>
      <c r="AJ39" s="89">
        <f t="shared" si="32"/>
        <v>1282737973.1319435</v>
      </c>
      <c r="AK39" s="89">
        <f>SUM(AJ39:AJ$42)/U39/U39</f>
        <v>0.32076774539746622</v>
      </c>
      <c r="AL39" s="89">
        <f t="shared" si="33"/>
        <v>877042298.31130934</v>
      </c>
      <c r="AM39" s="89">
        <f>SUM(AL39:AL$42)/U39/U39</f>
        <v>0.24708193205846748</v>
      </c>
      <c r="AN39" s="89">
        <f t="shared" si="34"/>
        <v>62002497.841067567</v>
      </c>
      <c r="AO39" s="90">
        <f>SUM(AN39:AN$42)/U39/U39</f>
        <v>6.9579854027931279E-2</v>
      </c>
      <c r="AP39" s="77">
        <f t="shared" si="5"/>
        <v>17.88780133176445</v>
      </c>
      <c r="AQ39" s="78">
        <f t="shared" si="6"/>
        <v>20.107946706030653</v>
      </c>
      <c r="AR39" s="78">
        <f t="shared" si="7"/>
        <v>14.984162134463132</v>
      </c>
      <c r="AS39" s="78">
        <f t="shared" si="8"/>
        <v>16.932689732621093</v>
      </c>
      <c r="AT39" s="78">
        <f t="shared" si="9"/>
        <v>2.5224394130551571</v>
      </c>
      <c r="AU39" s="91">
        <f t="shared" si="10"/>
        <v>3.5564567576557216</v>
      </c>
    </row>
    <row r="40" spans="1:47" ht="14.45" customHeight="1" x14ac:dyDescent="0.15">
      <c r="A40" s="208"/>
      <c r="B40" s="205" t="s">
        <v>97</v>
      </c>
      <c r="C40" s="71">
        <v>813</v>
      </c>
      <c r="D40" s="72">
        <v>22</v>
      </c>
      <c r="E40" s="72">
        <v>272</v>
      </c>
      <c r="F40" s="126">
        <v>12</v>
      </c>
      <c r="G40" s="74" t="s">
        <v>97</v>
      </c>
      <c r="H40" s="72">
        <v>3379056</v>
      </c>
      <c r="I40" s="72">
        <v>60415</v>
      </c>
      <c r="J40" s="75">
        <v>75</v>
      </c>
      <c r="K40" s="72">
        <v>86507</v>
      </c>
      <c r="L40" s="76">
        <v>1330308</v>
      </c>
      <c r="M40" s="179"/>
      <c r="N40" s="54"/>
      <c r="O40" s="77">
        <f t="shared" si="26"/>
        <v>0.54519639065817416</v>
      </c>
      <c r="P40" s="78">
        <f t="shared" si="27"/>
        <v>0.985536928225339</v>
      </c>
      <c r="Q40" s="79">
        <f t="shared" si="13"/>
        <v>2.7060270602706028E-2</v>
      </c>
      <c r="R40" s="80">
        <f t="shared" si="14"/>
        <v>2.7457388787484185E-2</v>
      </c>
      <c r="S40" s="81">
        <f t="shared" si="15"/>
        <v>4.4117647058823532E-2</v>
      </c>
      <c r="T40" s="82">
        <f t="shared" si="28"/>
        <v>0.12921870896368773</v>
      </c>
      <c r="U40" s="83">
        <f t="shared" si="29"/>
        <v>84064.577911107757</v>
      </c>
      <c r="V40" s="83">
        <f t="shared" si="30"/>
        <v>395620.87681849062</v>
      </c>
      <c r="W40" s="84">
        <f>SUM(V40:V$42)</f>
        <v>1304866.7835847992</v>
      </c>
      <c r="X40" s="85">
        <f t="shared" si="0"/>
        <v>378167.01460591017</v>
      </c>
      <c r="Y40" s="83">
        <f>SUM(X40:X$42)</f>
        <v>1037226.0897994081</v>
      </c>
      <c r="Z40" s="83">
        <f t="shared" si="1"/>
        <v>17453.862212580469</v>
      </c>
      <c r="AA40" s="84">
        <f>SUM(Z40:Z$42)</f>
        <v>267640.69378539093</v>
      </c>
      <c r="AB40" s="77">
        <f t="shared" si="2"/>
        <v>15.522195150549638</v>
      </c>
      <c r="AC40" s="78">
        <f t="shared" si="3"/>
        <v>12.338444034016325</v>
      </c>
      <c r="AD40" s="86">
        <f t="shared" si="16"/>
        <v>79.489040785442143</v>
      </c>
      <c r="AE40" s="78">
        <f t="shared" si="4"/>
        <v>3.1837511165333123</v>
      </c>
      <c r="AF40" s="87">
        <f t="shared" si="17"/>
        <v>20.510959214557847</v>
      </c>
      <c r="AH40" s="88">
        <f t="shared" si="31"/>
        <v>6.6090220984450147E-4</v>
      </c>
      <c r="AI40" s="89">
        <f t="shared" si="18"/>
        <v>1.5504147160594345E-4</v>
      </c>
      <c r="AJ40" s="89">
        <f t="shared" si="32"/>
        <v>1008574614.3737226</v>
      </c>
      <c r="AK40" s="89">
        <f>SUM(AJ40:AJ$42)/U40/U40</f>
        <v>0.20216127189269734</v>
      </c>
      <c r="AL40" s="89">
        <f t="shared" si="33"/>
        <v>607730487.92923355</v>
      </c>
      <c r="AM40" s="89">
        <f>SUM(AL40:AL$42)/U40/U40</f>
        <v>0.17143260987558848</v>
      </c>
      <c r="AN40" s="89">
        <f t="shared" si="34"/>
        <v>82073027.347320333</v>
      </c>
      <c r="AO40" s="90">
        <f>SUM(AN40:AN$42)/U40/U40</f>
        <v>7.4451993834684191E-2</v>
      </c>
      <c r="AP40" s="77">
        <f t="shared" si="5"/>
        <v>14.640933133835548</v>
      </c>
      <c r="AQ40" s="78">
        <f t="shared" si="6"/>
        <v>16.403457167263728</v>
      </c>
      <c r="AR40" s="78">
        <f t="shared" si="7"/>
        <v>11.526917377585336</v>
      </c>
      <c r="AS40" s="78">
        <f t="shared" si="8"/>
        <v>13.149970690447313</v>
      </c>
      <c r="AT40" s="78">
        <f t="shared" si="9"/>
        <v>2.6489476203636233</v>
      </c>
      <c r="AU40" s="91">
        <f t="shared" si="10"/>
        <v>3.7185546127030014</v>
      </c>
    </row>
    <row r="41" spans="1:47" ht="14.45" customHeight="1" x14ac:dyDescent="0.15">
      <c r="A41" s="208"/>
      <c r="B41" s="205" t="s">
        <v>99</v>
      </c>
      <c r="C41" s="71">
        <v>615</v>
      </c>
      <c r="D41" s="72">
        <v>12</v>
      </c>
      <c r="E41" s="72">
        <v>206</v>
      </c>
      <c r="F41" s="126">
        <v>31</v>
      </c>
      <c r="G41" s="74" t="s">
        <v>99</v>
      </c>
      <c r="H41" s="72">
        <v>2663083</v>
      </c>
      <c r="I41" s="72">
        <v>91456</v>
      </c>
      <c r="J41" s="75">
        <v>80</v>
      </c>
      <c r="K41" s="72">
        <v>78971</v>
      </c>
      <c r="L41" s="76">
        <v>914910</v>
      </c>
      <c r="M41" s="179"/>
      <c r="N41" s="54"/>
      <c r="O41" s="77">
        <f>IF(K41&lt;0.5,0.5,((L41-L42)-5*K42)/5/(K41-K42))</f>
        <v>0.5416790548470386</v>
      </c>
      <c r="P41" s="78">
        <f>IF(H41&lt;0.5,1,(I41/H41)/((K41-K42)/(L41-L42)))</f>
        <v>0.98226453147566195</v>
      </c>
      <c r="Q41" s="79">
        <f t="shared" si="13"/>
        <v>1.9512195121951219E-2</v>
      </c>
      <c r="R41" s="80">
        <f t="shared" si="14"/>
        <v>1.9864501360583518E-2</v>
      </c>
      <c r="S41" s="81">
        <f t="shared" si="15"/>
        <v>0.15048543689320387</v>
      </c>
      <c r="T41" s="82">
        <f>5*R41/(1+5*(1-O41)*R41)</f>
        <v>9.49980451953987E-2</v>
      </c>
      <c r="U41" s="83">
        <f t="shared" si="29"/>
        <v>73201.861683857074</v>
      </c>
      <c r="V41" s="83">
        <f>5*U41*((1-T41)+O41*T41)</f>
        <v>350073.41178113036</v>
      </c>
      <c r="W41" s="84">
        <f>SUM(V41:V$42)</f>
        <v>909245.90676630836</v>
      </c>
      <c r="X41" s="85">
        <f t="shared" si="0"/>
        <v>297392.4614645525</v>
      </c>
      <c r="Y41" s="83">
        <f>SUM(X41:X$42)</f>
        <v>659059.07519349793</v>
      </c>
      <c r="Z41" s="83">
        <f t="shared" si="1"/>
        <v>52680.950316577866</v>
      </c>
      <c r="AA41" s="84">
        <f>SUM(Z41:Z$42)</f>
        <v>250186.83157281045</v>
      </c>
      <c r="AB41" s="77">
        <f t="shared" si="2"/>
        <v>12.421076265698593</v>
      </c>
      <c r="AC41" s="78">
        <f t="shared" si="3"/>
        <v>9.0033102988532008</v>
      </c>
      <c r="AD41" s="86">
        <f t="shared" si="16"/>
        <v>72.484139910776335</v>
      </c>
      <c r="AE41" s="78">
        <f t="shared" si="4"/>
        <v>3.4177659668453924</v>
      </c>
      <c r="AF41" s="87">
        <f t="shared" si="17"/>
        <v>27.515860089223665</v>
      </c>
      <c r="AH41" s="88">
        <f>IF(D41=0,0,T41*T41*(1-T41)/D41)</f>
        <v>6.8060887634937856E-4</v>
      </c>
      <c r="AI41" s="89">
        <f t="shared" si="18"/>
        <v>6.2058043774886127E-4</v>
      </c>
      <c r="AJ41" s="89">
        <f>U41*U41*((1-O41)*5+AB42)^2*AH41</f>
        <v>420069428.82011759</v>
      </c>
      <c r="AK41" s="89">
        <f>SUM(AJ41:AJ$42)/U41/U41</f>
        <v>7.8392916800748086E-2</v>
      </c>
      <c r="AL41" s="89">
        <f>U41*U41*((1-O41)*5*(1-S41)+AC42)^2*AH41+V41*V41*AI41</f>
        <v>276092172.93516505</v>
      </c>
      <c r="AM41" s="89">
        <f>SUM(AL41:AL$42)/U41/U41</f>
        <v>0.11267279937304885</v>
      </c>
      <c r="AN41" s="89">
        <f>U41*U41*((1-O41)*5*S41+AE42)^2*AH41+V41*V41*AI41</f>
        <v>116401850.95244071</v>
      </c>
      <c r="AO41" s="90">
        <f>SUM(AN41:AN$42)/U41/U41</f>
        <v>8.2871558753758026E-2</v>
      </c>
      <c r="AP41" s="77">
        <f t="shared" si="5"/>
        <v>11.872301057455953</v>
      </c>
      <c r="AQ41" s="78">
        <f t="shared" si="6"/>
        <v>12.969851473941233</v>
      </c>
      <c r="AR41" s="78">
        <f t="shared" si="7"/>
        <v>8.3454016227654755</v>
      </c>
      <c r="AS41" s="78">
        <f t="shared" si="8"/>
        <v>9.6612189749409261</v>
      </c>
      <c r="AT41" s="78">
        <f t="shared" si="9"/>
        <v>2.8535325221538916</v>
      </c>
      <c r="AU41" s="91">
        <f t="shared" si="10"/>
        <v>3.9819994115368931</v>
      </c>
    </row>
    <row r="42" spans="1:47" ht="14.45" customHeight="1" thickBot="1" x14ac:dyDescent="0.2">
      <c r="A42" s="209"/>
      <c r="B42" s="210" t="s">
        <v>101</v>
      </c>
      <c r="C42" s="131">
        <v>663</v>
      </c>
      <c r="D42" s="131">
        <v>69</v>
      </c>
      <c r="E42" s="131">
        <v>218</v>
      </c>
      <c r="F42" s="132">
        <v>77</v>
      </c>
      <c r="G42" s="133" t="s">
        <v>101</v>
      </c>
      <c r="H42" s="131">
        <v>2761968</v>
      </c>
      <c r="I42" s="131">
        <v>292332</v>
      </c>
      <c r="J42" s="134">
        <v>85</v>
      </c>
      <c r="K42" s="131">
        <v>66190</v>
      </c>
      <c r="L42" s="135">
        <v>549344</v>
      </c>
      <c r="M42" s="179"/>
      <c r="N42" s="54"/>
      <c r="O42" s="136">
        <v>1</v>
      </c>
      <c r="P42" s="137">
        <f>IF(H42&lt;0.5,1,(I42/H42)/(K42/L42))</f>
        <v>0.87843517867442611</v>
      </c>
      <c r="Q42" s="138">
        <f t="shared" si="13"/>
        <v>0.10407239819004525</v>
      </c>
      <c r="R42" s="139">
        <f t="shared" si="14"/>
        <v>0.11847476139001208</v>
      </c>
      <c r="S42" s="140">
        <f t="shared" si="15"/>
        <v>0.35321100917431192</v>
      </c>
      <c r="T42" s="136">
        <v>1</v>
      </c>
      <c r="U42" s="141">
        <f>U41*(1-T41)</f>
        <v>66247.827919226693</v>
      </c>
      <c r="V42" s="141">
        <f>U42/R42</f>
        <v>559172.494985178</v>
      </c>
      <c r="W42" s="142">
        <f>SUM(V42:V$42)</f>
        <v>559172.494985178</v>
      </c>
      <c r="X42" s="136">
        <f t="shared" si="0"/>
        <v>361666.61372894543</v>
      </c>
      <c r="Y42" s="141">
        <f>SUM(X42:X$42)</f>
        <v>361666.61372894543</v>
      </c>
      <c r="Z42" s="141">
        <f t="shared" si="1"/>
        <v>197505.88125623259</v>
      </c>
      <c r="AA42" s="142">
        <f>SUM(Z42:Z$42)</f>
        <v>197505.88125623259</v>
      </c>
      <c r="AB42" s="143">
        <f t="shared" si="2"/>
        <v>8.4406162820455712</v>
      </c>
      <c r="AC42" s="137">
        <f t="shared" si="3"/>
        <v>5.4592976870111265</v>
      </c>
      <c r="AD42" s="144">
        <f t="shared" si="16"/>
        <v>64.678899082568805</v>
      </c>
      <c r="AE42" s="137">
        <f t="shared" si="4"/>
        <v>2.9813185950344447</v>
      </c>
      <c r="AF42" s="145">
        <f t="shared" si="17"/>
        <v>35.321100917431195</v>
      </c>
      <c r="AH42" s="146">
        <f>0</f>
        <v>0</v>
      </c>
      <c r="AI42" s="147">
        <f t="shared" si="18"/>
        <v>1.0479495053778718E-3</v>
      </c>
      <c r="AJ42" s="147">
        <v>0</v>
      </c>
      <c r="AK42" s="147">
        <f>(1-R42)/R42/R42/D42</f>
        <v>0.91019401360416274</v>
      </c>
      <c r="AL42" s="147">
        <f>V42*V42*AI42</f>
        <v>327666436.99767351</v>
      </c>
      <c r="AM42" s="147">
        <f>(1-S42)*(1-S42)*(1-R42)/R42/R42/D42+AI42/R42/R42</f>
        <v>0.45542703958567016</v>
      </c>
      <c r="AN42" s="147">
        <f>V42*V42*AI42</f>
        <v>327666436.99767351</v>
      </c>
      <c r="AO42" s="148">
        <f>S42*S42*(1-R42)/R42/R42/D42+AI42/R42/R42</f>
        <v>0.18821411816059486</v>
      </c>
      <c r="AP42" s="143">
        <f t="shared" si="5"/>
        <v>6.5706961440017695</v>
      </c>
      <c r="AQ42" s="137">
        <f t="shared" si="6"/>
        <v>10.310536420089374</v>
      </c>
      <c r="AR42" s="137">
        <f t="shared" si="7"/>
        <v>4.1365851274305081</v>
      </c>
      <c r="AS42" s="137">
        <f t="shared" si="8"/>
        <v>6.7820102465917449</v>
      </c>
      <c r="AT42" s="137">
        <f t="shared" si="9"/>
        <v>2.1309990337366105</v>
      </c>
      <c r="AU42" s="149">
        <f t="shared" si="10"/>
        <v>3.831638156332279</v>
      </c>
    </row>
    <row r="43" spans="1:47" ht="14.45" customHeight="1" thickTop="1" x14ac:dyDescent="0.15">
      <c r="G43" s="150"/>
      <c r="H43" s="150"/>
      <c r="I43" s="150"/>
      <c r="J43" s="150"/>
      <c r="K43" s="150"/>
      <c r="L43" s="150"/>
    </row>
    <row r="44" spans="1:47" ht="14.45" customHeight="1" thickBot="1" x14ac:dyDescent="0.2">
      <c r="A44" s="1" t="s">
        <v>103</v>
      </c>
      <c r="G44" s="150"/>
      <c r="H44" s="150"/>
      <c r="I44" s="150"/>
      <c r="J44" s="229" t="s">
        <v>104</v>
      </c>
      <c r="K44" s="230"/>
      <c r="L44" s="230"/>
      <c r="M44" s="230"/>
    </row>
    <row r="45" spans="1:47" ht="14.45" customHeight="1" thickTop="1" x14ac:dyDescent="0.15">
      <c r="A45" s="212" t="s">
        <v>18</v>
      </c>
      <c r="B45" s="214" t="s">
        <v>105</v>
      </c>
      <c r="C45" s="216" t="s">
        <v>35</v>
      </c>
      <c r="D45" s="217"/>
      <c r="E45" s="217"/>
      <c r="F45" s="218" t="s">
        <v>106</v>
      </c>
      <c r="G45" s="217"/>
      <c r="H45" s="217"/>
      <c r="I45" s="217"/>
      <c r="J45" s="218" t="s">
        <v>107</v>
      </c>
      <c r="K45" s="217"/>
      <c r="L45" s="217"/>
      <c r="M45" s="219"/>
    </row>
    <row r="46" spans="1:47" ht="14.45" customHeight="1" x14ac:dyDescent="0.15">
      <c r="A46" s="213"/>
      <c r="B46" s="215"/>
      <c r="C46" s="20" t="s">
        <v>108</v>
      </c>
      <c r="D46" s="220" t="s">
        <v>17</v>
      </c>
      <c r="E46" s="221"/>
      <c r="F46" s="22" t="s">
        <v>108</v>
      </c>
      <c r="G46" s="220" t="s">
        <v>17</v>
      </c>
      <c r="H46" s="222"/>
      <c r="I46" s="151" t="s">
        <v>151</v>
      </c>
      <c r="J46" s="22" t="s">
        <v>108</v>
      </c>
      <c r="K46" s="220" t="s">
        <v>17</v>
      </c>
      <c r="L46" s="222"/>
      <c r="M46" s="152" t="s">
        <v>151</v>
      </c>
    </row>
    <row r="47" spans="1:47" ht="14.45" customHeight="1" x14ac:dyDescent="0.15">
      <c r="A47" s="46" t="s">
        <v>65</v>
      </c>
      <c r="B47" s="47">
        <v>0</v>
      </c>
      <c r="C47" s="153">
        <f>AB7</f>
        <v>76.644180831701348</v>
      </c>
      <c r="D47" s="153">
        <f t="shared" ref="D47:E82" si="35">AP7</f>
        <v>74.001178281932013</v>
      </c>
      <c r="E47" s="154">
        <f t="shared" si="35"/>
        <v>79.287183381470683</v>
      </c>
      <c r="F47" s="155">
        <f>AC7</f>
        <v>75.740065547275293</v>
      </c>
      <c r="G47" s="153">
        <f t="shared" ref="G47:H82" si="36">AR7</f>
        <v>73.179652017335528</v>
      </c>
      <c r="H47" s="153">
        <f t="shared" si="36"/>
        <v>78.300479077215059</v>
      </c>
      <c r="I47" s="156">
        <f t="shared" ref="I47:J82" si="37">AD7</f>
        <v>98.820373217359645</v>
      </c>
      <c r="J47" s="155">
        <f t="shared" si="37"/>
        <v>0.90411528442605471</v>
      </c>
      <c r="K47" s="153">
        <f t="shared" ref="K47:L82" si="38">AT7</f>
        <v>0.64845681855173476</v>
      </c>
      <c r="L47" s="153">
        <f t="shared" si="38"/>
        <v>1.1597737503003747</v>
      </c>
      <c r="M47" s="157">
        <f>AF7</f>
        <v>1.1796267826403555</v>
      </c>
    </row>
    <row r="48" spans="1:47" ht="14.45" customHeight="1" x14ac:dyDescent="0.15">
      <c r="A48" s="46"/>
      <c r="B48" s="70">
        <v>5</v>
      </c>
      <c r="C48" s="158">
        <f>AB8</f>
        <v>71.644180831701348</v>
      </c>
      <c r="D48" s="158">
        <f t="shared" si="35"/>
        <v>69.001178281932013</v>
      </c>
      <c r="E48" s="159">
        <f t="shared" si="35"/>
        <v>74.287183381470683</v>
      </c>
      <c r="F48" s="160">
        <f>AC8</f>
        <v>70.740065547275293</v>
      </c>
      <c r="G48" s="158">
        <f t="shared" si="36"/>
        <v>68.179652017335528</v>
      </c>
      <c r="H48" s="158">
        <f t="shared" si="36"/>
        <v>73.300479077215059</v>
      </c>
      <c r="I48" s="161">
        <f t="shared" si="37"/>
        <v>98.73804784431843</v>
      </c>
      <c r="J48" s="160">
        <f t="shared" si="37"/>
        <v>0.90411528442605471</v>
      </c>
      <c r="K48" s="158">
        <f t="shared" si="38"/>
        <v>0.64845681855173476</v>
      </c>
      <c r="L48" s="158">
        <f t="shared" si="38"/>
        <v>1.1597737503003747</v>
      </c>
      <c r="M48" s="162">
        <f>AF8</f>
        <v>1.2619521556815663</v>
      </c>
    </row>
    <row r="49" spans="1:13" ht="14.45" customHeight="1" x14ac:dyDescent="0.15">
      <c r="A49" s="46"/>
      <c r="B49" s="70">
        <v>10</v>
      </c>
      <c r="C49" s="158">
        <f t="shared" ref="C49:C62" si="39">AB9</f>
        <v>66.644180831701362</v>
      </c>
      <c r="D49" s="158">
        <f t="shared" si="35"/>
        <v>64.001178281932027</v>
      </c>
      <c r="E49" s="159">
        <f t="shared" si="35"/>
        <v>69.287183381470697</v>
      </c>
      <c r="F49" s="160">
        <f t="shared" ref="F49:F62" si="40">AC9</f>
        <v>65.740065547275307</v>
      </c>
      <c r="G49" s="158">
        <f t="shared" si="36"/>
        <v>63.179652017335549</v>
      </c>
      <c r="H49" s="158">
        <f t="shared" si="36"/>
        <v>68.300479077215073</v>
      </c>
      <c r="I49" s="161">
        <f t="shared" si="37"/>
        <v>98.643369498817535</v>
      </c>
      <c r="J49" s="160">
        <f t="shared" si="37"/>
        <v>0.90411528442605471</v>
      </c>
      <c r="K49" s="158">
        <f t="shared" si="38"/>
        <v>0.64845681855173476</v>
      </c>
      <c r="L49" s="158">
        <f t="shared" si="38"/>
        <v>1.1597737503003747</v>
      </c>
      <c r="M49" s="162">
        <f t="shared" ref="M49:M62" si="41">AF9</f>
        <v>1.3566305011824593</v>
      </c>
    </row>
    <row r="50" spans="1:13" ht="14.45" customHeight="1" x14ac:dyDescent="0.15">
      <c r="A50" s="46"/>
      <c r="B50" s="70">
        <v>15</v>
      </c>
      <c r="C50" s="158">
        <f t="shared" si="39"/>
        <v>61.644180831701362</v>
      </c>
      <c r="D50" s="158">
        <f t="shared" si="35"/>
        <v>59.001178281932027</v>
      </c>
      <c r="E50" s="159">
        <f t="shared" si="35"/>
        <v>64.287183381470697</v>
      </c>
      <c r="F50" s="160">
        <f t="shared" si="40"/>
        <v>60.7400655472753</v>
      </c>
      <c r="G50" s="158">
        <f t="shared" si="36"/>
        <v>58.179652017335542</v>
      </c>
      <c r="H50" s="158">
        <f t="shared" si="36"/>
        <v>63.300479077215059</v>
      </c>
      <c r="I50" s="161">
        <f t="shared" si="37"/>
        <v>98.533332307725132</v>
      </c>
      <c r="J50" s="160">
        <f t="shared" si="37"/>
        <v>0.90411528442605471</v>
      </c>
      <c r="K50" s="158">
        <f t="shared" si="38"/>
        <v>0.64845681855173476</v>
      </c>
      <c r="L50" s="158">
        <f t="shared" si="38"/>
        <v>1.1597737503003747</v>
      </c>
      <c r="M50" s="162">
        <f t="shared" si="41"/>
        <v>1.4666676922748578</v>
      </c>
    </row>
    <row r="51" spans="1:13" ht="14.45" customHeight="1" x14ac:dyDescent="0.15">
      <c r="A51" s="46"/>
      <c r="B51" s="70">
        <v>20</v>
      </c>
      <c r="C51" s="158">
        <f t="shared" si="39"/>
        <v>56.644180831701355</v>
      </c>
      <c r="D51" s="158">
        <f t="shared" si="35"/>
        <v>54.00117828193202</v>
      </c>
      <c r="E51" s="159">
        <f t="shared" si="35"/>
        <v>59.28718338147069</v>
      </c>
      <c r="F51" s="160">
        <f t="shared" si="40"/>
        <v>55.7400655472753</v>
      </c>
      <c r="G51" s="158">
        <f t="shared" si="36"/>
        <v>53.179652017335542</v>
      </c>
      <c r="H51" s="158">
        <f t="shared" si="36"/>
        <v>58.300479077215059</v>
      </c>
      <c r="I51" s="161">
        <f t="shared" si="37"/>
        <v>98.403869080369759</v>
      </c>
      <c r="J51" s="160">
        <f t="shared" si="37"/>
        <v>0.90411528442605471</v>
      </c>
      <c r="K51" s="158">
        <f t="shared" si="38"/>
        <v>0.64845681855173476</v>
      </c>
      <c r="L51" s="158">
        <f t="shared" si="38"/>
        <v>1.1597737503003747</v>
      </c>
      <c r="M51" s="162">
        <f t="shared" si="41"/>
        <v>1.5961309196302467</v>
      </c>
    </row>
    <row r="52" spans="1:13" ht="14.45" customHeight="1" x14ac:dyDescent="0.15">
      <c r="A52" s="46"/>
      <c r="B52" s="70">
        <v>25</v>
      </c>
      <c r="C52" s="158">
        <f t="shared" si="39"/>
        <v>52.344531775326026</v>
      </c>
      <c r="D52" s="158">
        <f t="shared" si="35"/>
        <v>50.051280112584116</v>
      </c>
      <c r="E52" s="159">
        <f t="shared" si="35"/>
        <v>54.637783438067935</v>
      </c>
      <c r="F52" s="160">
        <f t="shared" si="40"/>
        <v>51.428699427279945</v>
      </c>
      <c r="G52" s="158">
        <f t="shared" si="36"/>
        <v>49.219315154756821</v>
      </c>
      <c r="H52" s="158">
        <f t="shared" si="36"/>
        <v>53.638083699803069</v>
      </c>
      <c r="I52" s="161">
        <f t="shared" si="37"/>
        <v>98.250376272392643</v>
      </c>
      <c r="J52" s="160">
        <f t="shared" si="37"/>
        <v>0.91583234804608016</v>
      </c>
      <c r="K52" s="158">
        <f t="shared" si="38"/>
        <v>0.65789416431936121</v>
      </c>
      <c r="L52" s="158">
        <f t="shared" si="38"/>
        <v>1.1737705317727991</v>
      </c>
      <c r="M52" s="162">
        <f t="shared" si="41"/>
        <v>1.7496237276073638</v>
      </c>
    </row>
    <row r="53" spans="1:13" ht="14.45" customHeight="1" x14ac:dyDescent="0.15">
      <c r="A53" s="46"/>
      <c r="B53" s="70">
        <v>30</v>
      </c>
      <c r="C53" s="158">
        <f t="shared" si="39"/>
        <v>47.344531775326033</v>
      </c>
      <c r="D53" s="158">
        <f t="shared" si="35"/>
        <v>45.051280112584124</v>
      </c>
      <c r="E53" s="159">
        <f t="shared" si="35"/>
        <v>49.637783438067942</v>
      </c>
      <c r="F53" s="160">
        <f t="shared" si="40"/>
        <v>46.428699427279952</v>
      </c>
      <c r="G53" s="158">
        <f t="shared" si="36"/>
        <v>44.219315154756828</v>
      </c>
      <c r="H53" s="158">
        <f t="shared" si="36"/>
        <v>48.638083699803076</v>
      </c>
      <c r="I53" s="161">
        <f t="shared" si="37"/>
        <v>98.065600580037042</v>
      </c>
      <c r="J53" s="160">
        <f t="shared" si="37"/>
        <v>0.91583234804608016</v>
      </c>
      <c r="K53" s="158">
        <f t="shared" si="38"/>
        <v>0.65789416431936121</v>
      </c>
      <c r="L53" s="158">
        <f t="shared" si="38"/>
        <v>1.1737705317727991</v>
      </c>
      <c r="M53" s="162">
        <f t="shared" si="41"/>
        <v>1.9343994199629475</v>
      </c>
    </row>
    <row r="54" spans="1:13" ht="14.45" customHeight="1" x14ac:dyDescent="0.15">
      <c r="A54" s="46"/>
      <c r="B54" s="70">
        <v>35</v>
      </c>
      <c r="C54" s="158">
        <f t="shared" si="39"/>
        <v>43.16593370854995</v>
      </c>
      <c r="D54" s="158">
        <f t="shared" si="35"/>
        <v>41.132700339567187</v>
      </c>
      <c r="E54" s="159">
        <f t="shared" si="35"/>
        <v>45.199167077532714</v>
      </c>
      <c r="F54" s="160">
        <f t="shared" si="40"/>
        <v>42.2332953097713</v>
      </c>
      <c r="G54" s="158">
        <f t="shared" si="36"/>
        <v>40.284993655348657</v>
      </c>
      <c r="H54" s="158">
        <f t="shared" si="36"/>
        <v>44.181596964193943</v>
      </c>
      <c r="I54" s="161">
        <f t="shared" si="37"/>
        <v>97.839411038631326</v>
      </c>
      <c r="J54" s="160">
        <f t="shared" si="37"/>
        <v>0.93263839877864718</v>
      </c>
      <c r="K54" s="158">
        <f t="shared" si="38"/>
        <v>0.67102065641655173</v>
      </c>
      <c r="L54" s="158">
        <f t="shared" si="38"/>
        <v>1.1942561411407426</v>
      </c>
      <c r="M54" s="162">
        <f t="shared" si="41"/>
        <v>2.160588961368668</v>
      </c>
    </row>
    <row r="55" spans="1:13" ht="14.45" customHeight="1" x14ac:dyDescent="0.15">
      <c r="A55" s="46"/>
      <c r="B55" s="70">
        <v>40</v>
      </c>
      <c r="C55" s="158">
        <f t="shared" si="39"/>
        <v>38.940707165162081</v>
      </c>
      <c r="D55" s="158">
        <f t="shared" si="35"/>
        <v>37.174731727872306</v>
      </c>
      <c r="E55" s="159">
        <f t="shared" si="35"/>
        <v>40.706682602451856</v>
      </c>
      <c r="F55" s="160">
        <f t="shared" si="40"/>
        <v>37.990225691828584</v>
      </c>
      <c r="G55" s="158">
        <f t="shared" si="36"/>
        <v>36.310657863956543</v>
      </c>
      <c r="H55" s="158">
        <f t="shared" si="36"/>
        <v>39.669793519700626</v>
      </c>
      <c r="I55" s="161">
        <f t="shared" si="37"/>
        <v>97.559157132657731</v>
      </c>
      <c r="J55" s="160">
        <f t="shared" si="37"/>
        <v>0.95048147333349753</v>
      </c>
      <c r="K55" s="158">
        <f t="shared" si="38"/>
        <v>0.685029836382963</v>
      </c>
      <c r="L55" s="158">
        <f t="shared" si="38"/>
        <v>1.2159331102840321</v>
      </c>
      <c r="M55" s="162">
        <f t="shared" si="41"/>
        <v>2.4408428673422664</v>
      </c>
    </row>
    <row r="56" spans="1:13" ht="14.45" customHeight="1" x14ac:dyDescent="0.15">
      <c r="A56" s="46"/>
      <c r="B56" s="70">
        <v>45</v>
      </c>
      <c r="C56" s="158">
        <f t="shared" si="39"/>
        <v>34.279132470349595</v>
      </c>
      <c r="D56" s="158">
        <f t="shared" si="35"/>
        <v>32.625939825851866</v>
      </c>
      <c r="E56" s="159">
        <f t="shared" si="35"/>
        <v>35.932325114847323</v>
      </c>
      <c r="F56" s="160">
        <f t="shared" si="40"/>
        <v>33.319782871964954</v>
      </c>
      <c r="G56" s="158">
        <f t="shared" si="36"/>
        <v>31.753669116333697</v>
      </c>
      <c r="H56" s="158">
        <f t="shared" si="36"/>
        <v>34.88589662759621</v>
      </c>
      <c r="I56" s="161">
        <f t="shared" si="37"/>
        <v>97.201359750820856</v>
      </c>
      <c r="J56" s="160">
        <f t="shared" si="37"/>
        <v>0.95934959838463985</v>
      </c>
      <c r="K56" s="158">
        <f t="shared" si="38"/>
        <v>0.69199092916708849</v>
      </c>
      <c r="L56" s="158">
        <f t="shared" si="38"/>
        <v>1.2267082676021912</v>
      </c>
      <c r="M56" s="162">
        <f t="shared" si="41"/>
        <v>2.7986402491791416</v>
      </c>
    </row>
    <row r="57" spans="1:13" ht="14.45" customHeight="1" x14ac:dyDescent="0.15">
      <c r="A57" s="46"/>
      <c r="B57" s="70">
        <v>50</v>
      </c>
      <c r="C57" s="158">
        <f t="shared" si="39"/>
        <v>29.825624767598537</v>
      </c>
      <c r="D57" s="158">
        <f t="shared" si="35"/>
        <v>28.327342261946551</v>
      </c>
      <c r="E57" s="159">
        <f t="shared" si="35"/>
        <v>31.323907273250523</v>
      </c>
      <c r="F57" s="160">
        <f t="shared" si="40"/>
        <v>28.849678097539005</v>
      </c>
      <c r="G57" s="158">
        <f t="shared" si="36"/>
        <v>27.439131491601849</v>
      </c>
      <c r="H57" s="158">
        <f t="shared" si="36"/>
        <v>30.260224703476162</v>
      </c>
      <c r="I57" s="161">
        <f t="shared" si="37"/>
        <v>96.727824889959166</v>
      </c>
      <c r="J57" s="160">
        <f t="shared" si="37"/>
        <v>0.97594667005953084</v>
      </c>
      <c r="K57" s="158">
        <f t="shared" si="38"/>
        <v>0.70495392367546417</v>
      </c>
      <c r="L57" s="158">
        <f t="shared" si="38"/>
        <v>1.2469394164435976</v>
      </c>
      <c r="M57" s="162">
        <f t="shared" si="41"/>
        <v>3.2721751100408243</v>
      </c>
    </row>
    <row r="58" spans="1:13" ht="14.45" customHeight="1" x14ac:dyDescent="0.15">
      <c r="A58" s="46"/>
      <c r="B58" s="70">
        <v>55</v>
      </c>
      <c r="C58" s="158">
        <f t="shared" si="39"/>
        <v>25.617805897184333</v>
      </c>
      <c r="D58" s="158">
        <f t="shared" si="35"/>
        <v>24.292086322505416</v>
      </c>
      <c r="E58" s="159">
        <f t="shared" si="35"/>
        <v>26.94352547186325</v>
      </c>
      <c r="F58" s="160">
        <f t="shared" si="40"/>
        <v>24.613369509828257</v>
      </c>
      <c r="G58" s="158">
        <f t="shared" si="36"/>
        <v>23.376025620933788</v>
      </c>
      <c r="H58" s="158">
        <f t="shared" si="36"/>
        <v>25.850713398722725</v>
      </c>
      <c r="I58" s="161">
        <f t="shared" si="37"/>
        <v>96.079147482858886</v>
      </c>
      <c r="J58" s="160">
        <f t="shared" si="37"/>
        <v>1.0044363873560767</v>
      </c>
      <c r="K58" s="158">
        <f t="shared" si="38"/>
        <v>0.72697485234710602</v>
      </c>
      <c r="L58" s="158">
        <f t="shared" si="38"/>
        <v>1.2818979223650473</v>
      </c>
      <c r="M58" s="162">
        <f t="shared" si="41"/>
        <v>3.9208525171411144</v>
      </c>
    </row>
    <row r="59" spans="1:13" ht="14.45" customHeight="1" x14ac:dyDescent="0.15">
      <c r="A59" s="46"/>
      <c r="B59" s="70">
        <v>60</v>
      </c>
      <c r="C59" s="158">
        <f t="shared" si="39"/>
        <v>21.156438292231972</v>
      </c>
      <c r="D59" s="158">
        <f t="shared" si="35"/>
        <v>19.909096660132121</v>
      </c>
      <c r="E59" s="159">
        <f t="shared" si="35"/>
        <v>22.403779924331822</v>
      </c>
      <c r="F59" s="160">
        <f t="shared" si="40"/>
        <v>20.146057207437906</v>
      </c>
      <c r="G59" s="158">
        <f t="shared" si="36"/>
        <v>18.987782333047107</v>
      </c>
      <c r="H59" s="158">
        <f t="shared" si="36"/>
        <v>21.304332081828704</v>
      </c>
      <c r="I59" s="161">
        <f t="shared" si="37"/>
        <v>95.22423826337041</v>
      </c>
      <c r="J59" s="160">
        <f t="shared" si="37"/>
        <v>1.0103810847940697</v>
      </c>
      <c r="K59" s="158">
        <f t="shared" si="38"/>
        <v>0.72946337816913442</v>
      </c>
      <c r="L59" s="158">
        <f t="shared" si="38"/>
        <v>1.2912987914190051</v>
      </c>
      <c r="M59" s="162">
        <f t="shared" si="41"/>
        <v>4.7757617366296117</v>
      </c>
    </row>
    <row r="60" spans="1:13" ht="14.45" customHeight="1" x14ac:dyDescent="0.15">
      <c r="A60" s="46"/>
      <c r="B60" s="70">
        <v>65</v>
      </c>
      <c r="C60" s="158">
        <f t="shared" si="39"/>
        <v>16.972423279318029</v>
      </c>
      <c r="D60" s="158">
        <f t="shared" si="35"/>
        <v>15.805276530688605</v>
      </c>
      <c r="E60" s="159">
        <f t="shared" si="35"/>
        <v>18.139570027947453</v>
      </c>
      <c r="F60" s="160">
        <f t="shared" si="40"/>
        <v>15.950091763438735</v>
      </c>
      <c r="G60" s="158">
        <f t="shared" si="36"/>
        <v>14.872357403737608</v>
      </c>
      <c r="H60" s="158">
        <f t="shared" si="36"/>
        <v>17.02782612313986</v>
      </c>
      <c r="I60" s="161">
        <f t="shared" si="37"/>
        <v>93.976514142650032</v>
      </c>
      <c r="J60" s="160">
        <f t="shared" si="37"/>
        <v>1.022331515879298</v>
      </c>
      <c r="K60" s="158">
        <f t="shared" si="38"/>
        <v>0.73417037336330182</v>
      </c>
      <c r="L60" s="158">
        <f t="shared" si="38"/>
        <v>1.3104926583952943</v>
      </c>
      <c r="M60" s="162">
        <f t="shared" si="41"/>
        <v>6.0234858573499857</v>
      </c>
    </row>
    <row r="61" spans="1:13" ht="14.45" customHeight="1" x14ac:dyDescent="0.15">
      <c r="A61" s="46"/>
      <c r="B61" s="70">
        <v>70</v>
      </c>
      <c r="C61" s="158">
        <f t="shared" si="39"/>
        <v>13.091850080625607</v>
      </c>
      <c r="D61" s="158">
        <f t="shared" si="35"/>
        <v>12.060206690325986</v>
      </c>
      <c r="E61" s="159">
        <f t="shared" si="35"/>
        <v>14.123493470925228</v>
      </c>
      <c r="F61" s="160">
        <f t="shared" si="40"/>
        <v>12.061003654522599</v>
      </c>
      <c r="G61" s="158">
        <f t="shared" si="36"/>
        <v>11.115739902817108</v>
      </c>
      <c r="H61" s="158">
        <f t="shared" si="36"/>
        <v>13.006267406228091</v>
      </c>
      <c r="I61" s="161">
        <f t="shared" si="37"/>
        <v>92.126044678524551</v>
      </c>
      <c r="J61" s="160">
        <f t="shared" si="37"/>
        <v>1.0308464261030086</v>
      </c>
      <c r="K61" s="158">
        <f t="shared" si="38"/>
        <v>0.73481972587913225</v>
      </c>
      <c r="L61" s="158">
        <f t="shared" si="38"/>
        <v>1.3268731263268849</v>
      </c>
      <c r="M61" s="162">
        <f t="shared" si="41"/>
        <v>7.8739553214754547</v>
      </c>
    </row>
    <row r="62" spans="1:13" ht="14.45" customHeight="1" x14ac:dyDescent="0.15">
      <c r="A62" s="46"/>
      <c r="B62" s="70">
        <v>75</v>
      </c>
      <c r="C62" s="158">
        <f t="shared" si="39"/>
        <v>9.9713010681363379</v>
      </c>
      <c r="D62" s="158">
        <f t="shared" si="35"/>
        <v>9.1027440530192933</v>
      </c>
      <c r="E62" s="159">
        <f t="shared" si="35"/>
        <v>10.839858083253382</v>
      </c>
      <c r="F62" s="160">
        <f t="shared" si="40"/>
        <v>8.8989228593525684</v>
      </c>
      <c r="G62" s="158">
        <f t="shared" si="36"/>
        <v>8.1042457654602416</v>
      </c>
      <c r="H62" s="158">
        <f t="shared" si="36"/>
        <v>9.6935999532448953</v>
      </c>
      <c r="I62" s="161">
        <f t="shared" si="37"/>
        <v>89.245353224659979</v>
      </c>
      <c r="J62" s="160">
        <f t="shared" si="37"/>
        <v>1.0723782087837699</v>
      </c>
      <c r="K62" s="158">
        <f t="shared" si="38"/>
        <v>0.75157360011313856</v>
      </c>
      <c r="L62" s="158">
        <f t="shared" si="38"/>
        <v>1.3931828174544012</v>
      </c>
      <c r="M62" s="162">
        <f t="shared" si="41"/>
        <v>10.754646775340023</v>
      </c>
    </row>
    <row r="63" spans="1:13" ht="14.45" customHeight="1" x14ac:dyDescent="0.15">
      <c r="A63" s="46"/>
      <c r="B63" s="70">
        <v>80</v>
      </c>
      <c r="C63" s="158">
        <f>AB23</f>
        <v>7.1744194319263972</v>
      </c>
      <c r="D63" s="158">
        <f t="shared" si="35"/>
        <v>6.4535002758935835</v>
      </c>
      <c r="E63" s="159">
        <f t="shared" si="35"/>
        <v>7.8953385879592108</v>
      </c>
      <c r="F63" s="160">
        <f>AC23</f>
        <v>6.0978092171269518</v>
      </c>
      <c r="G63" s="158">
        <f t="shared" si="36"/>
        <v>5.4210796815468534</v>
      </c>
      <c r="H63" s="158">
        <f t="shared" si="36"/>
        <v>6.7745387527070502</v>
      </c>
      <c r="I63" s="161">
        <f t="shared" si="37"/>
        <v>84.99376534903304</v>
      </c>
      <c r="J63" s="160">
        <f t="shared" si="37"/>
        <v>1.0766102147994447</v>
      </c>
      <c r="K63" s="158">
        <f t="shared" si="38"/>
        <v>0.71807300603046187</v>
      </c>
      <c r="L63" s="158">
        <f t="shared" si="38"/>
        <v>1.4351474235684276</v>
      </c>
      <c r="M63" s="162">
        <f>AF23</f>
        <v>15.006234650966944</v>
      </c>
    </row>
    <row r="64" spans="1:13" ht="14.45" customHeight="1" x14ac:dyDescent="0.15">
      <c r="A64" s="22"/>
      <c r="B64" s="93">
        <v>85</v>
      </c>
      <c r="C64" s="163">
        <f>AB24</f>
        <v>5.3026048222904585</v>
      </c>
      <c r="D64" s="163">
        <f t="shared" si="35"/>
        <v>3.9651830393810927</v>
      </c>
      <c r="E64" s="164">
        <f t="shared" si="35"/>
        <v>6.6400266051998242</v>
      </c>
      <c r="F64" s="165">
        <f>AC24</f>
        <v>4.1110082330117033</v>
      </c>
      <c r="G64" s="163">
        <f t="shared" si="36"/>
        <v>2.9767414190175296</v>
      </c>
      <c r="H64" s="163">
        <f t="shared" si="36"/>
        <v>5.2452750470058769</v>
      </c>
      <c r="I64" s="166">
        <f t="shared" si="37"/>
        <v>77.528089887640434</v>
      </c>
      <c r="J64" s="165">
        <f t="shared" si="37"/>
        <v>1.1915965892787548</v>
      </c>
      <c r="K64" s="163">
        <f t="shared" si="38"/>
        <v>0.64225793654356711</v>
      </c>
      <c r="L64" s="163">
        <f t="shared" si="38"/>
        <v>1.7409352420139426</v>
      </c>
      <c r="M64" s="167">
        <f>AF24</f>
        <v>22.471910112359552</v>
      </c>
    </row>
    <row r="65" spans="1:13" ht="14.45" customHeight="1" x14ac:dyDescent="0.15">
      <c r="A65" s="46" t="s">
        <v>102</v>
      </c>
      <c r="B65" s="168">
        <v>0</v>
      </c>
      <c r="C65" s="169">
        <f>AB25</f>
        <v>86.585293842408319</v>
      </c>
      <c r="D65" s="169">
        <f t="shared" si="35"/>
        <v>84.935736306921484</v>
      </c>
      <c r="E65" s="170">
        <f t="shared" si="35"/>
        <v>88.234851377895154</v>
      </c>
      <c r="F65" s="171">
        <f>AC25</f>
        <v>83.711664128574085</v>
      </c>
      <c r="G65" s="169">
        <f t="shared" si="36"/>
        <v>82.234309037087314</v>
      </c>
      <c r="H65" s="169">
        <f t="shared" si="36"/>
        <v>85.189019220060857</v>
      </c>
      <c r="I65" s="172">
        <f t="shared" si="37"/>
        <v>96.681157288598612</v>
      </c>
      <c r="J65" s="171">
        <f t="shared" si="37"/>
        <v>2.873629713834247</v>
      </c>
      <c r="K65" s="169">
        <f t="shared" si="38"/>
        <v>2.3767334971788339</v>
      </c>
      <c r="L65" s="169">
        <f t="shared" si="38"/>
        <v>3.3705259304896602</v>
      </c>
      <c r="M65" s="173">
        <f>AF25</f>
        <v>3.3188427114013921</v>
      </c>
    </row>
    <row r="66" spans="1:13" ht="14.45" customHeight="1" x14ac:dyDescent="0.15">
      <c r="A66" s="125"/>
      <c r="B66" s="70">
        <v>5</v>
      </c>
      <c r="C66" s="158">
        <f>AB26</f>
        <v>81.585293842408333</v>
      </c>
      <c r="D66" s="158">
        <f t="shared" si="35"/>
        <v>79.935736306921498</v>
      </c>
      <c r="E66" s="159">
        <f t="shared" si="35"/>
        <v>83.234851377895168</v>
      </c>
      <c r="F66" s="160">
        <f>AC26</f>
        <v>78.711664128574085</v>
      </c>
      <c r="G66" s="158">
        <f t="shared" si="36"/>
        <v>77.234309037087314</v>
      </c>
      <c r="H66" s="158">
        <f t="shared" si="36"/>
        <v>80.189019220060857</v>
      </c>
      <c r="I66" s="161">
        <f t="shared" si="37"/>
        <v>96.477760171600281</v>
      </c>
      <c r="J66" s="160">
        <f t="shared" si="37"/>
        <v>2.873629713834247</v>
      </c>
      <c r="K66" s="158">
        <f t="shared" si="38"/>
        <v>2.3767334971788339</v>
      </c>
      <c r="L66" s="158">
        <f t="shared" si="38"/>
        <v>3.3705259304896602</v>
      </c>
      <c r="M66" s="162">
        <f>AF26</f>
        <v>3.5222398283997154</v>
      </c>
    </row>
    <row r="67" spans="1:13" ht="14.45" customHeight="1" x14ac:dyDescent="0.15">
      <c r="A67" s="125"/>
      <c r="B67" s="70">
        <v>10</v>
      </c>
      <c r="C67" s="158">
        <f t="shared" ref="C67:C80" si="42">AB27</f>
        <v>76.585293842408348</v>
      </c>
      <c r="D67" s="158">
        <f t="shared" si="35"/>
        <v>74.935736306921513</v>
      </c>
      <c r="E67" s="159">
        <f t="shared" si="35"/>
        <v>78.234851377895183</v>
      </c>
      <c r="F67" s="160">
        <f t="shared" ref="F67:F80" si="43">AC27</f>
        <v>73.7116641285741</v>
      </c>
      <c r="G67" s="158">
        <f t="shared" si="36"/>
        <v>72.234309037087328</v>
      </c>
      <c r="H67" s="158">
        <f t="shared" si="36"/>
        <v>75.189019220060871</v>
      </c>
      <c r="I67" s="161">
        <f t="shared" si="37"/>
        <v>96.247804807346711</v>
      </c>
      <c r="J67" s="160">
        <f t="shared" si="37"/>
        <v>2.873629713834247</v>
      </c>
      <c r="K67" s="158">
        <f t="shared" si="38"/>
        <v>2.3767334971788339</v>
      </c>
      <c r="L67" s="158">
        <f t="shared" si="38"/>
        <v>3.3705259304896602</v>
      </c>
      <c r="M67" s="162">
        <f t="shared" ref="M67:M80" si="44">AF27</f>
        <v>3.7521951926532968</v>
      </c>
    </row>
    <row r="68" spans="1:13" ht="14.45" customHeight="1" x14ac:dyDescent="0.15">
      <c r="A68" s="125"/>
      <c r="B68" s="70">
        <v>15</v>
      </c>
      <c r="C68" s="158">
        <f t="shared" si="42"/>
        <v>71.585293842408348</v>
      </c>
      <c r="D68" s="158">
        <f t="shared" si="35"/>
        <v>69.935736306921513</v>
      </c>
      <c r="E68" s="159">
        <f t="shared" si="35"/>
        <v>73.234851377895183</v>
      </c>
      <c r="F68" s="160">
        <f t="shared" si="43"/>
        <v>68.7116641285741</v>
      </c>
      <c r="G68" s="158">
        <f t="shared" si="36"/>
        <v>67.234309037087328</v>
      </c>
      <c r="H68" s="158">
        <f t="shared" si="36"/>
        <v>70.189019220060871</v>
      </c>
      <c r="I68" s="161">
        <f t="shared" si="37"/>
        <v>95.985726174204984</v>
      </c>
      <c r="J68" s="160">
        <f t="shared" si="37"/>
        <v>2.873629713834247</v>
      </c>
      <c r="K68" s="158">
        <f t="shared" si="38"/>
        <v>2.3767334971788339</v>
      </c>
      <c r="L68" s="158">
        <f t="shared" si="38"/>
        <v>3.3705259304896602</v>
      </c>
      <c r="M68" s="162">
        <f t="shared" si="44"/>
        <v>4.0142738257950121</v>
      </c>
    </row>
    <row r="69" spans="1:13" ht="14.45" customHeight="1" x14ac:dyDescent="0.15">
      <c r="A69" s="125"/>
      <c r="B69" s="70">
        <v>20</v>
      </c>
      <c r="C69" s="158">
        <f t="shared" si="42"/>
        <v>66.585293842408348</v>
      </c>
      <c r="D69" s="158">
        <f t="shared" si="35"/>
        <v>64.935736306921513</v>
      </c>
      <c r="E69" s="159">
        <f t="shared" si="35"/>
        <v>68.234851377895183</v>
      </c>
      <c r="F69" s="160">
        <f t="shared" si="43"/>
        <v>63.711664128574107</v>
      </c>
      <c r="G69" s="158">
        <f t="shared" si="36"/>
        <v>62.234309037087343</v>
      </c>
      <c r="H69" s="158">
        <f t="shared" si="36"/>
        <v>65.189019220060871</v>
      </c>
      <c r="I69" s="161">
        <f t="shared" si="37"/>
        <v>95.684287703775183</v>
      </c>
      <c r="J69" s="160">
        <f t="shared" si="37"/>
        <v>2.873629713834247</v>
      </c>
      <c r="K69" s="158">
        <f t="shared" si="38"/>
        <v>2.3767334971788339</v>
      </c>
      <c r="L69" s="158">
        <f t="shared" si="38"/>
        <v>3.3705259304896602</v>
      </c>
      <c r="M69" s="162">
        <f t="shared" si="44"/>
        <v>4.3157122962248229</v>
      </c>
    </row>
    <row r="70" spans="1:13" ht="14.45" customHeight="1" x14ac:dyDescent="0.15">
      <c r="A70" s="125"/>
      <c r="B70" s="70">
        <v>25</v>
      </c>
      <c r="C70" s="158">
        <f t="shared" si="42"/>
        <v>61.585293842408348</v>
      </c>
      <c r="D70" s="158">
        <f t="shared" si="35"/>
        <v>59.935736306921505</v>
      </c>
      <c r="E70" s="159">
        <f t="shared" si="35"/>
        <v>63.23485137789519</v>
      </c>
      <c r="F70" s="160">
        <f t="shared" si="43"/>
        <v>58.711664128574107</v>
      </c>
      <c r="G70" s="158">
        <f t="shared" si="36"/>
        <v>57.234309037087343</v>
      </c>
      <c r="H70" s="158">
        <f t="shared" si="36"/>
        <v>60.189019220060871</v>
      </c>
      <c r="I70" s="161">
        <f t="shared" si="37"/>
        <v>95.333902731409196</v>
      </c>
      <c r="J70" s="160">
        <f t="shared" si="37"/>
        <v>2.873629713834247</v>
      </c>
      <c r="K70" s="158">
        <f t="shared" si="38"/>
        <v>2.3767334971788339</v>
      </c>
      <c r="L70" s="158">
        <f t="shared" si="38"/>
        <v>3.3705259304896602</v>
      </c>
      <c r="M70" s="162">
        <f t="shared" si="44"/>
        <v>4.6660972685908213</v>
      </c>
    </row>
    <row r="71" spans="1:13" ht="14.45" customHeight="1" x14ac:dyDescent="0.15">
      <c r="A71" s="125"/>
      <c r="B71" s="70">
        <v>30</v>
      </c>
      <c r="C71" s="158">
        <f t="shared" si="42"/>
        <v>56.58529384240834</v>
      </c>
      <c r="D71" s="158">
        <f t="shared" si="35"/>
        <v>54.935736306921498</v>
      </c>
      <c r="E71" s="159">
        <f t="shared" si="35"/>
        <v>58.234851377895183</v>
      </c>
      <c r="F71" s="160">
        <f t="shared" si="43"/>
        <v>53.711664128574085</v>
      </c>
      <c r="G71" s="158">
        <f t="shared" si="36"/>
        <v>52.234309037087321</v>
      </c>
      <c r="H71" s="158">
        <f t="shared" si="36"/>
        <v>55.18901922006085</v>
      </c>
      <c r="I71" s="161">
        <f t="shared" si="37"/>
        <v>94.921596198055639</v>
      </c>
      <c r="J71" s="160">
        <f t="shared" si="37"/>
        <v>2.873629713834247</v>
      </c>
      <c r="K71" s="158">
        <f t="shared" si="38"/>
        <v>2.3767334971788339</v>
      </c>
      <c r="L71" s="158">
        <f t="shared" si="38"/>
        <v>3.3705259304896602</v>
      </c>
      <c r="M71" s="162">
        <f t="shared" si="44"/>
        <v>5.0784038019443489</v>
      </c>
    </row>
    <row r="72" spans="1:13" ht="14.45" customHeight="1" x14ac:dyDescent="0.15">
      <c r="A72" s="125"/>
      <c r="B72" s="70">
        <v>35</v>
      </c>
      <c r="C72" s="158">
        <f t="shared" si="42"/>
        <v>51.58529384240834</v>
      </c>
      <c r="D72" s="158">
        <f t="shared" si="35"/>
        <v>49.935736306921498</v>
      </c>
      <c r="E72" s="159">
        <f t="shared" si="35"/>
        <v>53.234851377895183</v>
      </c>
      <c r="F72" s="160">
        <f t="shared" si="43"/>
        <v>48.711664128574085</v>
      </c>
      <c r="G72" s="158">
        <f t="shared" si="36"/>
        <v>47.234309037087321</v>
      </c>
      <c r="H72" s="158">
        <f t="shared" si="36"/>
        <v>50.18901922006085</v>
      </c>
      <c r="I72" s="161">
        <f t="shared" si="37"/>
        <v>94.429362518292294</v>
      </c>
      <c r="J72" s="160">
        <f t="shared" si="37"/>
        <v>2.873629713834247</v>
      </c>
      <c r="K72" s="158">
        <f t="shared" si="38"/>
        <v>2.3767334971788339</v>
      </c>
      <c r="L72" s="158">
        <f t="shared" si="38"/>
        <v>3.3705259304896602</v>
      </c>
      <c r="M72" s="162">
        <f t="shared" si="44"/>
        <v>5.5706374817076885</v>
      </c>
    </row>
    <row r="73" spans="1:13" ht="14.45" customHeight="1" x14ac:dyDescent="0.15">
      <c r="A73" s="125"/>
      <c r="B73" s="70">
        <v>40</v>
      </c>
      <c r="C73" s="158">
        <f t="shared" si="42"/>
        <v>46.58529384240834</v>
      </c>
      <c r="D73" s="158">
        <f t="shared" si="35"/>
        <v>44.935736306921498</v>
      </c>
      <c r="E73" s="159">
        <f t="shared" si="35"/>
        <v>48.234851377895183</v>
      </c>
      <c r="F73" s="160">
        <f t="shared" si="43"/>
        <v>43.711664128574093</v>
      </c>
      <c r="G73" s="158">
        <f t="shared" si="36"/>
        <v>42.234309037087328</v>
      </c>
      <c r="H73" s="158">
        <f t="shared" si="36"/>
        <v>45.189019220060857</v>
      </c>
      <c r="I73" s="161">
        <f t="shared" si="37"/>
        <v>93.831465948126578</v>
      </c>
      <c r="J73" s="160">
        <f t="shared" si="37"/>
        <v>2.873629713834247</v>
      </c>
      <c r="K73" s="158">
        <f t="shared" si="38"/>
        <v>2.3767334971788339</v>
      </c>
      <c r="L73" s="158">
        <f t="shared" si="38"/>
        <v>3.3705259304896602</v>
      </c>
      <c r="M73" s="162">
        <f t="shared" si="44"/>
        <v>6.1685340518734133</v>
      </c>
    </row>
    <row r="74" spans="1:13" ht="14.45" customHeight="1" x14ac:dyDescent="0.15">
      <c r="A74" s="125"/>
      <c r="B74" s="70">
        <v>45</v>
      </c>
      <c r="C74" s="158">
        <f t="shared" si="42"/>
        <v>41.585293842408348</v>
      </c>
      <c r="D74" s="158">
        <f t="shared" si="35"/>
        <v>39.935736306921505</v>
      </c>
      <c r="E74" s="159">
        <f t="shared" si="35"/>
        <v>43.23485137789519</v>
      </c>
      <c r="F74" s="160">
        <f t="shared" si="43"/>
        <v>38.7116641285741</v>
      </c>
      <c r="G74" s="158">
        <f t="shared" si="36"/>
        <v>37.234309037087336</v>
      </c>
      <c r="H74" s="158">
        <f t="shared" si="36"/>
        <v>40.189019220060864</v>
      </c>
      <c r="I74" s="161">
        <f t="shared" si="37"/>
        <v>93.089793414171467</v>
      </c>
      <c r="J74" s="160">
        <f t="shared" si="37"/>
        <v>2.873629713834247</v>
      </c>
      <c r="K74" s="158">
        <f t="shared" si="38"/>
        <v>2.3767334971788339</v>
      </c>
      <c r="L74" s="158">
        <f t="shared" si="38"/>
        <v>3.3705259304896602</v>
      </c>
      <c r="M74" s="162">
        <f t="shared" si="44"/>
        <v>6.9102065858285284</v>
      </c>
    </row>
    <row r="75" spans="1:13" ht="14.45" customHeight="1" x14ac:dyDescent="0.15">
      <c r="A75" s="125"/>
      <c r="B75" s="70">
        <v>50</v>
      </c>
      <c r="C75" s="158">
        <f t="shared" si="42"/>
        <v>36.897250967488823</v>
      </c>
      <c r="D75" s="158">
        <f t="shared" si="35"/>
        <v>35.351937117447477</v>
      </c>
      <c r="E75" s="159">
        <f t="shared" si="35"/>
        <v>38.442564817530169</v>
      </c>
      <c r="F75" s="160">
        <f t="shared" si="43"/>
        <v>34.000582287762178</v>
      </c>
      <c r="G75" s="158">
        <f t="shared" si="36"/>
        <v>32.624184117838126</v>
      </c>
      <c r="H75" s="158">
        <f t="shared" si="36"/>
        <v>35.37698045768623</v>
      </c>
      <c r="I75" s="161">
        <f t="shared" si="37"/>
        <v>92.149364508811288</v>
      </c>
      <c r="J75" s="160">
        <f t="shared" si="37"/>
        <v>2.8966686797266528</v>
      </c>
      <c r="K75" s="158">
        <f t="shared" si="38"/>
        <v>2.3978447148349966</v>
      </c>
      <c r="L75" s="158">
        <f t="shared" si="38"/>
        <v>3.3954926446183089</v>
      </c>
      <c r="M75" s="162">
        <f t="shared" si="44"/>
        <v>7.8506354911887248</v>
      </c>
    </row>
    <row r="76" spans="1:13" ht="14.45" customHeight="1" x14ac:dyDescent="0.15">
      <c r="A76" s="125"/>
      <c r="B76" s="70">
        <v>55</v>
      </c>
      <c r="C76" s="158">
        <f t="shared" si="42"/>
        <v>32.816774276204832</v>
      </c>
      <c r="D76" s="158">
        <f t="shared" si="35"/>
        <v>31.519062924611568</v>
      </c>
      <c r="E76" s="159">
        <f t="shared" si="35"/>
        <v>34.114485627798096</v>
      </c>
      <c r="F76" s="160">
        <f t="shared" si="43"/>
        <v>29.842367802150989</v>
      </c>
      <c r="G76" s="158">
        <f t="shared" si="36"/>
        <v>28.702756355466555</v>
      </c>
      <c r="H76" s="158">
        <f t="shared" si="36"/>
        <v>30.981979248835422</v>
      </c>
      <c r="I76" s="161">
        <f t="shared" si="37"/>
        <v>90.936322842033377</v>
      </c>
      <c r="J76" s="160">
        <f t="shared" si="37"/>
        <v>2.9744064740538474</v>
      </c>
      <c r="K76" s="158">
        <f t="shared" si="38"/>
        <v>2.4680465443361062</v>
      </c>
      <c r="L76" s="158">
        <f t="shared" si="38"/>
        <v>3.4807664037715886</v>
      </c>
      <c r="M76" s="162">
        <f t="shared" si="44"/>
        <v>9.0636771579666338</v>
      </c>
    </row>
    <row r="77" spans="1:13" ht="14.45" customHeight="1" x14ac:dyDescent="0.15">
      <c r="A77" s="125"/>
      <c r="B77" s="70">
        <v>60</v>
      </c>
      <c r="C77" s="158">
        <f t="shared" si="42"/>
        <v>27.816774276204839</v>
      </c>
      <c r="D77" s="158">
        <f t="shared" si="35"/>
        <v>26.519062924611575</v>
      </c>
      <c r="E77" s="159">
        <f t="shared" si="35"/>
        <v>29.114485627798103</v>
      </c>
      <c r="F77" s="160">
        <f t="shared" si="43"/>
        <v>24.857944126138527</v>
      </c>
      <c r="G77" s="158">
        <f t="shared" si="36"/>
        <v>23.718740414397665</v>
      </c>
      <c r="H77" s="158">
        <f t="shared" si="36"/>
        <v>25.997147837879389</v>
      </c>
      <c r="I77" s="161">
        <f t="shared" si="37"/>
        <v>89.363144264367961</v>
      </c>
      <c r="J77" s="160">
        <f t="shared" si="37"/>
        <v>2.958830150066309</v>
      </c>
      <c r="K77" s="158">
        <f t="shared" si="38"/>
        <v>2.453388535382949</v>
      </c>
      <c r="L77" s="158">
        <f t="shared" si="38"/>
        <v>3.464271764749669</v>
      </c>
      <c r="M77" s="162">
        <f t="shared" si="44"/>
        <v>10.636855735632029</v>
      </c>
    </row>
    <row r="78" spans="1:13" ht="14.45" customHeight="1" x14ac:dyDescent="0.15">
      <c r="A78" s="125"/>
      <c r="B78" s="70">
        <v>65</v>
      </c>
      <c r="C78" s="158">
        <f t="shared" si="42"/>
        <v>23.588642387163507</v>
      </c>
      <c r="D78" s="158">
        <f t="shared" si="35"/>
        <v>22.407207236141819</v>
      </c>
      <c r="E78" s="159">
        <f t="shared" si="35"/>
        <v>24.770077538185195</v>
      </c>
      <c r="F78" s="160">
        <f t="shared" si="43"/>
        <v>20.568772822927148</v>
      </c>
      <c r="G78" s="158">
        <f t="shared" si="36"/>
        <v>19.534188475618031</v>
      </c>
      <c r="H78" s="158">
        <f t="shared" si="36"/>
        <v>21.603357170236265</v>
      </c>
      <c r="I78" s="161">
        <f t="shared" si="37"/>
        <v>87.197781395508727</v>
      </c>
      <c r="J78" s="160">
        <f t="shared" si="37"/>
        <v>3.0198695642363567</v>
      </c>
      <c r="K78" s="158">
        <f t="shared" si="38"/>
        <v>2.5057500513393558</v>
      </c>
      <c r="L78" s="158">
        <f t="shared" si="38"/>
        <v>3.5339890771333575</v>
      </c>
      <c r="M78" s="162">
        <f t="shared" si="44"/>
        <v>12.802218604491255</v>
      </c>
    </row>
    <row r="79" spans="1:13" ht="14.45" customHeight="1" x14ac:dyDescent="0.15">
      <c r="A79" s="125"/>
      <c r="B79" s="70">
        <v>70</v>
      </c>
      <c r="C79" s="158">
        <f t="shared" si="42"/>
        <v>18.997874018897551</v>
      </c>
      <c r="D79" s="158">
        <f t="shared" si="35"/>
        <v>17.88780133176445</v>
      </c>
      <c r="E79" s="159">
        <f t="shared" si="35"/>
        <v>20.107946706030653</v>
      </c>
      <c r="F79" s="160">
        <f t="shared" si="43"/>
        <v>15.958425933542113</v>
      </c>
      <c r="G79" s="158">
        <f t="shared" si="36"/>
        <v>14.984162134463132</v>
      </c>
      <c r="H79" s="158">
        <f t="shared" si="36"/>
        <v>16.932689732621093</v>
      </c>
      <c r="I79" s="161">
        <f t="shared" si="37"/>
        <v>84.001114638764093</v>
      </c>
      <c r="J79" s="160">
        <f t="shared" si="37"/>
        <v>3.0394480853554393</v>
      </c>
      <c r="K79" s="158">
        <f t="shared" si="38"/>
        <v>2.5224394130551571</v>
      </c>
      <c r="L79" s="158">
        <f t="shared" si="38"/>
        <v>3.5564567576557216</v>
      </c>
      <c r="M79" s="162">
        <f t="shared" si="44"/>
        <v>15.998885361235903</v>
      </c>
    </row>
    <row r="80" spans="1:13" ht="14.45" customHeight="1" x14ac:dyDescent="0.15">
      <c r="A80" s="125"/>
      <c r="B80" s="70">
        <v>75</v>
      </c>
      <c r="C80" s="158">
        <f t="shared" si="42"/>
        <v>15.522195150549638</v>
      </c>
      <c r="D80" s="158">
        <f t="shared" si="35"/>
        <v>14.640933133835548</v>
      </c>
      <c r="E80" s="159">
        <f t="shared" si="35"/>
        <v>16.403457167263728</v>
      </c>
      <c r="F80" s="160">
        <f t="shared" si="43"/>
        <v>12.338444034016325</v>
      </c>
      <c r="G80" s="158">
        <f t="shared" si="36"/>
        <v>11.526917377585336</v>
      </c>
      <c r="H80" s="158">
        <f t="shared" si="36"/>
        <v>13.149970690447313</v>
      </c>
      <c r="I80" s="161">
        <f t="shared" si="37"/>
        <v>79.489040785442143</v>
      </c>
      <c r="J80" s="160">
        <f t="shared" si="37"/>
        <v>3.1837511165333123</v>
      </c>
      <c r="K80" s="158">
        <f t="shared" si="38"/>
        <v>2.6489476203636233</v>
      </c>
      <c r="L80" s="158">
        <f t="shared" si="38"/>
        <v>3.7185546127030014</v>
      </c>
      <c r="M80" s="162">
        <f t="shared" si="44"/>
        <v>20.510959214557847</v>
      </c>
    </row>
    <row r="81" spans="1:13" ht="14.45" customHeight="1" x14ac:dyDescent="0.15">
      <c r="A81" s="125"/>
      <c r="B81" s="70">
        <v>80</v>
      </c>
      <c r="C81" s="158">
        <f>AB41</f>
        <v>12.421076265698593</v>
      </c>
      <c r="D81" s="158">
        <f t="shared" si="35"/>
        <v>11.872301057455953</v>
      </c>
      <c r="E81" s="159">
        <f t="shared" si="35"/>
        <v>12.969851473941233</v>
      </c>
      <c r="F81" s="160">
        <f>AC41</f>
        <v>9.0033102988532008</v>
      </c>
      <c r="G81" s="158">
        <f t="shared" si="36"/>
        <v>8.3454016227654755</v>
      </c>
      <c r="H81" s="158">
        <f t="shared" si="36"/>
        <v>9.6612189749409261</v>
      </c>
      <c r="I81" s="161">
        <f t="shared" si="37"/>
        <v>72.484139910776335</v>
      </c>
      <c r="J81" s="160">
        <f t="shared" si="37"/>
        <v>3.4177659668453924</v>
      </c>
      <c r="K81" s="158">
        <f t="shared" si="38"/>
        <v>2.8535325221538916</v>
      </c>
      <c r="L81" s="158">
        <f t="shared" si="38"/>
        <v>3.9819994115368931</v>
      </c>
      <c r="M81" s="162">
        <f>AF41</f>
        <v>27.515860089223665</v>
      </c>
    </row>
    <row r="82" spans="1:13" ht="14.45" customHeight="1" thickBot="1" x14ac:dyDescent="0.2">
      <c r="A82" s="129"/>
      <c r="B82" s="130">
        <v>85</v>
      </c>
      <c r="C82" s="174">
        <f>AB42</f>
        <v>8.4406162820455712</v>
      </c>
      <c r="D82" s="174">
        <f t="shared" si="35"/>
        <v>6.5706961440017695</v>
      </c>
      <c r="E82" s="175">
        <f t="shared" si="35"/>
        <v>10.310536420089374</v>
      </c>
      <c r="F82" s="176">
        <f>AC42</f>
        <v>5.4592976870111265</v>
      </c>
      <c r="G82" s="174">
        <f t="shared" si="36"/>
        <v>4.1365851274305081</v>
      </c>
      <c r="H82" s="174">
        <f t="shared" si="36"/>
        <v>6.7820102465917449</v>
      </c>
      <c r="I82" s="177">
        <f t="shared" si="37"/>
        <v>64.678899082568805</v>
      </c>
      <c r="J82" s="176">
        <f t="shared" si="37"/>
        <v>2.9813185950344447</v>
      </c>
      <c r="K82" s="174">
        <f t="shared" si="38"/>
        <v>2.1309990337366105</v>
      </c>
      <c r="L82" s="174">
        <f t="shared" si="38"/>
        <v>3.831638156332279</v>
      </c>
      <c r="M82" s="178">
        <f>AF42</f>
        <v>35.321100917431195</v>
      </c>
    </row>
    <row r="83" spans="1:13" ht="14.45" customHeight="1" thickTop="1" x14ac:dyDescent="0.15"/>
    <row r="84" spans="1:13" ht="14.45" customHeight="1" x14ac:dyDescent="0.15"/>
  </sheetData>
  <protectedRanges>
    <protectedRange sqref="C7:F42" name="範囲1_1"/>
  </protectedRanges>
  <mergeCells count="30">
    <mergeCell ref="A1:M1"/>
    <mergeCell ref="B4:F4"/>
    <mergeCell ref="G4:L4"/>
    <mergeCell ref="O4:P4"/>
    <mergeCell ref="Q4:S4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T4:W4"/>
    <mergeCell ref="AL5:AM5"/>
    <mergeCell ref="AN5:AO5"/>
    <mergeCell ref="AP5:AQ5"/>
    <mergeCell ref="AR5:AS5"/>
    <mergeCell ref="AT5:AU5"/>
    <mergeCell ref="A45:A46"/>
    <mergeCell ref="B45:B46"/>
    <mergeCell ref="C45:E45"/>
    <mergeCell ref="F45:I45"/>
    <mergeCell ref="J45:M45"/>
    <mergeCell ref="D46:E46"/>
    <mergeCell ref="G46:H46"/>
    <mergeCell ref="K46:L46"/>
  </mergeCells>
  <phoneticPr fontId="2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4"/>
  <sheetViews>
    <sheetView workbookViewId="0">
      <selection activeCell="J18" sqref="J18"/>
    </sheetView>
  </sheetViews>
  <sheetFormatPr defaultRowHeight="13.5" x14ac:dyDescent="0.15"/>
  <cols>
    <col min="1" max="1" width="4.625" style="1" customWidth="1"/>
    <col min="2" max="2" width="7.625" style="1" customWidth="1"/>
    <col min="3" max="7" width="9.625" style="1" customWidth="1"/>
    <col min="8" max="8" width="11.625" style="1" bestFit="1" customWidth="1"/>
    <col min="9" max="11" width="9.625" style="1" customWidth="1"/>
    <col min="12" max="12" width="11.625" style="1" bestFit="1" customWidth="1"/>
    <col min="13" max="14" width="9.625" style="1" customWidth="1"/>
    <col min="15" max="16" width="8.625" style="1" customWidth="1"/>
    <col min="17" max="22" width="9.625" style="1" customWidth="1"/>
    <col min="23" max="23" width="10.625" style="1" customWidth="1"/>
    <col min="24" max="24" width="9.625" style="1" customWidth="1"/>
    <col min="25" max="25" width="10.625" style="1" customWidth="1"/>
    <col min="26" max="26" width="9.625" style="1" customWidth="1"/>
    <col min="27" max="32" width="10.625" style="1" customWidth="1"/>
    <col min="33" max="33" width="6.625" style="1" customWidth="1"/>
    <col min="34" max="41" width="10.625" style="1" customWidth="1"/>
    <col min="42" max="47" width="9.625" style="1" customWidth="1"/>
    <col min="48" max="256" width="9" style="1"/>
    <col min="257" max="257" width="4.625" style="1" customWidth="1"/>
    <col min="258" max="258" width="7.625" style="1" customWidth="1"/>
    <col min="259" max="270" width="9.625" style="1" customWidth="1"/>
    <col min="271" max="272" width="8.625" style="1" customWidth="1"/>
    <col min="273" max="278" width="9.625" style="1" customWidth="1"/>
    <col min="279" max="279" width="10.625" style="1" customWidth="1"/>
    <col min="280" max="280" width="9.625" style="1" customWidth="1"/>
    <col min="281" max="281" width="10.625" style="1" customWidth="1"/>
    <col min="282" max="282" width="9.625" style="1" customWidth="1"/>
    <col min="283" max="288" width="10.625" style="1" customWidth="1"/>
    <col min="289" max="289" width="6.625" style="1" customWidth="1"/>
    <col min="290" max="297" width="10.625" style="1" customWidth="1"/>
    <col min="298" max="303" width="9.625" style="1" customWidth="1"/>
    <col min="304" max="512" width="9" style="1"/>
    <col min="513" max="513" width="4.625" style="1" customWidth="1"/>
    <col min="514" max="514" width="7.625" style="1" customWidth="1"/>
    <col min="515" max="526" width="9.625" style="1" customWidth="1"/>
    <col min="527" max="528" width="8.625" style="1" customWidth="1"/>
    <col min="529" max="534" width="9.625" style="1" customWidth="1"/>
    <col min="535" max="535" width="10.625" style="1" customWidth="1"/>
    <col min="536" max="536" width="9.625" style="1" customWidth="1"/>
    <col min="537" max="537" width="10.625" style="1" customWidth="1"/>
    <col min="538" max="538" width="9.625" style="1" customWidth="1"/>
    <col min="539" max="544" width="10.625" style="1" customWidth="1"/>
    <col min="545" max="545" width="6.625" style="1" customWidth="1"/>
    <col min="546" max="553" width="10.625" style="1" customWidth="1"/>
    <col min="554" max="559" width="9.625" style="1" customWidth="1"/>
    <col min="560" max="768" width="9" style="1"/>
    <col min="769" max="769" width="4.625" style="1" customWidth="1"/>
    <col min="770" max="770" width="7.625" style="1" customWidth="1"/>
    <col min="771" max="782" width="9.625" style="1" customWidth="1"/>
    <col min="783" max="784" width="8.625" style="1" customWidth="1"/>
    <col min="785" max="790" width="9.625" style="1" customWidth="1"/>
    <col min="791" max="791" width="10.625" style="1" customWidth="1"/>
    <col min="792" max="792" width="9.625" style="1" customWidth="1"/>
    <col min="793" max="793" width="10.625" style="1" customWidth="1"/>
    <col min="794" max="794" width="9.625" style="1" customWidth="1"/>
    <col min="795" max="800" width="10.625" style="1" customWidth="1"/>
    <col min="801" max="801" width="6.625" style="1" customWidth="1"/>
    <col min="802" max="809" width="10.625" style="1" customWidth="1"/>
    <col min="810" max="815" width="9.625" style="1" customWidth="1"/>
    <col min="816" max="1024" width="9" style="1"/>
    <col min="1025" max="1025" width="4.625" style="1" customWidth="1"/>
    <col min="1026" max="1026" width="7.625" style="1" customWidth="1"/>
    <col min="1027" max="1038" width="9.625" style="1" customWidth="1"/>
    <col min="1039" max="1040" width="8.625" style="1" customWidth="1"/>
    <col min="1041" max="1046" width="9.625" style="1" customWidth="1"/>
    <col min="1047" max="1047" width="10.625" style="1" customWidth="1"/>
    <col min="1048" max="1048" width="9.625" style="1" customWidth="1"/>
    <col min="1049" max="1049" width="10.625" style="1" customWidth="1"/>
    <col min="1050" max="1050" width="9.625" style="1" customWidth="1"/>
    <col min="1051" max="1056" width="10.625" style="1" customWidth="1"/>
    <col min="1057" max="1057" width="6.625" style="1" customWidth="1"/>
    <col min="1058" max="1065" width="10.625" style="1" customWidth="1"/>
    <col min="1066" max="1071" width="9.625" style="1" customWidth="1"/>
    <col min="1072" max="1280" width="9" style="1"/>
    <col min="1281" max="1281" width="4.625" style="1" customWidth="1"/>
    <col min="1282" max="1282" width="7.625" style="1" customWidth="1"/>
    <col min="1283" max="1294" width="9.625" style="1" customWidth="1"/>
    <col min="1295" max="1296" width="8.625" style="1" customWidth="1"/>
    <col min="1297" max="1302" width="9.625" style="1" customWidth="1"/>
    <col min="1303" max="1303" width="10.625" style="1" customWidth="1"/>
    <col min="1304" max="1304" width="9.625" style="1" customWidth="1"/>
    <col min="1305" max="1305" width="10.625" style="1" customWidth="1"/>
    <col min="1306" max="1306" width="9.625" style="1" customWidth="1"/>
    <col min="1307" max="1312" width="10.625" style="1" customWidth="1"/>
    <col min="1313" max="1313" width="6.625" style="1" customWidth="1"/>
    <col min="1314" max="1321" width="10.625" style="1" customWidth="1"/>
    <col min="1322" max="1327" width="9.625" style="1" customWidth="1"/>
    <col min="1328" max="1536" width="9" style="1"/>
    <col min="1537" max="1537" width="4.625" style="1" customWidth="1"/>
    <col min="1538" max="1538" width="7.625" style="1" customWidth="1"/>
    <col min="1539" max="1550" width="9.625" style="1" customWidth="1"/>
    <col min="1551" max="1552" width="8.625" style="1" customWidth="1"/>
    <col min="1553" max="1558" width="9.625" style="1" customWidth="1"/>
    <col min="1559" max="1559" width="10.625" style="1" customWidth="1"/>
    <col min="1560" max="1560" width="9.625" style="1" customWidth="1"/>
    <col min="1561" max="1561" width="10.625" style="1" customWidth="1"/>
    <col min="1562" max="1562" width="9.625" style="1" customWidth="1"/>
    <col min="1563" max="1568" width="10.625" style="1" customWidth="1"/>
    <col min="1569" max="1569" width="6.625" style="1" customWidth="1"/>
    <col min="1570" max="1577" width="10.625" style="1" customWidth="1"/>
    <col min="1578" max="1583" width="9.625" style="1" customWidth="1"/>
    <col min="1584" max="1792" width="9" style="1"/>
    <col min="1793" max="1793" width="4.625" style="1" customWidth="1"/>
    <col min="1794" max="1794" width="7.625" style="1" customWidth="1"/>
    <col min="1795" max="1806" width="9.625" style="1" customWidth="1"/>
    <col min="1807" max="1808" width="8.625" style="1" customWidth="1"/>
    <col min="1809" max="1814" width="9.625" style="1" customWidth="1"/>
    <col min="1815" max="1815" width="10.625" style="1" customWidth="1"/>
    <col min="1816" max="1816" width="9.625" style="1" customWidth="1"/>
    <col min="1817" max="1817" width="10.625" style="1" customWidth="1"/>
    <col min="1818" max="1818" width="9.625" style="1" customWidth="1"/>
    <col min="1819" max="1824" width="10.625" style="1" customWidth="1"/>
    <col min="1825" max="1825" width="6.625" style="1" customWidth="1"/>
    <col min="1826" max="1833" width="10.625" style="1" customWidth="1"/>
    <col min="1834" max="1839" width="9.625" style="1" customWidth="1"/>
    <col min="1840" max="2048" width="9" style="1"/>
    <col min="2049" max="2049" width="4.625" style="1" customWidth="1"/>
    <col min="2050" max="2050" width="7.625" style="1" customWidth="1"/>
    <col min="2051" max="2062" width="9.625" style="1" customWidth="1"/>
    <col min="2063" max="2064" width="8.625" style="1" customWidth="1"/>
    <col min="2065" max="2070" width="9.625" style="1" customWidth="1"/>
    <col min="2071" max="2071" width="10.625" style="1" customWidth="1"/>
    <col min="2072" max="2072" width="9.625" style="1" customWidth="1"/>
    <col min="2073" max="2073" width="10.625" style="1" customWidth="1"/>
    <col min="2074" max="2074" width="9.625" style="1" customWidth="1"/>
    <col min="2075" max="2080" width="10.625" style="1" customWidth="1"/>
    <col min="2081" max="2081" width="6.625" style="1" customWidth="1"/>
    <col min="2082" max="2089" width="10.625" style="1" customWidth="1"/>
    <col min="2090" max="2095" width="9.625" style="1" customWidth="1"/>
    <col min="2096" max="2304" width="9" style="1"/>
    <col min="2305" max="2305" width="4.625" style="1" customWidth="1"/>
    <col min="2306" max="2306" width="7.625" style="1" customWidth="1"/>
    <col min="2307" max="2318" width="9.625" style="1" customWidth="1"/>
    <col min="2319" max="2320" width="8.625" style="1" customWidth="1"/>
    <col min="2321" max="2326" width="9.625" style="1" customWidth="1"/>
    <col min="2327" max="2327" width="10.625" style="1" customWidth="1"/>
    <col min="2328" max="2328" width="9.625" style="1" customWidth="1"/>
    <col min="2329" max="2329" width="10.625" style="1" customWidth="1"/>
    <col min="2330" max="2330" width="9.625" style="1" customWidth="1"/>
    <col min="2331" max="2336" width="10.625" style="1" customWidth="1"/>
    <col min="2337" max="2337" width="6.625" style="1" customWidth="1"/>
    <col min="2338" max="2345" width="10.625" style="1" customWidth="1"/>
    <col min="2346" max="2351" width="9.625" style="1" customWidth="1"/>
    <col min="2352" max="2560" width="9" style="1"/>
    <col min="2561" max="2561" width="4.625" style="1" customWidth="1"/>
    <col min="2562" max="2562" width="7.625" style="1" customWidth="1"/>
    <col min="2563" max="2574" width="9.625" style="1" customWidth="1"/>
    <col min="2575" max="2576" width="8.625" style="1" customWidth="1"/>
    <col min="2577" max="2582" width="9.625" style="1" customWidth="1"/>
    <col min="2583" max="2583" width="10.625" style="1" customWidth="1"/>
    <col min="2584" max="2584" width="9.625" style="1" customWidth="1"/>
    <col min="2585" max="2585" width="10.625" style="1" customWidth="1"/>
    <col min="2586" max="2586" width="9.625" style="1" customWidth="1"/>
    <col min="2587" max="2592" width="10.625" style="1" customWidth="1"/>
    <col min="2593" max="2593" width="6.625" style="1" customWidth="1"/>
    <col min="2594" max="2601" width="10.625" style="1" customWidth="1"/>
    <col min="2602" max="2607" width="9.625" style="1" customWidth="1"/>
    <col min="2608" max="2816" width="9" style="1"/>
    <col min="2817" max="2817" width="4.625" style="1" customWidth="1"/>
    <col min="2818" max="2818" width="7.625" style="1" customWidth="1"/>
    <col min="2819" max="2830" width="9.625" style="1" customWidth="1"/>
    <col min="2831" max="2832" width="8.625" style="1" customWidth="1"/>
    <col min="2833" max="2838" width="9.625" style="1" customWidth="1"/>
    <col min="2839" max="2839" width="10.625" style="1" customWidth="1"/>
    <col min="2840" max="2840" width="9.625" style="1" customWidth="1"/>
    <col min="2841" max="2841" width="10.625" style="1" customWidth="1"/>
    <col min="2842" max="2842" width="9.625" style="1" customWidth="1"/>
    <col min="2843" max="2848" width="10.625" style="1" customWidth="1"/>
    <col min="2849" max="2849" width="6.625" style="1" customWidth="1"/>
    <col min="2850" max="2857" width="10.625" style="1" customWidth="1"/>
    <col min="2858" max="2863" width="9.625" style="1" customWidth="1"/>
    <col min="2864" max="3072" width="9" style="1"/>
    <col min="3073" max="3073" width="4.625" style="1" customWidth="1"/>
    <col min="3074" max="3074" width="7.625" style="1" customWidth="1"/>
    <col min="3075" max="3086" width="9.625" style="1" customWidth="1"/>
    <col min="3087" max="3088" width="8.625" style="1" customWidth="1"/>
    <col min="3089" max="3094" width="9.625" style="1" customWidth="1"/>
    <col min="3095" max="3095" width="10.625" style="1" customWidth="1"/>
    <col min="3096" max="3096" width="9.625" style="1" customWidth="1"/>
    <col min="3097" max="3097" width="10.625" style="1" customWidth="1"/>
    <col min="3098" max="3098" width="9.625" style="1" customWidth="1"/>
    <col min="3099" max="3104" width="10.625" style="1" customWidth="1"/>
    <col min="3105" max="3105" width="6.625" style="1" customWidth="1"/>
    <col min="3106" max="3113" width="10.625" style="1" customWidth="1"/>
    <col min="3114" max="3119" width="9.625" style="1" customWidth="1"/>
    <col min="3120" max="3328" width="9" style="1"/>
    <col min="3329" max="3329" width="4.625" style="1" customWidth="1"/>
    <col min="3330" max="3330" width="7.625" style="1" customWidth="1"/>
    <col min="3331" max="3342" width="9.625" style="1" customWidth="1"/>
    <col min="3343" max="3344" width="8.625" style="1" customWidth="1"/>
    <col min="3345" max="3350" width="9.625" style="1" customWidth="1"/>
    <col min="3351" max="3351" width="10.625" style="1" customWidth="1"/>
    <col min="3352" max="3352" width="9.625" style="1" customWidth="1"/>
    <col min="3353" max="3353" width="10.625" style="1" customWidth="1"/>
    <col min="3354" max="3354" width="9.625" style="1" customWidth="1"/>
    <col min="3355" max="3360" width="10.625" style="1" customWidth="1"/>
    <col min="3361" max="3361" width="6.625" style="1" customWidth="1"/>
    <col min="3362" max="3369" width="10.625" style="1" customWidth="1"/>
    <col min="3370" max="3375" width="9.625" style="1" customWidth="1"/>
    <col min="3376" max="3584" width="9" style="1"/>
    <col min="3585" max="3585" width="4.625" style="1" customWidth="1"/>
    <col min="3586" max="3586" width="7.625" style="1" customWidth="1"/>
    <col min="3587" max="3598" width="9.625" style="1" customWidth="1"/>
    <col min="3599" max="3600" width="8.625" style="1" customWidth="1"/>
    <col min="3601" max="3606" width="9.625" style="1" customWidth="1"/>
    <col min="3607" max="3607" width="10.625" style="1" customWidth="1"/>
    <col min="3608" max="3608" width="9.625" style="1" customWidth="1"/>
    <col min="3609" max="3609" width="10.625" style="1" customWidth="1"/>
    <col min="3610" max="3610" width="9.625" style="1" customWidth="1"/>
    <col min="3611" max="3616" width="10.625" style="1" customWidth="1"/>
    <col min="3617" max="3617" width="6.625" style="1" customWidth="1"/>
    <col min="3618" max="3625" width="10.625" style="1" customWidth="1"/>
    <col min="3626" max="3631" width="9.625" style="1" customWidth="1"/>
    <col min="3632" max="3840" width="9" style="1"/>
    <col min="3841" max="3841" width="4.625" style="1" customWidth="1"/>
    <col min="3842" max="3842" width="7.625" style="1" customWidth="1"/>
    <col min="3843" max="3854" width="9.625" style="1" customWidth="1"/>
    <col min="3855" max="3856" width="8.625" style="1" customWidth="1"/>
    <col min="3857" max="3862" width="9.625" style="1" customWidth="1"/>
    <col min="3863" max="3863" width="10.625" style="1" customWidth="1"/>
    <col min="3864" max="3864" width="9.625" style="1" customWidth="1"/>
    <col min="3865" max="3865" width="10.625" style="1" customWidth="1"/>
    <col min="3866" max="3866" width="9.625" style="1" customWidth="1"/>
    <col min="3867" max="3872" width="10.625" style="1" customWidth="1"/>
    <col min="3873" max="3873" width="6.625" style="1" customWidth="1"/>
    <col min="3874" max="3881" width="10.625" style="1" customWidth="1"/>
    <col min="3882" max="3887" width="9.625" style="1" customWidth="1"/>
    <col min="3888" max="4096" width="9" style="1"/>
    <col min="4097" max="4097" width="4.625" style="1" customWidth="1"/>
    <col min="4098" max="4098" width="7.625" style="1" customWidth="1"/>
    <col min="4099" max="4110" width="9.625" style="1" customWidth="1"/>
    <col min="4111" max="4112" width="8.625" style="1" customWidth="1"/>
    <col min="4113" max="4118" width="9.625" style="1" customWidth="1"/>
    <col min="4119" max="4119" width="10.625" style="1" customWidth="1"/>
    <col min="4120" max="4120" width="9.625" style="1" customWidth="1"/>
    <col min="4121" max="4121" width="10.625" style="1" customWidth="1"/>
    <col min="4122" max="4122" width="9.625" style="1" customWidth="1"/>
    <col min="4123" max="4128" width="10.625" style="1" customWidth="1"/>
    <col min="4129" max="4129" width="6.625" style="1" customWidth="1"/>
    <col min="4130" max="4137" width="10.625" style="1" customWidth="1"/>
    <col min="4138" max="4143" width="9.625" style="1" customWidth="1"/>
    <col min="4144" max="4352" width="9" style="1"/>
    <col min="4353" max="4353" width="4.625" style="1" customWidth="1"/>
    <col min="4354" max="4354" width="7.625" style="1" customWidth="1"/>
    <col min="4355" max="4366" width="9.625" style="1" customWidth="1"/>
    <col min="4367" max="4368" width="8.625" style="1" customWidth="1"/>
    <col min="4369" max="4374" width="9.625" style="1" customWidth="1"/>
    <col min="4375" max="4375" width="10.625" style="1" customWidth="1"/>
    <col min="4376" max="4376" width="9.625" style="1" customWidth="1"/>
    <col min="4377" max="4377" width="10.625" style="1" customWidth="1"/>
    <col min="4378" max="4378" width="9.625" style="1" customWidth="1"/>
    <col min="4379" max="4384" width="10.625" style="1" customWidth="1"/>
    <col min="4385" max="4385" width="6.625" style="1" customWidth="1"/>
    <col min="4386" max="4393" width="10.625" style="1" customWidth="1"/>
    <col min="4394" max="4399" width="9.625" style="1" customWidth="1"/>
    <col min="4400" max="4608" width="9" style="1"/>
    <col min="4609" max="4609" width="4.625" style="1" customWidth="1"/>
    <col min="4610" max="4610" width="7.625" style="1" customWidth="1"/>
    <col min="4611" max="4622" width="9.625" style="1" customWidth="1"/>
    <col min="4623" max="4624" width="8.625" style="1" customWidth="1"/>
    <col min="4625" max="4630" width="9.625" style="1" customWidth="1"/>
    <col min="4631" max="4631" width="10.625" style="1" customWidth="1"/>
    <col min="4632" max="4632" width="9.625" style="1" customWidth="1"/>
    <col min="4633" max="4633" width="10.625" style="1" customWidth="1"/>
    <col min="4634" max="4634" width="9.625" style="1" customWidth="1"/>
    <col min="4635" max="4640" width="10.625" style="1" customWidth="1"/>
    <col min="4641" max="4641" width="6.625" style="1" customWidth="1"/>
    <col min="4642" max="4649" width="10.625" style="1" customWidth="1"/>
    <col min="4650" max="4655" width="9.625" style="1" customWidth="1"/>
    <col min="4656" max="4864" width="9" style="1"/>
    <col min="4865" max="4865" width="4.625" style="1" customWidth="1"/>
    <col min="4866" max="4866" width="7.625" style="1" customWidth="1"/>
    <col min="4867" max="4878" width="9.625" style="1" customWidth="1"/>
    <col min="4879" max="4880" width="8.625" style="1" customWidth="1"/>
    <col min="4881" max="4886" width="9.625" style="1" customWidth="1"/>
    <col min="4887" max="4887" width="10.625" style="1" customWidth="1"/>
    <col min="4888" max="4888" width="9.625" style="1" customWidth="1"/>
    <col min="4889" max="4889" width="10.625" style="1" customWidth="1"/>
    <col min="4890" max="4890" width="9.625" style="1" customWidth="1"/>
    <col min="4891" max="4896" width="10.625" style="1" customWidth="1"/>
    <col min="4897" max="4897" width="6.625" style="1" customWidth="1"/>
    <col min="4898" max="4905" width="10.625" style="1" customWidth="1"/>
    <col min="4906" max="4911" width="9.625" style="1" customWidth="1"/>
    <col min="4912" max="5120" width="9" style="1"/>
    <col min="5121" max="5121" width="4.625" style="1" customWidth="1"/>
    <col min="5122" max="5122" width="7.625" style="1" customWidth="1"/>
    <col min="5123" max="5134" width="9.625" style="1" customWidth="1"/>
    <col min="5135" max="5136" width="8.625" style="1" customWidth="1"/>
    <col min="5137" max="5142" width="9.625" style="1" customWidth="1"/>
    <col min="5143" max="5143" width="10.625" style="1" customWidth="1"/>
    <col min="5144" max="5144" width="9.625" style="1" customWidth="1"/>
    <col min="5145" max="5145" width="10.625" style="1" customWidth="1"/>
    <col min="5146" max="5146" width="9.625" style="1" customWidth="1"/>
    <col min="5147" max="5152" width="10.625" style="1" customWidth="1"/>
    <col min="5153" max="5153" width="6.625" style="1" customWidth="1"/>
    <col min="5154" max="5161" width="10.625" style="1" customWidth="1"/>
    <col min="5162" max="5167" width="9.625" style="1" customWidth="1"/>
    <col min="5168" max="5376" width="9" style="1"/>
    <col min="5377" max="5377" width="4.625" style="1" customWidth="1"/>
    <col min="5378" max="5378" width="7.625" style="1" customWidth="1"/>
    <col min="5379" max="5390" width="9.625" style="1" customWidth="1"/>
    <col min="5391" max="5392" width="8.625" style="1" customWidth="1"/>
    <col min="5393" max="5398" width="9.625" style="1" customWidth="1"/>
    <col min="5399" max="5399" width="10.625" style="1" customWidth="1"/>
    <col min="5400" max="5400" width="9.625" style="1" customWidth="1"/>
    <col min="5401" max="5401" width="10.625" style="1" customWidth="1"/>
    <col min="5402" max="5402" width="9.625" style="1" customWidth="1"/>
    <col min="5403" max="5408" width="10.625" style="1" customWidth="1"/>
    <col min="5409" max="5409" width="6.625" style="1" customWidth="1"/>
    <col min="5410" max="5417" width="10.625" style="1" customWidth="1"/>
    <col min="5418" max="5423" width="9.625" style="1" customWidth="1"/>
    <col min="5424" max="5632" width="9" style="1"/>
    <col min="5633" max="5633" width="4.625" style="1" customWidth="1"/>
    <col min="5634" max="5634" width="7.625" style="1" customWidth="1"/>
    <col min="5635" max="5646" width="9.625" style="1" customWidth="1"/>
    <col min="5647" max="5648" width="8.625" style="1" customWidth="1"/>
    <col min="5649" max="5654" width="9.625" style="1" customWidth="1"/>
    <col min="5655" max="5655" width="10.625" style="1" customWidth="1"/>
    <col min="5656" max="5656" width="9.625" style="1" customWidth="1"/>
    <col min="5657" max="5657" width="10.625" style="1" customWidth="1"/>
    <col min="5658" max="5658" width="9.625" style="1" customWidth="1"/>
    <col min="5659" max="5664" width="10.625" style="1" customWidth="1"/>
    <col min="5665" max="5665" width="6.625" style="1" customWidth="1"/>
    <col min="5666" max="5673" width="10.625" style="1" customWidth="1"/>
    <col min="5674" max="5679" width="9.625" style="1" customWidth="1"/>
    <col min="5680" max="5888" width="9" style="1"/>
    <col min="5889" max="5889" width="4.625" style="1" customWidth="1"/>
    <col min="5890" max="5890" width="7.625" style="1" customWidth="1"/>
    <col min="5891" max="5902" width="9.625" style="1" customWidth="1"/>
    <col min="5903" max="5904" width="8.625" style="1" customWidth="1"/>
    <col min="5905" max="5910" width="9.625" style="1" customWidth="1"/>
    <col min="5911" max="5911" width="10.625" style="1" customWidth="1"/>
    <col min="5912" max="5912" width="9.625" style="1" customWidth="1"/>
    <col min="5913" max="5913" width="10.625" style="1" customWidth="1"/>
    <col min="5914" max="5914" width="9.625" style="1" customWidth="1"/>
    <col min="5915" max="5920" width="10.625" style="1" customWidth="1"/>
    <col min="5921" max="5921" width="6.625" style="1" customWidth="1"/>
    <col min="5922" max="5929" width="10.625" style="1" customWidth="1"/>
    <col min="5930" max="5935" width="9.625" style="1" customWidth="1"/>
    <col min="5936" max="6144" width="9" style="1"/>
    <col min="6145" max="6145" width="4.625" style="1" customWidth="1"/>
    <col min="6146" max="6146" width="7.625" style="1" customWidth="1"/>
    <col min="6147" max="6158" width="9.625" style="1" customWidth="1"/>
    <col min="6159" max="6160" width="8.625" style="1" customWidth="1"/>
    <col min="6161" max="6166" width="9.625" style="1" customWidth="1"/>
    <col min="6167" max="6167" width="10.625" style="1" customWidth="1"/>
    <col min="6168" max="6168" width="9.625" style="1" customWidth="1"/>
    <col min="6169" max="6169" width="10.625" style="1" customWidth="1"/>
    <col min="6170" max="6170" width="9.625" style="1" customWidth="1"/>
    <col min="6171" max="6176" width="10.625" style="1" customWidth="1"/>
    <col min="6177" max="6177" width="6.625" style="1" customWidth="1"/>
    <col min="6178" max="6185" width="10.625" style="1" customWidth="1"/>
    <col min="6186" max="6191" width="9.625" style="1" customWidth="1"/>
    <col min="6192" max="6400" width="9" style="1"/>
    <col min="6401" max="6401" width="4.625" style="1" customWidth="1"/>
    <col min="6402" max="6402" width="7.625" style="1" customWidth="1"/>
    <col min="6403" max="6414" width="9.625" style="1" customWidth="1"/>
    <col min="6415" max="6416" width="8.625" style="1" customWidth="1"/>
    <col min="6417" max="6422" width="9.625" style="1" customWidth="1"/>
    <col min="6423" max="6423" width="10.625" style="1" customWidth="1"/>
    <col min="6424" max="6424" width="9.625" style="1" customWidth="1"/>
    <col min="6425" max="6425" width="10.625" style="1" customWidth="1"/>
    <col min="6426" max="6426" width="9.625" style="1" customWidth="1"/>
    <col min="6427" max="6432" width="10.625" style="1" customWidth="1"/>
    <col min="6433" max="6433" width="6.625" style="1" customWidth="1"/>
    <col min="6434" max="6441" width="10.625" style="1" customWidth="1"/>
    <col min="6442" max="6447" width="9.625" style="1" customWidth="1"/>
    <col min="6448" max="6656" width="9" style="1"/>
    <col min="6657" max="6657" width="4.625" style="1" customWidth="1"/>
    <col min="6658" max="6658" width="7.625" style="1" customWidth="1"/>
    <col min="6659" max="6670" width="9.625" style="1" customWidth="1"/>
    <col min="6671" max="6672" width="8.625" style="1" customWidth="1"/>
    <col min="6673" max="6678" width="9.625" style="1" customWidth="1"/>
    <col min="6679" max="6679" width="10.625" style="1" customWidth="1"/>
    <col min="6680" max="6680" width="9.625" style="1" customWidth="1"/>
    <col min="6681" max="6681" width="10.625" style="1" customWidth="1"/>
    <col min="6682" max="6682" width="9.625" style="1" customWidth="1"/>
    <col min="6683" max="6688" width="10.625" style="1" customWidth="1"/>
    <col min="6689" max="6689" width="6.625" style="1" customWidth="1"/>
    <col min="6690" max="6697" width="10.625" style="1" customWidth="1"/>
    <col min="6698" max="6703" width="9.625" style="1" customWidth="1"/>
    <col min="6704" max="6912" width="9" style="1"/>
    <col min="6913" max="6913" width="4.625" style="1" customWidth="1"/>
    <col min="6914" max="6914" width="7.625" style="1" customWidth="1"/>
    <col min="6915" max="6926" width="9.625" style="1" customWidth="1"/>
    <col min="6927" max="6928" width="8.625" style="1" customWidth="1"/>
    <col min="6929" max="6934" width="9.625" style="1" customWidth="1"/>
    <col min="6935" max="6935" width="10.625" style="1" customWidth="1"/>
    <col min="6936" max="6936" width="9.625" style="1" customWidth="1"/>
    <col min="6937" max="6937" width="10.625" style="1" customWidth="1"/>
    <col min="6938" max="6938" width="9.625" style="1" customWidth="1"/>
    <col min="6939" max="6944" width="10.625" style="1" customWidth="1"/>
    <col min="6945" max="6945" width="6.625" style="1" customWidth="1"/>
    <col min="6946" max="6953" width="10.625" style="1" customWidth="1"/>
    <col min="6954" max="6959" width="9.625" style="1" customWidth="1"/>
    <col min="6960" max="7168" width="9" style="1"/>
    <col min="7169" max="7169" width="4.625" style="1" customWidth="1"/>
    <col min="7170" max="7170" width="7.625" style="1" customWidth="1"/>
    <col min="7171" max="7182" width="9.625" style="1" customWidth="1"/>
    <col min="7183" max="7184" width="8.625" style="1" customWidth="1"/>
    <col min="7185" max="7190" width="9.625" style="1" customWidth="1"/>
    <col min="7191" max="7191" width="10.625" style="1" customWidth="1"/>
    <col min="7192" max="7192" width="9.625" style="1" customWidth="1"/>
    <col min="7193" max="7193" width="10.625" style="1" customWidth="1"/>
    <col min="7194" max="7194" width="9.625" style="1" customWidth="1"/>
    <col min="7195" max="7200" width="10.625" style="1" customWidth="1"/>
    <col min="7201" max="7201" width="6.625" style="1" customWidth="1"/>
    <col min="7202" max="7209" width="10.625" style="1" customWidth="1"/>
    <col min="7210" max="7215" width="9.625" style="1" customWidth="1"/>
    <col min="7216" max="7424" width="9" style="1"/>
    <col min="7425" max="7425" width="4.625" style="1" customWidth="1"/>
    <col min="7426" max="7426" width="7.625" style="1" customWidth="1"/>
    <col min="7427" max="7438" width="9.625" style="1" customWidth="1"/>
    <col min="7439" max="7440" width="8.625" style="1" customWidth="1"/>
    <col min="7441" max="7446" width="9.625" style="1" customWidth="1"/>
    <col min="7447" max="7447" width="10.625" style="1" customWidth="1"/>
    <col min="7448" max="7448" width="9.625" style="1" customWidth="1"/>
    <col min="7449" max="7449" width="10.625" style="1" customWidth="1"/>
    <col min="7450" max="7450" width="9.625" style="1" customWidth="1"/>
    <col min="7451" max="7456" width="10.625" style="1" customWidth="1"/>
    <col min="7457" max="7457" width="6.625" style="1" customWidth="1"/>
    <col min="7458" max="7465" width="10.625" style="1" customWidth="1"/>
    <col min="7466" max="7471" width="9.625" style="1" customWidth="1"/>
    <col min="7472" max="7680" width="9" style="1"/>
    <col min="7681" max="7681" width="4.625" style="1" customWidth="1"/>
    <col min="7682" max="7682" width="7.625" style="1" customWidth="1"/>
    <col min="7683" max="7694" width="9.625" style="1" customWidth="1"/>
    <col min="7695" max="7696" width="8.625" style="1" customWidth="1"/>
    <col min="7697" max="7702" width="9.625" style="1" customWidth="1"/>
    <col min="7703" max="7703" width="10.625" style="1" customWidth="1"/>
    <col min="7704" max="7704" width="9.625" style="1" customWidth="1"/>
    <col min="7705" max="7705" width="10.625" style="1" customWidth="1"/>
    <col min="7706" max="7706" width="9.625" style="1" customWidth="1"/>
    <col min="7707" max="7712" width="10.625" style="1" customWidth="1"/>
    <col min="7713" max="7713" width="6.625" style="1" customWidth="1"/>
    <col min="7714" max="7721" width="10.625" style="1" customWidth="1"/>
    <col min="7722" max="7727" width="9.625" style="1" customWidth="1"/>
    <col min="7728" max="7936" width="9" style="1"/>
    <col min="7937" max="7937" width="4.625" style="1" customWidth="1"/>
    <col min="7938" max="7938" width="7.625" style="1" customWidth="1"/>
    <col min="7939" max="7950" width="9.625" style="1" customWidth="1"/>
    <col min="7951" max="7952" width="8.625" style="1" customWidth="1"/>
    <col min="7953" max="7958" width="9.625" style="1" customWidth="1"/>
    <col min="7959" max="7959" width="10.625" style="1" customWidth="1"/>
    <col min="7960" max="7960" width="9.625" style="1" customWidth="1"/>
    <col min="7961" max="7961" width="10.625" style="1" customWidth="1"/>
    <col min="7962" max="7962" width="9.625" style="1" customWidth="1"/>
    <col min="7963" max="7968" width="10.625" style="1" customWidth="1"/>
    <col min="7969" max="7969" width="6.625" style="1" customWidth="1"/>
    <col min="7970" max="7977" width="10.625" style="1" customWidth="1"/>
    <col min="7978" max="7983" width="9.625" style="1" customWidth="1"/>
    <col min="7984" max="8192" width="9" style="1"/>
    <col min="8193" max="8193" width="4.625" style="1" customWidth="1"/>
    <col min="8194" max="8194" width="7.625" style="1" customWidth="1"/>
    <col min="8195" max="8206" width="9.625" style="1" customWidth="1"/>
    <col min="8207" max="8208" width="8.625" style="1" customWidth="1"/>
    <col min="8209" max="8214" width="9.625" style="1" customWidth="1"/>
    <col min="8215" max="8215" width="10.625" style="1" customWidth="1"/>
    <col min="8216" max="8216" width="9.625" style="1" customWidth="1"/>
    <col min="8217" max="8217" width="10.625" style="1" customWidth="1"/>
    <col min="8218" max="8218" width="9.625" style="1" customWidth="1"/>
    <col min="8219" max="8224" width="10.625" style="1" customWidth="1"/>
    <col min="8225" max="8225" width="6.625" style="1" customWidth="1"/>
    <col min="8226" max="8233" width="10.625" style="1" customWidth="1"/>
    <col min="8234" max="8239" width="9.625" style="1" customWidth="1"/>
    <col min="8240" max="8448" width="9" style="1"/>
    <col min="8449" max="8449" width="4.625" style="1" customWidth="1"/>
    <col min="8450" max="8450" width="7.625" style="1" customWidth="1"/>
    <col min="8451" max="8462" width="9.625" style="1" customWidth="1"/>
    <col min="8463" max="8464" width="8.625" style="1" customWidth="1"/>
    <col min="8465" max="8470" width="9.625" style="1" customWidth="1"/>
    <col min="8471" max="8471" width="10.625" style="1" customWidth="1"/>
    <col min="8472" max="8472" width="9.625" style="1" customWidth="1"/>
    <col min="8473" max="8473" width="10.625" style="1" customWidth="1"/>
    <col min="8474" max="8474" width="9.625" style="1" customWidth="1"/>
    <col min="8475" max="8480" width="10.625" style="1" customWidth="1"/>
    <col min="8481" max="8481" width="6.625" style="1" customWidth="1"/>
    <col min="8482" max="8489" width="10.625" style="1" customWidth="1"/>
    <col min="8490" max="8495" width="9.625" style="1" customWidth="1"/>
    <col min="8496" max="8704" width="9" style="1"/>
    <col min="8705" max="8705" width="4.625" style="1" customWidth="1"/>
    <col min="8706" max="8706" width="7.625" style="1" customWidth="1"/>
    <col min="8707" max="8718" width="9.625" style="1" customWidth="1"/>
    <col min="8719" max="8720" width="8.625" style="1" customWidth="1"/>
    <col min="8721" max="8726" width="9.625" style="1" customWidth="1"/>
    <col min="8727" max="8727" width="10.625" style="1" customWidth="1"/>
    <col min="8728" max="8728" width="9.625" style="1" customWidth="1"/>
    <col min="8729" max="8729" width="10.625" style="1" customWidth="1"/>
    <col min="8730" max="8730" width="9.625" style="1" customWidth="1"/>
    <col min="8731" max="8736" width="10.625" style="1" customWidth="1"/>
    <col min="8737" max="8737" width="6.625" style="1" customWidth="1"/>
    <col min="8738" max="8745" width="10.625" style="1" customWidth="1"/>
    <col min="8746" max="8751" width="9.625" style="1" customWidth="1"/>
    <col min="8752" max="8960" width="9" style="1"/>
    <col min="8961" max="8961" width="4.625" style="1" customWidth="1"/>
    <col min="8962" max="8962" width="7.625" style="1" customWidth="1"/>
    <col min="8963" max="8974" width="9.625" style="1" customWidth="1"/>
    <col min="8975" max="8976" width="8.625" style="1" customWidth="1"/>
    <col min="8977" max="8982" width="9.625" style="1" customWidth="1"/>
    <col min="8983" max="8983" width="10.625" style="1" customWidth="1"/>
    <col min="8984" max="8984" width="9.625" style="1" customWidth="1"/>
    <col min="8985" max="8985" width="10.625" style="1" customWidth="1"/>
    <col min="8986" max="8986" width="9.625" style="1" customWidth="1"/>
    <col min="8987" max="8992" width="10.625" style="1" customWidth="1"/>
    <col min="8993" max="8993" width="6.625" style="1" customWidth="1"/>
    <col min="8994" max="9001" width="10.625" style="1" customWidth="1"/>
    <col min="9002" max="9007" width="9.625" style="1" customWidth="1"/>
    <col min="9008" max="9216" width="9" style="1"/>
    <col min="9217" max="9217" width="4.625" style="1" customWidth="1"/>
    <col min="9218" max="9218" width="7.625" style="1" customWidth="1"/>
    <col min="9219" max="9230" width="9.625" style="1" customWidth="1"/>
    <col min="9231" max="9232" width="8.625" style="1" customWidth="1"/>
    <col min="9233" max="9238" width="9.625" style="1" customWidth="1"/>
    <col min="9239" max="9239" width="10.625" style="1" customWidth="1"/>
    <col min="9240" max="9240" width="9.625" style="1" customWidth="1"/>
    <col min="9241" max="9241" width="10.625" style="1" customWidth="1"/>
    <col min="9242" max="9242" width="9.625" style="1" customWidth="1"/>
    <col min="9243" max="9248" width="10.625" style="1" customWidth="1"/>
    <col min="9249" max="9249" width="6.625" style="1" customWidth="1"/>
    <col min="9250" max="9257" width="10.625" style="1" customWidth="1"/>
    <col min="9258" max="9263" width="9.625" style="1" customWidth="1"/>
    <col min="9264" max="9472" width="9" style="1"/>
    <col min="9473" max="9473" width="4.625" style="1" customWidth="1"/>
    <col min="9474" max="9474" width="7.625" style="1" customWidth="1"/>
    <col min="9475" max="9486" width="9.625" style="1" customWidth="1"/>
    <col min="9487" max="9488" width="8.625" style="1" customWidth="1"/>
    <col min="9489" max="9494" width="9.625" style="1" customWidth="1"/>
    <col min="9495" max="9495" width="10.625" style="1" customWidth="1"/>
    <col min="9496" max="9496" width="9.625" style="1" customWidth="1"/>
    <col min="9497" max="9497" width="10.625" style="1" customWidth="1"/>
    <col min="9498" max="9498" width="9.625" style="1" customWidth="1"/>
    <col min="9499" max="9504" width="10.625" style="1" customWidth="1"/>
    <col min="9505" max="9505" width="6.625" style="1" customWidth="1"/>
    <col min="9506" max="9513" width="10.625" style="1" customWidth="1"/>
    <col min="9514" max="9519" width="9.625" style="1" customWidth="1"/>
    <col min="9520" max="9728" width="9" style="1"/>
    <col min="9729" max="9729" width="4.625" style="1" customWidth="1"/>
    <col min="9730" max="9730" width="7.625" style="1" customWidth="1"/>
    <col min="9731" max="9742" width="9.625" style="1" customWidth="1"/>
    <col min="9743" max="9744" width="8.625" style="1" customWidth="1"/>
    <col min="9745" max="9750" width="9.625" style="1" customWidth="1"/>
    <col min="9751" max="9751" width="10.625" style="1" customWidth="1"/>
    <col min="9752" max="9752" width="9.625" style="1" customWidth="1"/>
    <col min="9753" max="9753" width="10.625" style="1" customWidth="1"/>
    <col min="9754" max="9754" width="9.625" style="1" customWidth="1"/>
    <col min="9755" max="9760" width="10.625" style="1" customWidth="1"/>
    <col min="9761" max="9761" width="6.625" style="1" customWidth="1"/>
    <col min="9762" max="9769" width="10.625" style="1" customWidth="1"/>
    <col min="9770" max="9775" width="9.625" style="1" customWidth="1"/>
    <col min="9776" max="9984" width="9" style="1"/>
    <col min="9985" max="9985" width="4.625" style="1" customWidth="1"/>
    <col min="9986" max="9986" width="7.625" style="1" customWidth="1"/>
    <col min="9987" max="9998" width="9.625" style="1" customWidth="1"/>
    <col min="9999" max="10000" width="8.625" style="1" customWidth="1"/>
    <col min="10001" max="10006" width="9.625" style="1" customWidth="1"/>
    <col min="10007" max="10007" width="10.625" style="1" customWidth="1"/>
    <col min="10008" max="10008" width="9.625" style="1" customWidth="1"/>
    <col min="10009" max="10009" width="10.625" style="1" customWidth="1"/>
    <col min="10010" max="10010" width="9.625" style="1" customWidth="1"/>
    <col min="10011" max="10016" width="10.625" style="1" customWidth="1"/>
    <col min="10017" max="10017" width="6.625" style="1" customWidth="1"/>
    <col min="10018" max="10025" width="10.625" style="1" customWidth="1"/>
    <col min="10026" max="10031" width="9.625" style="1" customWidth="1"/>
    <col min="10032" max="10240" width="9" style="1"/>
    <col min="10241" max="10241" width="4.625" style="1" customWidth="1"/>
    <col min="10242" max="10242" width="7.625" style="1" customWidth="1"/>
    <col min="10243" max="10254" width="9.625" style="1" customWidth="1"/>
    <col min="10255" max="10256" width="8.625" style="1" customWidth="1"/>
    <col min="10257" max="10262" width="9.625" style="1" customWidth="1"/>
    <col min="10263" max="10263" width="10.625" style="1" customWidth="1"/>
    <col min="10264" max="10264" width="9.625" style="1" customWidth="1"/>
    <col min="10265" max="10265" width="10.625" style="1" customWidth="1"/>
    <col min="10266" max="10266" width="9.625" style="1" customWidth="1"/>
    <col min="10267" max="10272" width="10.625" style="1" customWidth="1"/>
    <col min="10273" max="10273" width="6.625" style="1" customWidth="1"/>
    <col min="10274" max="10281" width="10.625" style="1" customWidth="1"/>
    <col min="10282" max="10287" width="9.625" style="1" customWidth="1"/>
    <col min="10288" max="10496" width="9" style="1"/>
    <col min="10497" max="10497" width="4.625" style="1" customWidth="1"/>
    <col min="10498" max="10498" width="7.625" style="1" customWidth="1"/>
    <col min="10499" max="10510" width="9.625" style="1" customWidth="1"/>
    <col min="10511" max="10512" width="8.625" style="1" customWidth="1"/>
    <col min="10513" max="10518" width="9.625" style="1" customWidth="1"/>
    <col min="10519" max="10519" width="10.625" style="1" customWidth="1"/>
    <col min="10520" max="10520" width="9.625" style="1" customWidth="1"/>
    <col min="10521" max="10521" width="10.625" style="1" customWidth="1"/>
    <col min="10522" max="10522" width="9.625" style="1" customWidth="1"/>
    <col min="10523" max="10528" width="10.625" style="1" customWidth="1"/>
    <col min="10529" max="10529" width="6.625" style="1" customWidth="1"/>
    <col min="10530" max="10537" width="10.625" style="1" customWidth="1"/>
    <col min="10538" max="10543" width="9.625" style="1" customWidth="1"/>
    <col min="10544" max="10752" width="9" style="1"/>
    <col min="10753" max="10753" width="4.625" style="1" customWidth="1"/>
    <col min="10754" max="10754" width="7.625" style="1" customWidth="1"/>
    <col min="10755" max="10766" width="9.625" style="1" customWidth="1"/>
    <col min="10767" max="10768" width="8.625" style="1" customWidth="1"/>
    <col min="10769" max="10774" width="9.625" style="1" customWidth="1"/>
    <col min="10775" max="10775" width="10.625" style="1" customWidth="1"/>
    <col min="10776" max="10776" width="9.625" style="1" customWidth="1"/>
    <col min="10777" max="10777" width="10.625" style="1" customWidth="1"/>
    <col min="10778" max="10778" width="9.625" style="1" customWidth="1"/>
    <col min="10779" max="10784" width="10.625" style="1" customWidth="1"/>
    <col min="10785" max="10785" width="6.625" style="1" customWidth="1"/>
    <col min="10786" max="10793" width="10.625" style="1" customWidth="1"/>
    <col min="10794" max="10799" width="9.625" style="1" customWidth="1"/>
    <col min="10800" max="11008" width="9" style="1"/>
    <col min="11009" max="11009" width="4.625" style="1" customWidth="1"/>
    <col min="11010" max="11010" width="7.625" style="1" customWidth="1"/>
    <col min="11011" max="11022" width="9.625" style="1" customWidth="1"/>
    <col min="11023" max="11024" width="8.625" style="1" customWidth="1"/>
    <col min="11025" max="11030" width="9.625" style="1" customWidth="1"/>
    <col min="11031" max="11031" width="10.625" style="1" customWidth="1"/>
    <col min="11032" max="11032" width="9.625" style="1" customWidth="1"/>
    <col min="11033" max="11033" width="10.625" style="1" customWidth="1"/>
    <col min="11034" max="11034" width="9.625" style="1" customWidth="1"/>
    <col min="11035" max="11040" width="10.625" style="1" customWidth="1"/>
    <col min="11041" max="11041" width="6.625" style="1" customWidth="1"/>
    <col min="11042" max="11049" width="10.625" style="1" customWidth="1"/>
    <col min="11050" max="11055" width="9.625" style="1" customWidth="1"/>
    <col min="11056" max="11264" width="9" style="1"/>
    <col min="11265" max="11265" width="4.625" style="1" customWidth="1"/>
    <col min="11266" max="11266" width="7.625" style="1" customWidth="1"/>
    <col min="11267" max="11278" width="9.625" style="1" customWidth="1"/>
    <col min="11279" max="11280" width="8.625" style="1" customWidth="1"/>
    <col min="11281" max="11286" width="9.625" style="1" customWidth="1"/>
    <col min="11287" max="11287" width="10.625" style="1" customWidth="1"/>
    <col min="11288" max="11288" width="9.625" style="1" customWidth="1"/>
    <col min="11289" max="11289" width="10.625" style="1" customWidth="1"/>
    <col min="11290" max="11290" width="9.625" style="1" customWidth="1"/>
    <col min="11291" max="11296" width="10.625" style="1" customWidth="1"/>
    <col min="11297" max="11297" width="6.625" style="1" customWidth="1"/>
    <col min="11298" max="11305" width="10.625" style="1" customWidth="1"/>
    <col min="11306" max="11311" width="9.625" style="1" customWidth="1"/>
    <col min="11312" max="11520" width="9" style="1"/>
    <col min="11521" max="11521" width="4.625" style="1" customWidth="1"/>
    <col min="11522" max="11522" width="7.625" style="1" customWidth="1"/>
    <col min="11523" max="11534" width="9.625" style="1" customWidth="1"/>
    <col min="11535" max="11536" width="8.625" style="1" customWidth="1"/>
    <col min="11537" max="11542" width="9.625" style="1" customWidth="1"/>
    <col min="11543" max="11543" width="10.625" style="1" customWidth="1"/>
    <col min="11544" max="11544" width="9.625" style="1" customWidth="1"/>
    <col min="11545" max="11545" width="10.625" style="1" customWidth="1"/>
    <col min="11546" max="11546" width="9.625" style="1" customWidth="1"/>
    <col min="11547" max="11552" width="10.625" style="1" customWidth="1"/>
    <col min="11553" max="11553" width="6.625" style="1" customWidth="1"/>
    <col min="11554" max="11561" width="10.625" style="1" customWidth="1"/>
    <col min="11562" max="11567" width="9.625" style="1" customWidth="1"/>
    <col min="11568" max="11776" width="9" style="1"/>
    <col min="11777" max="11777" width="4.625" style="1" customWidth="1"/>
    <col min="11778" max="11778" width="7.625" style="1" customWidth="1"/>
    <col min="11779" max="11790" width="9.625" style="1" customWidth="1"/>
    <col min="11791" max="11792" width="8.625" style="1" customWidth="1"/>
    <col min="11793" max="11798" width="9.625" style="1" customWidth="1"/>
    <col min="11799" max="11799" width="10.625" style="1" customWidth="1"/>
    <col min="11800" max="11800" width="9.625" style="1" customWidth="1"/>
    <col min="11801" max="11801" width="10.625" style="1" customWidth="1"/>
    <col min="11802" max="11802" width="9.625" style="1" customWidth="1"/>
    <col min="11803" max="11808" width="10.625" style="1" customWidth="1"/>
    <col min="11809" max="11809" width="6.625" style="1" customWidth="1"/>
    <col min="11810" max="11817" width="10.625" style="1" customWidth="1"/>
    <col min="11818" max="11823" width="9.625" style="1" customWidth="1"/>
    <col min="11824" max="12032" width="9" style="1"/>
    <col min="12033" max="12033" width="4.625" style="1" customWidth="1"/>
    <col min="12034" max="12034" width="7.625" style="1" customWidth="1"/>
    <col min="12035" max="12046" width="9.625" style="1" customWidth="1"/>
    <col min="12047" max="12048" width="8.625" style="1" customWidth="1"/>
    <col min="12049" max="12054" width="9.625" style="1" customWidth="1"/>
    <col min="12055" max="12055" width="10.625" style="1" customWidth="1"/>
    <col min="12056" max="12056" width="9.625" style="1" customWidth="1"/>
    <col min="12057" max="12057" width="10.625" style="1" customWidth="1"/>
    <col min="12058" max="12058" width="9.625" style="1" customWidth="1"/>
    <col min="12059" max="12064" width="10.625" style="1" customWidth="1"/>
    <col min="12065" max="12065" width="6.625" style="1" customWidth="1"/>
    <col min="12066" max="12073" width="10.625" style="1" customWidth="1"/>
    <col min="12074" max="12079" width="9.625" style="1" customWidth="1"/>
    <col min="12080" max="12288" width="9" style="1"/>
    <col min="12289" max="12289" width="4.625" style="1" customWidth="1"/>
    <col min="12290" max="12290" width="7.625" style="1" customWidth="1"/>
    <col min="12291" max="12302" width="9.625" style="1" customWidth="1"/>
    <col min="12303" max="12304" width="8.625" style="1" customWidth="1"/>
    <col min="12305" max="12310" width="9.625" style="1" customWidth="1"/>
    <col min="12311" max="12311" width="10.625" style="1" customWidth="1"/>
    <col min="12312" max="12312" width="9.625" style="1" customWidth="1"/>
    <col min="12313" max="12313" width="10.625" style="1" customWidth="1"/>
    <col min="12314" max="12314" width="9.625" style="1" customWidth="1"/>
    <col min="12315" max="12320" width="10.625" style="1" customWidth="1"/>
    <col min="12321" max="12321" width="6.625" style="1" customWidth="1"/>
    <col min="12322" max="12329" width="10.625" style="1" customWidth="1"/>
    <col min="12330" max="12335" width="9.625" style="1" customWidth="1"/>
    <col min="12336" max="12544" width="9" style="1"/>
    <col min="12545" max="12545" width="4.625" style="1" customWidth="1"/>
    <col min="12546" max="12546" width="7.625" style="1" customWidth="1"/>
    <col min="12547" max="12558" width="9.625" style="1" customWidth="1"/>
    <col min="12559" max="12560" width="8.625" style="1" customWidth="1"/>
    <col min="12561" max="12566" width="9.625" style="1" customWidth="1"/>
    <col min="12567" max="12567" width="10.625" style="1" customWidth="1"/>
    <col min="12568" max="12568" width="9.625" style="1" customWidth="1"/>
    <col min="12569" max="12569" width="10.625" style="1" customWidth="1"/>
    <col min="12570" max="12570" width="9.625" style="1" customWidth="1"/>
    <col min="12571" max="12576" width="10.625" style="1" customWidth="1"/>
    <col min="12577" max="12577" width="6.625" style="1" customWidth="1"/>
    <col min="12578" max="12585" width="10.625" style="1" customWidth="1"/>
    <col min="12586" max="12591" width="9.625" style="1" customWidth="1"/>
    <col min="12592" max="12800" width="9" style="1"/>
    <col min="12801" max="12801" width="4.625" style="1" customWidth="1"/>
    <col min="12802" max="12802" width="7.625" style="1" customWidth="1"/>
    <col min="12803" max="12814" width="9.625" style="1" customWidth="1"/>
    <col min="12815" max="12816" width="8.625" style="1" customWidth="1"/>
    <col min="12817" max="12822" width="9.625" style="1" customWidth="1"/>
    <col min="12823" max="12823" width="10.625" style="1" customWidth="1"/>
    <col min="12824" max="12824" width="9.625" style="1" customWidth="1"/>
    <col min="12825" max="12825" width="10.625" style="1" customWidth="1"/>
    <col min="12826" max="12826" width="9.625" style="1" customWidth="1"/>
    <col min="12827" max="12832" width="10.625" style="1" customWidth="1"/>
    <col min="12833" max="12833" width="6.625" style="1" customWidth="1"/>
    <col min="12834" max="12841" width="10.625" style="1" customWidth="1"/>
    <col min="12842" max="12847" width="9.625" style="1" customWidth="1"/>
    <col min="12848" max="13056" width="9" style="1"/>
    <col min="13057" max="13057" width="4.625" style="1" customWidth="1"/>
    <col min="13058" max="13058" width="7.625" style="1" customWidth="1"/>
    <col min="13059" max="13070" width="9.625" style="1" customWidth="1"/>
    <col min="13071" max="13072" width="8.625" style="1" customWidth="1"/>
    <col min="13073" max="13078" width="9.625" style="1" customWidth="1"/>
    <col min="13079" max="13079" width="10.625" style="1" customWidth="1"/>
    <col min="13080" max="13080" width="9.625" style="1" customWidth="1"/>
    <col min="13081" max="13081" width="10.625" style="1" customWidth="1"/>
    <col min="13082" max="13082" width="9.625" style="1" customWidth="1"/>
    <col min="13083" max="13088" width="10.625" style="1" customWidth="1"/>
    <col min="13089" max="13089" width="6.625" style="1" customWidth="1"/>
    <col min="13090" max="13097" width="10.625" style="1" customWidth="1"/>
    <col min="13098" max="13103" width="9.625" style="1" customWidth="1"/>
    <col min="13104" max="13312" width="9" style="1"/>
    <col min="13313" max="13313" width="4.625" style="1" customWidth="1"/>
    <col min="13314" max="13314" width="7.625" style="1" customWidth="1"/>
    <col min="13315" max="13326" width="9.625" style="1" customWidth="1"/>
    <col min="13327" max="13328" width="8.625" style="1" customWidth="1"/>
    <col min="13329" max="13334" width="9.625" style="1" customWidth="1"/>
    <col min="13335" max="13335" width="10.625" style="1" customWidth="1"/>
    <col min="13336" max="13336" width="9.625" style="1" customWidth="1"/>
    <col min="13337" max="13337" width="10.625" style="1" customWidth="1"/>
    <col min="13338" max="13338" width="9.625" style="1" customWidth="1"/>
    <col min="13339" max="13344" width="10.625" style="1" customWidth="1"/>
    <col min="13345" max="13345" width="6.625" style="1" customWidth="1"/>
    <col min="13346" max="13353" width="10.625" style="1" customWidth="1"/>
    <col min="13354" max="13359" width="9.625" style="1" customWidth="1"/>
    <col min="13360" max="13568" width="9" style="1"/>
    <col min="13569" max="13569" width="4.625" style="1" customWidth="1"/>
    <col min="13570" max="13570" width="7.625" style="1" customWidth="1"/>
    <col min="13571" max="13582" width="9.625" style="1" customWidth="1"/>
    <col min="13583" max="13584" width="8.625" style="1" customWidth="1"/>
    <col min="13585" max="13590" width="9.625" style="1" customWidth="1"/>
    <col min="13591" max="13591" width="10.625" style="1" customWidth="1"/>
    <col min="13592" max="13592" width="9.625" style="1" customWidth="1"/>
    <col min="13593" max="13593" width="10.625" style="1" customWidth="1"/>
    <col min="13594" max="13594" width="9.625" style="1" customWidth="1"/>
    <col min="13595" max="13600" width="10.625" style="1" customWidth="1"/>
    <col min="13601" max="13601" width="6.625" style="1" customWidth="1"/>
    <col min="13602" max="13609" width="10.625" style="1" customWidth="1"/>
    <col min="13610" max="13615" width="9.625" style="1" customWidth="1"/>
    <col min="13616" max="13824" width="9" style="1"/>
    <col min="13825" max="13825" width="4.625" style="1" customWidth="1"/>
    <col min="13826" max="13826" width="7.625" style="1" customWidth="1"/>
    <col min="13827" max="13838" width="9.625" style="1" customWidth="1"/>
    <col min="13839" max="13840" width="8.625" style="1" customWidth="1"/>
    <col min="13841" max="13846" width="9.625" style="1" customWidth="1"/>
    <col min="13847" max="13847" width="10.625" style="1" customWidth="1"/>
    <col min="13848" max="13848" width="9.625" style="1" customWidth="1"/>
    <col min="13849" max="13849" width="10.625" style="1" customWidth="1"/>
    <col min="13850" max="13850" width="9.625" style="1" customWidth="1"/>
    <col min="13851" max="13856" width="10.625" style="1" customWidth="1"/>
    <col min="13857" max="13857" width="6.625" style="1" customWidth="1"/>
    <col min="13858" max="13865" width="10.625" style="1" customWidth="1"/>
    <col min="13866" max="13871" width="9.625" style="1" customWidth="1"/>
    <col min="13872" max="14080" width="9" style="1"/>
    <col min="14081" max="14081" width="4.625" style="1" customWidth="1"/>
    <col min="14082" max="14082" width="7.625" style="1" customWidth="1"/>
    <col min="14083" max="14094" width="9.625" style="1" customWidth="1"/>
    <col min="14095" max="14096" width="8.625" style="1" customWidth="1"/>
    <col min="14097" max="14102" width="9.625" style="1" customWidth="1"/>
    <col min="14103" max="14103" width="10.625" style="1" customWidth="1"/>
    <col min="14104" max="14104" width="9.625" style="1" customWidth="1"/>
    <col min="14105" max="14105" width="10.625" style="1" customWidth="1"/>
    <col min="14106" max="14106" width="9.625" style="1" customWidth="1"/>
    <col min="14107" max="14112" width="10.625" style="1" customWidth="1"/>
    <col min="14113" max="14113" width="6.625" style="1" customWidth="1"/>
    <col min="14114" max="14121" width="10.625" style="1" customWidth="1"/>
    <col min="14122" max="14127" width="9.625" style="1" customWidth="1"/>
    <col min="14128" max="14336" width="9" style="1"/>
    <col min="14337" max="14337" width="4.625" style="1" customWidth="1"/>
    <col min="14338" max="14338" width="7.625" style="1" customWidth="1"/>
    <col min="14339" max="14350" width="9.625" style="1" customWidth="1"/>
    <col min="14351" max="14352" width="8.625" style="1" customWidth="1"/>
    <col min="14353" max="14358" width="9.625" style="1" customWidth="1"/>
    <col min="14359" max="14359" width="10.625" style="1" customWidth="1"/>
    <col min="14360" max="14360" width="9.625" style="1" customWidth="1"/>
    <col min="14361" max="14361" width="10.625" style="1" customWidth="1"/>
    <col min="14362" max="14362" width="9.625" style="1" customWidth="1"/>
    <col min="14363" max="14368" width="10.625" style="1" customWidth="1"/>
    <col min="14369" max="14369" width="6.625" style="1" customWidth="1"/>
    <col min="14370" max="14377" width="10.625" style="1" customWidth="1"/>
    <col min="14378" max="14383" width="9.625" style="1" customWidth="1"/>
    <col min="14384" max="14592" width="9" style="1"/>
    <col min="14593" max="14593" width="4.625" style="1" customWidth="1"/>
    <col min="14594" max="14594" width="7.625" style="1" customWidth="1"/>
    <col min="14595" max="14606" width="9.625" style="1" customWidth="1"/>
    <col min="14607" max="14608" width="8.625" style="1" customWidth="1"/>
    <col min="14609" max="14614" width="9.625" style="1" customWidth="1"/>
    <col min="14615" max="14615" width="10.625" style="1" customWidth="1"/>
    <col min="14616" max="14616" width="9.625" style="1" customWidth="1"/>
    <col min="14617" max="14617" width="10.625" style="1" customWidth="1"/>
    <col min="14618" max="14618" width="9.625" style="1" customWidth="1"/>
    <col min="14619" max="14624" width="10.625" style="1" customWidth="1"/>
    <col min="14625" max="14625" width="6.625" style="1" customWidth="1"/>
    <col min="14626" max="14633" width="10.625" style="1" customWidth="1"/>
    <col min="14634" max="14639" width="9.625" style="1" customWidth="1"/>
    <col min="14640" max="14848" width="9" style="1"/>
    <col min="14849" max="14849" width="4.625" style="1" customWidth="1"/>
    <col min="14850" max="14850" width="7.625" style="1" customWidth="1"/>
    <col min="14851" max="14862" width="9.625" style="1" customWidth="1"/>
    <col min="14863" max="14864" width="8.625" style="1" customWidth="1"/>
    <col min="14865" max="14870" width="9.625" style="1" customWidth="1"/>
    <col min="14871" max="14871" width="10.625" style="1" customWidth="1"/>
    <col min="14872" max="14872" width="9.625" style="1" customWidth="1"/>
    <col min="14873" max="14873" width="10.625" style="1" customWidth="1"/>
    <col min="14874" max="14874" width="9.625" style="1" customWidth="1"/>
    <col min="14875" max="14880" width="10.625" style="1" customWidth="1"/>
    <col min="14881" max="14881" width="6.625" style="1" customWidth="1"/>
    <col min="14882" max="14889" width="10.625" style="1" customWidth="1"/>
    <col min="14890" max="14895" width="9.625" style="1" customWidth="1"/>
    <col min="14896" max="15104" width="9" style="1"/>
    <col min="15105" max="15105" width="4.625" style="1" customWidth="1"/>
    <col min="15106" max="15106" width="7.625" style="1" customWidth="1"/>
    <col min="15107" max="15118" width="9.625" style="1" customWidth="1"/>
    <col min="15119" max="15120" width="8.625" style="1" customWidth="1"/>
    <col min="15121" max="15126" width="9.625" style="1" customWidth="1"/>
    <col min="15127" max="15127" width="10.625" style="1" customWidth="1"/>
    <col min="15128" max="15128" width="9.625" style="1" customWidth="1"/>
    <col min="15129" max="15129" width="10.625" style="1" customWidth="1"/>
    <col min="15130" max="15130" width="9.625" style="1" customWidth="1"/>
    <col min="15131" max="15136" width="10.625" style="1" customWidth="1"/>
    <col min="15137" max="15137" width="6.625" style="1" customWidth="1"/>
    <col min="15138" max="15145" width="10.625" style="1" customWidth="1"/>
    <col min="15146" max="15151" width="9.625" style="1" customWidth="1"/>
    <col min="15152" max="15360" width="9" style="1"/>
    <col min="15361" max="15361" width="4.625" style="1" customWidth="1"/>
    <col min="15362" max="15362" width="7.625" style="1" customWidth="1"/>
    <col min="15363" max="15374" width="9.625" style="1" customWidth="1"/>
    <col min="15375" max="15376" width="8.625" style="1" customWidth="1"/>
    <col min="15377" max="15382" width="9.625" style="1" customWidth="1"/>
    <col min="15383" max="15383" width="10.625" style="1" customWidth="1"/>
    <col min="15384" max="15384" width="9.625" style="1" customWidth="1"/>
    <col min="15385" max="15385" width="10.625" style="1" customWidth="1"/>
    <col min="15386" max="15386" width="9.625" style="1" customWidth="1"/>
    <col min="15387" max="15392" width="10.625" style="1" customWidth="1"/>
    <col min="15393" max="15393" width="6.625" style="1" customWidth="1"/>
    <col min="15394" max="15401" width="10.625" style="1" customWidth="1"/>
    <col min="15402" max="15407" width="9.625" style="1" customWidth="1"/>
    <col min="15408" max="15616" width="9" style="1"/>
    <col min="15617" max="15617" width="4.625" style="1" customWidth="1"/>
    <col min="15618" max="15618" width="7.625" style="1" customWidth="1"/>
    <col min="15619" max="15630" width="9.625" style="1" customWidth="1"/>
    <col min="15631" max="15632" width="8.625" style="1" customWidth="1"/>
    <col min="15633" max="15638" width="9.625" style="1" customWidth="1"/>
    <col min="15639" max="15639" width="10.625" style="1" customWidth="1"/>
    <col min="15640" max="15640" width="9.625" style="1" customWidth="1"/>
    <col min="15641" max="15641" width="10.625" style="1" customWidth="1"/>
    <col min="15642" max="15642" width="9.625" style="1" customWidth="1"/>
    <col min="15643" max="15648" width="10.625" style="1" customWidth="1"/>
    <col min="15649" max="15649" width="6.625" style="1" customWidth="1"/>
    <col min="15650" max="15657" width="10.625" style="1" customWidth="1"/>
    <col min="15658" max="15663" width="9.625" style="1" customWidth="1"/>
    <col min="15664" max="15872" width="9" style="1"/>
    <col min="15873" max="15873" width="4.625" style="1" customWidth="1"/>
    <col min="15874" max="15874" width="7.625" style="1" customWidth="1"/>
    <col min="15875" max="15886" width="9.625" style="1" customWidth="1"/>
    <col min="15887" max="15888" width="8.625" style="1" customWidth="1"/>
    <col min="15889" max="15894" width="9.625" style="1" customWidth="1"/>
    <col min="15895" max="15895" width="10.625" style="1" customWidth="1"/>
    <col min="15896" max="15896" width="9.625" style="1" customWidth="1"/>
    <col min="15897" max="15897" width="10.625" style="1" customWidth="1"/>
    <col min="15898" max="15898" width="9.625" style="1" customWidth="1"/>
    <col min="15899" max="15904" width="10.625" style="1" customWidth="1"/>
    <col min="15905" max="15905" width="6.625" style="1" customWidth="1"/>
    <col min="15906" max="15913" width="10.625" style="1" customWidth="1"/>
    <col min="15914" max="15919" width="9.625" style="1" customWidth="1"/>
    <col min="15920" max="16128" width="9" style="1"/>
    <col min="16129" max="16129" width="4.625" style="1" customWidth="1"/>
    <col min="16130" max="16130" width="7.625" style="1" customWidth="1"/>
    <col min="16131" max="16142" width="9.625" style="1" customWidth="1"/>
    <col min="16143" max="16144" width="8.625" style="1" customWidth="1"/>
    <col min="16145" max="16150" width="9.625" style="1" customWidth="1"/>
    <col min="16151" max="16151" width="10.625" style="1" customWidth="1"/>
    <col min="16152" max="16152" width="9.625" style="1" customWidth="1"/>
    <col min="16153" max="16153" width="10.625" style="1" customWidth="1"/>
    <col min="16154" max="16154" width="9.625" style="1" customWidth="1"/>
    <col min="16155" max="16160" width="10.625" style="1" customWidth="1"/>
    <col min="16161" max="16161" width="6.625" style="1" customWidth="1"/>
    <col min="16162" max="16169" width="10.625" style="1" customWidth="1"/>
    <col min="16170" max="16175" width="9.625" style="1" customWidth="1"/>
    <col min="16176" max="16384" width="9" style="1"/>
  </cols>
  <sheetData>
    <row r="1" spans="1:47" ht="30" customHeight="1" x14ac:dyDescent="0.15">
      <c r="A1" s="263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5"/>
    </row>
    <row r="2" spans="1:47" ht="15" customHeight="1" x14ac:dyDescent="0.15">
      <c r="A2" s="181" t="s">
        <v>262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" t="s">
        <v>335</v>
      </c>
    </row>
    <row r="3" spans="1:47" ht="15" customHeight="1" thickBot="1" x14ac:dyDescent="0.2">
      <c r="A3" s="181" t="s">
        <v>2</v>
      </c>
      <c r="B3" s="181"/>
      <c r="C3" s="181"/>
      <c r="D3" s="181"/>
      <c r="E3" s="181"/>
      <c r="F3" s="181"/>
      <c r="G3" s="181" t="s">
        <v>3</v>
      </c>
      <c r="H3" s="181"/>
      <c r="I3" s="181"/>
      <c r="J3" s="181"/>
      <c r="K3" s="181"/>
      <c r="L3" s="181"/>
      <c r="M3" s="181"/>
      <c r="O3" s="1" t="s">
        <v>4</v>
      </c>
      <c r="T3" s="1" t="s">
        <v>5</v>
      </c>
      <c r="X3" s="1" t="s">
        <v>6</v>
      </c>
      <c r="AB3" s="1" t="s">
        <v>7</v>
      </c>
      <c r="AH3" s="1" t="s">
        <v>8</v>
      </c>
    </row>
    <row r="4" spans="1:47" ht="14.45" customHeight="1" thickTop="1" x14ac:dyDescent="0.15">
      <c r="A4" s="197"/>
      <c r="B4" s="261" t="s">
        <v>9</v>
      </c>
      <c r="C4" s="266"/>
      <c r="D4" s="266"/>
      <c r="E4" s="266"/>
      <c r="F4" s="267"/>
      <c r="G4" s="260" t="s">
        <v>10</v>
      </c>
      <c r="H4" s="261"/>
      <c r="I4" s="261"/>
      <c r="J4" s="261"/>
      <c r="K4" s="261"/>
      <c r="L4" s="262"/>
      <c r="M4" s="198"/>
      <c r="N4" s="3"/>
      <c r="O4" s="231" t="s">
        <v>11</v>
      </c>
      <c r="P4" s="232"/>
      <c r="Q4" s="248" t="s">
        <v>12</v>
      </c>
      <c r="R4" s="232"/>
      <c r="S4" s="233"/>
      <c r="T4" s="231" t="s">
        <v>13</v>
      </c>
      <c r="U4" s="249"/>
      <c r="V4" s="249"/>
      <c r="W4" s="250"/>
      <c r="X4" s="231" t="s">
        <v>14</v>
      </c>
      <c r="Y4" s="232"/>
      <c r="Z4" s="232"/>
      <c r="AA4" s="233"/>
      <c r="AB4" s="234" t="s">
        <v>15</v>
      </c>
      <c r="AC4" s="235"/>
      <c r="AD4" s="235"/>
      <c r="AE4" s="235"/>
      <c r="AF4" s="236"/>
      <c r="AH4" s="234" t="s">
        <v>16</v>
      </c>
      <c r="AI4" s="237"/>
      <c r="AJ4" s="237"/>
      <c r="AK4" s="237"/>
      <c r="AL4" s="237"/>
      <c r="AM4" s="237"/>
      <c r="AN4" s="235"/>
      <c r="AO4" s="236"/>
      <c r="AP4" s="234" t="s">
        <v>17</v>
      </c>
      <c r="AQ4" s="237"/>
      <c r="AR4" s="235"/>
      <c r="AS4" s="235"/>
      <c r="AT4" s="235"/>
      <c r="AU4" s="236"/>
    </row>
    <row r="5" spans="1:47" ht="39.950000000000003" customHeight="1" x14ac:dyDescent="0.15">
      <c r="A5" s="199" t="s">
        <v>18</v>
      </c>
      <c r="B5" s="200" t="s">
        <v>19</v>
      </c>
      <c r="C5" s="186" t="s">
        <v>20</v>
      </c>
      <c r="D5" s="186" t="s">
        <v>21</v>
      </c>
      <c r="E5" s="187" t="s">
        <v>22</v>
      </c>
      <c r="F5" s="188" t="s">
        <v>23</v>
      </c>
      <c r="G5" s="189" t="s">
        <v>19</v>
      </c>
      <c r="H5" s="190" t="s">
        <v>20</v>
      </c>
      <c r="I5" s="190" t="s">
        <v>21</v>
      </c>
      <c r="J5" s="190" t="s">
        <v>24</v>
      </c>
      <c r="K5" s="190" t="s">
        <v>25</v>
      </c>
      <c r="L5" s="191" t="s">
        <v>26</v>
      </c>
      <c r="M5" s="201"/>
      <c r="N5" s="12"/>
      <c r="O5" s="4" t="s">
        <v>27</v>
      </c>
      <c r="P5" s="13" t="s">
        <v>28</v>
      </c>
      <c r="Q5" s="14" t="s">
        <v>29</v>
      </c>
      <c r="R5" s="13" t="s">
        <v>30</v>
      </c>
      <c r="S5" s="15" t="s">
        <v>31</v>
      </c>
      <c r="T5" s="4" t="s">
        <v>32</v>
      </c>
      <c r="U5" s="13" t="s">
        <v>25</v>
      </c>
      <c r="V5" s="224" t="s">
        <v>26</v>
      </c>
      <c r="W5" s="225"/>
      <c r="X5" s="226" t="s">
        <v>33</v>
      </c>
      <c r="Y5" s="224"/>
      <c r="Z5" s="224" t="s">
        <v>34</v>
      </c>
      <c r="AA5" s="225"/>
      <c r="AB5" s="16" t="s">
        <v>35</v>
      </c>
      <c r="AC5" s="238" t="s">
        <v>36</v>
      </c>
      <c r="AD5" s="239"/>
      <c r="AE5" s="238" t="s">
        <v>37</v>
      </c>
      <c r="AF5" s="240"/>
      <c r="AH5" s="17" t="s">
        <v>32</v>
      </c>
      <c r="AI5" s="18" t="s">
        <v>31</v>
      </c>
      <c r="AJ5" s="223" t="s">
        <v>35</v>
      </c>
      <c r="AK5" s="241"/>
      <c r="AL5" s="223" t="s">
        <v>36</v>
      </c>
      <c r="AM5" s="223"/>
      <c r="AN5" s="224" t="s">
        <v>37</v>
      </c>
      <c r="AO5" s="225"/>
      <c r="AP5" s="226" t="s">
        <v>35</v>
      </c>
      <c r="AQ5" s="227"/>
      <c r="AR5" s="224" t="s">
        <v>36</v>
      </c>
      <c r="AS5" s="227"/>
      <c r="AT5" s="224" t="s">
        <v>37</v>
      </c>
      <c r="AU5" s="228"/>
    </row>
    <row r="6" spans="1:47" ht="14.45" customHeight="1" x14ac:dyDescent="0.15">
      <c r="A6" s="202"/>
      <c r="B6" s="182" t="s">
        <v>38</v>
      </c>
      <c r="C6" s="192" t="s">
        <v>39</v>
      </c>
      <c r="D6" s="192" t="s">
        <v>39</v>
      </c>
      <c r="E6" s="192" t="s">
        <v>39</v>
      </c>
      <c r="F6" s="193" t="s">
        <v>39</v>
      </c>
      <c r="G6" s="183" t="s">
        <v>38</v>
      </c>
      <c r="H6" s="194" t="s">
        <v>39</v>
      </c>
      <c r="I6" s="194" t="s">
        <v>39</v>
      </c>
      <c r="J6" s="195" t="s">
        <v>112</v>
      </c>
      <c r="K6" s="195" t="s">
        <v>113</v>
      </c>
      <c r="L6" s="196" t="s">
        <v>114</v>
      </c>
      <c r="M6" s="201"/>
      <c r="N6" s="12"/>
      <c r="O6" s="26" t="s">
        <v>115</v>
      </c>
      <c r="P6" s="27" t="s">
        <v>116</v>
      </c>
      <c r="Q6" s="28"/>
      <c r="R6" s="27" t="s">
        <v>117</v>
      </c>
      <c r="S6" s="29" t="s">
        <v>118</v>
      </c>
      <c r="T6" s="30" t="s">
        <v>119</v>
      </c>
      <c r="U6" s="24" t="s">
        <v>120</v>
      </c>
      <c r="V6" s="24" t="s">
        <v>121</v>
      </c>
      <c r="W6" s="31" t="s">
        <v>122</v>
      </c>
      <c r="X6" s="30" t="s">
        <v>123</v>
      </c>
      <c r="Y6" s="32" t="s">
        <v>122</v>
      </c>
      <c r="Z6" s="33" t="s">
        <v>124</v>
      </c>
      <c r="AA6" s="31" t="s">
        <v>122</v>
      </c>
      <c r="AB6" s="34" t="s">
        <v>125</v>
      </c>
      <c r="AC6" s="35" t="s">
        <v>126</v>
      </c>
      <c r="AD6" s="35" t="s">
        <v>127</v>
      </c>
      <c r="AE6" s="36" t="s">
        <v>128</v>
      </c>
      <c r="AF6" s="37" t="s">
        <v>129</v>
      </c>
      <c r="AH6" s="38" t="s">
        <v>130</v>
      </c>
      <c r="AI6" s="39" t="s">
        <v>131</v>
      </c>
      <c r="AJ6" s="40"/>
      <c r="AK6" s="41" t="s">
        <v>132</v>
      </c>
      <c r="AL6" s="40"/>
      <c r="AM6" s="41" t="s">
        <v>133</v>
      </c>
      <c r="AN6" s="40"/>
      <c r="AO6" s="42" t="s">
        <v>134</v>
      </c>
      <c r="AP6" s="43" t="s">
        <v>63</v>
      </c>
      <c r="AQ6" s="44" t="s">
        <v>64</v>
      </c>
      <c r="AR6" s="44" t="s">
        <v>63</v>
      </c>
      <c r="AS6" s="44" t="s">
        <v>64</v>
      </c>
      <c r="AT6" s="44" t="s">
        <v>63</v>
      </c>
      <c r="AU6" s="45" t="s">
        <v>64</v>
      </c>
    </row>
    <row r="7" spans="1:47" ht="14.45" customHeight="1" x14ac:dyDescent="0.15">
      <c r="A7" s="203" t="s">
        <v>65</v>
      </c>
      <c r="B7" s="204" t="s">
        <v>208</v>
      </c>
      <c r="C7" s="48">
        <v>1402</v>
      </c>
      <c r="D7" s="49">
        <v>1</v>
      </c>
      <c r="E7" s="49">
        <v>469</v>
      </c>
      <c r="F7" s="115">
        <v>0</v>
      </c>
      <c r="G7" s="51" t="s">
        <v>67</v>
      </c>
      <c r="H7" s="49">
        <v>2689162</v>
      </c>
      <c r="I7" s="49">
        <v>1873</v>
      </c>
      <c r="J7" s="52">
        <v>0</v>
      </c>
      <c r="K7" s="49">
        <v>100000</v>
      </c>
      <c r="L7" s="53">
        <v>7963518</v>
      </c>
      <c r="M7" s="179"/>
      <c r="N7" s="54"/>
      <c r="O7" s="55">
        <f>IF(K7&lt;0.5,0.5,((L7-L8)-5*K8)/5/(K7-K8))</f>
        <v>0.1728613569321534</v>
      </c>
      <c r="P7" s="56">
        <f>IF(H7&lt;0.5,1,(I7/H7)/((K7-K8)/(L7-L8)))</f>
        <v>1.0244048963074786</v>
      </c>
      <c r="Q7" s="57">
        <f>IF(C7&lt;0.5,0,D7/C7)</f>
        <v>7.1326676176890159E-4</v>
      </c>
      <c r="R7" s="58">
        <f>IF(P7=0,Q7,Q7/P7)</f>
        <v>6.9627426063650151E-4</v>
      </c>
      <c r="S7" s="59">
        <f>IF(E7&lt;0.5,0,F7/E7)</f>
        <v>0</v>
      </c>
      <c r="T7" s="60">
        <f>5*R7/(1+5*(1-O7)*R7)</f>
        <v>3.4713752118813849E-3</v>
      </c>
      <c r="U7" s="61">
        <v>100000</v>
      </c>
      <c r="V7" s="61">
        <f>5*U7*((1-T7)+O7*T7)</f>
        <v>498564.34570883255</v>
      </c>
      <c r="W7" s="62">
        <f>SUM(V7:V$24)</f>
        <v>7836787.3974592537</v>
      </c>
      <c r="X7" s="63">
        <f t="shared" ref="X7:X42" si="0">V7*(1-S7)</f>
        <v>498564.34570883255</v>
      </c>
      <c r="Y7" s="61">
        <f>SUM(X7:X$24)</f>
        <v>7751293.6041039051</v>
      </c>
      <c r="Z7" s="61">
        <f t="shared" ref="Z7:Z42" si="1">V7*S7</f>
        <v>0</v>
      </c>
      <c r="AA7" s="62">
        <f>SUM(Z7:Z$24)</f>
        <v>85493.793355349975</v>
      </c>
      <c r="AB7" s="55">
        <f t="shared" ref="AB7:AB42" si="2">W7/U7</f>
        <v>78.367873974592541</v>
      </c>
      <c r="AC7" s="56">
        <f t="shared" ref="AC7:AC42" si="3">Y7/U7</f>
        <v>77.512936041039055</v>
      </c>
      <c r="AD7" s="64">
        <f>AC7/AB7*100</f>
        <v>98.90907091108447</v>
      </c>
      <c r="AE7" s="56">
        <f t="shared" ref="AE7:AE42" si="4">AA7/U7</f>
        <v>0.85493793355349978</v>
      </c>
      <c r="AF7" s="65">
        <f>AE7/AB7*100</f>
        <v>1.0909290889155385</v>
      </c>
      <c r="AH7" s="66">
        <f>IF(D7=0,0,T7*T7*(1-T7)/D7)</f>
        <v>1.2008614242608229E-5</v>
      </c>
      <c r="AI7" s="67">
        <f>IF(E7&lt;0.5,0,S7*(1-S7)/E7)</f>
        <v>0</v>
      </c>
      <c r="AJ7" s="67">
        <f>U7*U7*((1-O7)*5+AB8)^2*AH7</f>
        <v>726368030.73139441</v>
      </c>
      <c r="AK7" s="67">
        <f>SUM(AJ7:AJ$24)/U7/U7</f>
        <v>0.57596953271612517</v>
      </c>
      <c r="AL7" s="67">
        <f>U7*U7*((1-O7)*5*(1-S7)+AC8)^2*AH7+V7*V7*AI7</f>
        <v>710431358.44462645</v>
      </c>
      <c r="AM7" s="67">
        <f>SUM(AL7:AL$24)/U7/U7</f>
        <v>0.54195211802561061</v>
      </c>
      <c r="AN7" s="67">
        <f>U7*U7*((1-O7)*5*S7+AE8)^2*AH7+V7*V7*AI7</f>
        <v>88385.803035342047</v>
      </c>
      <c r="AO7" s="68">
        <f>SUM(AN7:AN$24)/U7/U7</f>
        <v>7.9985439237976047E-3</v>
      </c>
      <c r="AP7" s="55">
        <f t="shared" ref="AP7:AP42" si="5">AB7-1.96*SQRT(AK7)</f>
        <v>76.880377905057472</v>
      </c>
      <c r="AQ7" s="56">
        <f t="shared" ref="AQ7:AQ42" si="6">AB7+1.96*SQRT(AK7)</f>
        <v>79.855370044127611</v>
      </c>
      <c r="AR7" s="56">
        <f t="shared" ref="AR7:AR42" si="7">AC7-1.96*SQRT(AM7)</f>
        <v>76.070035054620661</v>
      </c>
      <c r="AS7" s="56">
        <f t="shared" ref="AS7:AS42" si="8">AC7+1.96*SQRT(AM7)</f>
        <v>78.955837027457449</v>
      </c>
      <c r="AT7" s="56">
        <f t="shared" ref="AT7:AT42" si="9">AE7-1.96*SQRT(AO7)</f>
        <v>0.67964615868182798</v>
      </c>
      <c r="AU7" s="69">
        <f t="shared" ref="AU7:AU42" si="10">AE7+1.96*SQRT(AO7)</f>
        <v>1.0302297084251717</v>
      </c>
    </row>
    <row r="8" spans="1:47" ht="14.45" customHeight="1" x14ac:dyDescent="0.15">
      <c r="A8" s="203"/>
      <c r="B8" s="205" t="s">
        <v>263</v>
      </c>
      <c r="C8" s="71">
        <v>1460</v>
      </c>
      <c r="D8" s="72">
        <v>1</v>
      </c>
      <c r="E8" s="72">
        <v>484</v>
      </c>
      <c r="F8" s="126">
        <v>0</v>
      </c>
      <c r="G8" s="74" t="s">
        <v>69</v>
      </c>
      <c r="H8" s="72">
        <v>2841813</v>
      </c>
      <c r="I8" s="72">
        <v>261</v>
      </c>
      <c r="J8" s="75">
        <v>5</v>
      </c>
      <c r="K8" s="72">
        <v>99661</v>
      </c>
      <c r="L8" s="76">
        <v>7464920</v>
      </c>
      <c r="M8" s="179"/>
      <c r="N8" s="54"/>
      <c r="O8" s="77">
        <f t="shared" ref="O8:O22" si="11">IF(K8&lt;0.5,0.5,((L8-L9)-5*K9)/5/(K8-K9))</f>
        <v>0.4553191489361702</v>
      </c>
      <c r="P8" s="78">
        <f t="shared" ref="P8:P23" si="12">IF(H8&lt;0.5,1,(I8/H8)/((K8-K9)/(L8-L9)))</f>
        <v>0.97348850068450843</v>
      </c>
      <c r="Q8" s="79">
        <f t="shared" ref="Q8:Q42" si="13">IF(C8&lt;0.5,0,D8/C8)</f>
        <v>6.8493150684931507E-4</v>
      </c>
      <c r="R8" s="80">
        <f t="shared" ref="R8:R42" si="14">IF(P8=0,Q8,Q8/P8)</f>
        <v>7.0358458920439788E-4</v>
      </c>
      <c r="S8" s="81">
        <f t="shared" ref="S8:S42" si="15">IF(E8&lt;0.5,0,F8/E8)</f>
        <v>0</v>
      </c>
      <c r="T8" s="82">
        <f>5*R8/(1+5*(1-O8)*R8)</f>
        <v>3.5111949863771033E-3</v>
      </c>
      <c r="U8" s="83">
        <f>U7*(1-T7)</f>
        <v>99652.862478811861</v>
      </c>
      <c r="V8" s="83">
        <f>5*U8*((1-T8)+O8*T8)</f>
        <v>497311.39152634534</v>
      </c>
      <c r="W8" s="84">
        <f>SUM(V8:V$24)</f>
        <v>7338223.0517504215</v>
      </c>
      <c r="X8" s="85">
        <f t="shared" si="0"/>
        <v>497311.39152634534</v>
      </c>
      <c r="Y8" s="83">
        <f>SUM(X8:X$24)</f>
        <v>7252729.258395073</v>
      </c>
      <c r="Z8" s="83">
        <f t="shared" si="1"/>
        <v>0</v>
      </c>
      <c r="AA8" s="84">
        <f>SUM(Z8:Z$24)</f>
        <v>85493.793355349975</v>
      </c>
      <c r="AB8" s="77">
        <f t="shared" si="2"/>
        <v>73.637855142502005</v>
      </c>
      <c r="AC8" s="78">
        <f t="shared" si="3"/>
        <v>72.779939060326981</v>
      </c>
      <c r="AD8" s="86">
        <f t="shared" ref="AD8:AD42" si="16">AC8/AB8*100</f>
        <v>98.834952375358014</v>
      </c>
      <c r="AE8" s="78">
        <f t="shared" si="4"/>
        <v>0.85791608217503657</v>
      </c>
      <c r="AF8" s="87">
        <f t="shared" ref="AF8:AF42" si="17">AE8/AB8*100</f>
        <v>1.1650476246420003</v>
      </c>
      <c r="AH8" s="88">
        <f>IF(D8=0,0,T8*T8*(1-T8)/D8)</f>
        <v>1.2285202499266247E-5</v>
      </c>
      <c r="AI8" s="89">
        <f t="shared" ref="AI8:AI42" si="18">IF(E8&lt;0.5,0,S8*(1-S8)/E8)</f>
        <v>0</v>
      </c>
      <c r="AJ8" s="89">
        <f>U8*U8*((1-O8)*5+AB9)^2*AH8</f>
        <v>625665257.17342055</v>
      </c>
      <c r="AK8" s="89">
        <f>SUM(AJ8:AJ$24)/U8/U8</f>
        <v>0.50684552390430859</v>
      </c>
      <c r="AL8" s="89">
        <f>U8*U8*((1-O8)*5*(1-S8)+AC9)^2*AH8+V8*V8*AI8</f>
        <v>610711997.23744094</v>
      </c>
      <c r="AM8" s="89">
        <f>SUM(AL8:AL$24)/U8/U8</f>
        <v>0.47419548884520824</v>
      </c>
      <c r="AN8" s="89">
        <f>U8*U8*((1-O8)*5*S8+AE9)^2*AH8+V8*V8*AI8</f>
        <v>90428.774582561222</v>
      </c>
      <c r="AO8" s="90">
        <f>SUM(AN8:AN$24)/U8/U8</f>
        <v>8.0454660549029895E-3</v>
      </c>
      <c r="AP8" s="77">
        <f t="shared" si="5"/>
        <v>72.24247069202579</v>
      </c>
      <c r="AQ8" s="78">
        <f t="shared" si="6"/>
        <v>75.033239592978219</v>
      </c>
      <c r="AR8" s="78">
        <f t="shared" si="7"/>
        <v>71.430246728738865</v>
      </c>
      <c r="AS8" s="78">
        <f t="shared" si="8"/>
        <v>74.129631391915098</v>
      </c>
      <c r="AT8" s="78">
        <f t="shared" si="9"/>
        <v>0.6821108990986684</v>
      </c>
      <c r="AU8" s="91">
        <f t="shared" si="10"/>
        <v>1.0337212652514047</v>
      </c>
    </row>
    <row r="9" spans="1:47" ht="14.45" customHeight="1" x14ac:dyDescent="0.15">
      <c r="A9" s="203"/>
      <c r="B9" s="205" t="s">
        <v>200</v>
      </c>
      <c r="C9" s="71">
        <v>1635</v>
      </c>
      <c r="D9" s="72">
        <v>0</v>
      </c>
      <c r="E9" s="72">
        <v>542</v>
      </c>
      <c r="F9" s="126">
        <v>0</v>
      </c>
      <c r="G9" s="74" t="s">
        <v>71</v>
      </c>
      <c r="H9" s="72">
        <v>3013782</v>
      </c>
      <c r="I9" s="72">
        <v>350</v>
      </c>
      <c r="J9" s="75">
        <v>10</v>
      </c>
      <c r="K9" s="72">
        <v>99614</v>
      </c>
      <c r="L9" s="76">
        <v>6966743</v>
      </c>
      <c r="M9" s="179"/>
      <c r="N9" s="54"/>
      <c r="O9" s="77">
        <f t="shared" si="11"/>
        <v>0.56491228070175448</v>
      </c>
      <c r="P9" s="78">
        <f t="shared" si="12"/>
        <v>1.0145269823413694</v>
      </c>
      <c r="Q9" s="79">
        <f t="shared" si="13"/>
        <v>0</v>
      </c>
      <c r="R9" s="80">
        <f t="shared" si="14"/>
        <v>0</v>
      </c>
      <c r="S9" s="81">
        <f t="shared" si="15"/>
        <v>0</v>
      </c>
      <c r="T9" s="82">
        <f t="shared" ref="T9:T22" si="19">5*R9/(1+5*(1-O9)*R9)</f>
        <v>0</v>
      </c>
      <c r="U9" s="83">
        <f t="shared" ref="U9:U23" si="20">U8*(1-T8)</f>
        <v>99302.961847698127</v>
      </c>
      <c r="V9" s="83">
        <f t="shared" ref="V9:V22" si="21">5*U9*((1-T9)+O9*T9)</f>
        <v>496514.80923849065</v>
      </c>
      <c r="W9" s="84">
        <f>SUM(V9:V$24)</f>
        <v>6840911.6602240764</v>
      </c>
      <c r="X9" s="85">
        <f t="shared" si="0"/>
        <v>496514.80923849065</v>
      </c>
      <c r="Y9" s="83">
        <f>SUM(X9:X$24)</f>
        <v>6755417.8668687278</v>
      </c>
      <c r="Z9" s="83">
        <f t="shared" si="1"/>
        <v>0</v>
      </c>
      <c r="AA9" s="84">
        <f>SUM(Z9:Z$24)</f>
        <v>85493.793355349975</v>
      </c>
      <c r="AB9" s="77">
        <f t="shared" si="2"/>
        <v>68.889301315262344</v>
      </c>
      <c r="AC9" s="78">
        <f t="shared" si="3"/>
        <v>68.028362308362716</v>
      </c>
      <c r="AD9" s="86">
        <f t="shared" si="16"/>
        <v>98.750257310696682</v>
      </c>
      <c r="AE9" s="78">
        <f t="shared" si="4"/>
        <v>0.86093900689963909</v>
      </c>
      <c r="AF9" s="87">
        <f t="shared" si="17"/>
        <v>1.2497426893033374</v>
      </c>
      <c r="AH9" s="88">
        <f>IF(D9=0,0,T9*T9*(1-T9)/D9)</f>
        <v>0</v>
      </c>
      <c r="AI9" s="89">
        <f t="shared" si="18"/>
        <v>0</v>
      </c>
      <c r="AJ9" s="89">
        <f t="shared" ref="AJ9:AJ23" si="22">U9*U9*((1-O9)*5+AB10)^2*AH9</f>
        <v>0</v>
      </c>
      <c r="AK9" s="89">
        <f>SUM(AJ9:AJ$24)/U9/U9</f>
        <v>0.4469756689563581</v>
      </c>
      <c r="AL9" s="89">
        <f t="shared" ref="AL9:AL23" si="23">U9*U9*((1-O9)*5*(1-S9)+AC10)^2*AH9+V9*V9*AI9</f>
        <v>0</v>
      </c>
      <c r="AM9" s="89">
        <f>SUM(AL9:AL$24)/U9/U9</f>
        <v>0.41561153134234358</v>
      </c>
      <c r="AN9" s="89">
        <f t="shared" ref="AN9:AN23" si="24">U9*U9*((1-O9)*5*S9+AE10)^2*AH9+V9*V9*AI9</f>
        <v>0</v>
      </c>
      <c r="AO9" s="90">
        <f>SUM(AN9:AN$24)/U9/U9</f>
        <v>8.0930931471166704E-3</v>
      </c>
      <c r="AP9" s="77">
        <f t="shared" si="5"/>
        <v>67.578919031399067</v>
      </c>
      <c r="AQ9" s="78">
        <f t="shared" si="6"/>
        <v>70.199683599125621</v>
      </c>
      <c r="AR9" s="78">
        <f t="shared" si="7"/>
        <v>66.764790680474235</v>
      </c>
      <c r="AS9" s="78">
        <f t="shared" si="8"/>
        <v>69.291933936251198</v>
      </c>
      <c r="AT9" s="78">
        <f t="shared" si="9"/>
        <v>0.68461423089251239</v>
      </c>
      <c r="AU9" s="91">
        <f t="shared" si="10"/>
        <v>1.0372637829067659</v>
      </c>
    </row>
    <row r="10" spans="1:47" ht="14.45" customHeight="1" x14ac:dyDescent="0.15">
      <c r="A10" s="203"/>
      <c r="B10" s="205" t="s">
        <v>264</v>
      </c>
      <c r="C10" s="71">
        <v>2029</v>
      </c>
      <c r="D10" s="72">
        <v>0</v>
      </c>
      <c r="E10" s="72">
        <v>729</v>
      </c>
      <c r="F10" s="126">
        <v>0</v>
      </c>
      <c r="G10" s="74" t="s">
        <v>73</v>
      </c>
      <c r="H10" s="72">
        <v>3096387</v>
      </c>
      <c r="I10" s="72">
        <v>941</v>
      </c>
      <c r="J10" s="75">
        <v>15</v>
      </c>
      <c r="K10" s="72">
        <v>99557</v>
      </c>
      <c r="L10" s="76">
        <v>6468797</v>
      </c>
      <c r="M10" s="179"/>
      <c r="N10" s="54"/>
      <c r="O10" s="77">
        <f t="shared" si="11"/>
        <v>0.5870129870129871</v>
      </c>
      <c r="P10" s="78">
        <f t="shared" si="12"/>
        <v>0.98169808499767264</v>
      </c>
      <c r="Q10" s="79">
        <f t="shared" si="13"/>
        <v>0</v>
      </c>
      <c r="R10" s="80">
        <f t="shared" si="14"/>
        <v>0</v>
      </c>
      <c r="S10" s="81">
        <f t="shared" si="15"/>
        <v>0</v>
      </c>
      <c r="T10" s="82">
        <f t="shared" si="19"/>
        <v>0</v>
      </c>
      <c r="U10" s="83">
        <f t="shared" si="20"/>
        <v>99302.961847698127</v>
      </c>
      <c r="V10" s="83">
        <f t="shared" si="21"/>
        <v>496514.80923849065</v>
      </c>
      <c r="W10" s="84">
        <f>SUM(V10:V$24)</f>
        <v>6344396.8509855857</v>
      </c>
      <c r="X10" s="85">
        <f t="shared" si="0"/>
        <v>496514.80923849065</v>
      </c>
      <c r="Y10" s="83">
        <f>SUM(X10:X$24)</f>
        <v>6258903.0576302363</v>
      </c>
      <c r="Z10" s="83">
        <f t="shared" si="1"/>
        <v>0</v>
      </c>
      <c r="AA10" s="84">
        <f>SUM(Z10:Z$24)</f>
        <v>85493.793355349975</v>
      </c>
      <c r="AB10" s="77">
        <f t="shared" si="2"/>
        <v>63.889301315262337</v>
      </c>
      <c r="AC10" s="78">
        <f t="shared" si="3"/>
        <v>63.028362308362702</v>
      </c>
      <c r="AD10" s="86">
        <f t="shared" si="16"/>
        <v>98.652451992468471</v>
      </c>
      <c r="AE10" s="78">
        <f t="shared" si="4"/>
        <v>0.86093900689963909</v>
      </c>
      <c r="AF10" s="87">
        <f t="shared" si="17"/>
        <v>1.3475480075315394</v>
      </c>
      <c r="AH10" s="88">
        <f t="shared" ref="AH10:AH22" si="25">IF(D10=0,0,T10*T10*(1-T10)/D10)</f>
        <v>0</v>
      </c>
      <c r="AI10" s="89">
        <f t="shared" si="18"/>
        <v>0</v>
      </c>
      <c r="AJ10" s="89">
        <f t="shared" si="22"/>
        <v>0</v>
      </c>
      <c r="AK10" s="89">
        <f>SUM(AJ10:AJ$24)/U10/U10</f>
        <v>0.4469756689563581</v>
      </c>
      <c r="AL10" s="89">
        <f t="shared" si="23"/>
        <v>0</v>
      </c>
      <c r="AM10" s="89">
        <f>SUM(AL10:AL$24)/U10/U10</f>
        <v>0.41561153134234358</v>
      </c>
      <c r="AN10" s="89">
        <f t="shared" si="24"/>
        <v>0</v>
      </c>
      <c r="AO10" s="90">
        <f>SUM(AN10:AN$24)/U10/U10</f>
        <v>8.0930931471166704E-3</v>
      </c>
      <c r="AP10" s="77">
        <f t="shared" si="5"/>
        <v>62.57891903139906</v>
      </c>
      <c r="AQ10" s="78">
        <f t="shared" si="6"/>
        <v>65.199683599125621</v>
      </c>
      <c r="AR10" s="78">
        <f t="shared" si="7"/>
        <v>61.764790680474221</v>
      </c>
      <c r="AS10" s="78">
        <f t="shared" si="8"/>
        <v>64.291933936251183</v>
      </c>
      <c r="AT10" s="78">
        <f t="shared" si="9"/>
        <v>0.68461423089251239</v>
      </c>
      <c r="AU10" s="91">
        <f t="shared" si="10"/>
        <v>1.0372637829067659</v>
      </c>
    </row>
    <row r="11" spans="1:47" ht="14.45" customHeight="1" x14ac:dyDescent="0.15">
      <c r="A11" s="203"/>
      <c r="B11" s="205" t="s">
        <v>265</v>
      </c>
      <c r="C11" s="71">
        <v>1872</v>
      </c>
      <c r="D11" s="72">
        <v>0</v>
      </c>
      <c r="E11" s="72">
        <v>487</v>
      </c>
      <c r="F11" s="126">
        <v>0</v>
      </c>
      <c r="G11" s="74" t="s">
        <v>75</v>
      </c>
      <c r="H11" s="72">
        <v>3228469</v>
      </c>
      <c r="I11" s="72">
        <v>1962</v>
      </c>
      <c r="J11" s="75">
        <v>20</v>
      </c>
      <c r="K11" s="72">
        <v>99403</v>
      </c>
      <c r="L11" s="76">
        <v>5971330</v>
      </c>
      <c r="M11" s="179"/>
      <c r="N11" s="54"/>
      <c r="O11" s="77">
        <f t="shared" si="11"/>
        <v>0.52070175438596489</v>
      </c>
      <c r="P11" s="78">
        <f t="shared" si="12"/>
        <v>1.0583511809924049</v>
      </c>
      <c r="Q11" s="79">
        <f t="shared" si="13"/>
        <v>0</v>
      </c>
      <c r="R11" s="80">
        <f t="shared" si="14"/>
        <v>0</v>
      </c>
      <c r="S11" s="81">
        <f t="shared" si="15"/>
        <v>0</v>
      </c>
      <c r="T11" s="82">
        <f t="shared" si="19"/>
        <v>0</v>
      </c>
      <c r="U11" s="83">
        <f t="shared" si="20"/>
        <v>99302.961847698127</v>
      </c>
      <c r="V11" s="83">
        <f t="shared" si="21"/>
        <v>496514.80923849065</v>
      </c>
      <c r="W11" s="84">
        <f>SUM(V11:V$24)</f>
        <v>5847882.0417470951</v>
      </c>
      <c r="X11" s="85">
        <f t="shared" si="0"/>
        <v>496514.80923849065</v>
      </c>
      <c r="Y11" s="83">
        <f>SUM(X11:X$24)</f>
        <v>5762388.2483917465</v>
      </c>
      <c r="Z11" s="83">
        <f t="shared" si="1"/>
        <v>0</v>
      </c>
      <c r="AA11" s="84">
        <f>SUM(Z11:Z$24)</f>
        <v>85493.793355349975</v>
      </c>
      <c r="AB11" s="77">
        <f t="shared" si="2"/>
        <v>58.889301315262337</v>
      </c>
      <c r="AC11" s="78">
        <f t="shared" si="3"/>
        <v>58.028362308362716</v>
      </c>
      <c r="AD11" s="86">
        <f t="shared" si="16"/>
        <v>98.538038340291038</v>
      </c>
      <c r="AE11" s="78">
        <f t="shared" si="4"/>
        <v>0.86093900689963909</v>
      </c>
      <c r="AF11" s="87">
        <f t="shared" si="17"/>
        <v>1.4619616597089931</v>
      </c>
      <c r="AH11" s="88">
        <f t="shared" si="25"/>
        <v>0</v>
      </c>
      <c r="AI11" s="89">
        <f t="shared" si="18"/>
        <v>0</v>
      </c>
      <c r="AJ11" s="89">
        <f t="shared" si="22"/>
        <v>0</v>
      </c>
      <c r="AK11" s="89">
        <f>SUM(AJ11:AJ$24)/U11/U11</f>
        <v>0.4469756689563581</v>
      </c>
      <c r="AL11" s="89">
        <f t="shared" si="23"/>
        <v>0</v>
      </c>
      <c r="AM11" s="89">
        <f>SUM(AL11:AL$24)/U11/U11</f>
        <v>0.41561153134234358</v>
      </c>
      <c r="AN11" s="89">
        <f t="shared" si="24"/>
        <v>0</v>
      </c>
      <c r="AO11" s="90">
        <f>SUM(AN11:AN$24)/U11/U11</f>
        <v>8.0930931471166704E-3</v>
      </c>
      <c r="AP11" s="77">
        <f t="shared" si="5"/>
        <v>57.57891903139906</v>
      </c>
      <c r="AQ11" s="78">
        <f t="shared" si="6"/>
        <v>60.199683599125613</v>
      </c>
      <c r="AR11" s="78">
        <f t="shared" si="7"/>
        <v>56.764790680474235</v>
      </c>
      <c r="AS11" s="78">
        <f t="shared" si="8"/>
        <v>59.291933936251198</v>
      </c>
      <c r="AT11" s="78">
        <f t="shared" si="9"/>
        <v>0.68461423089251239</v>
      </c>
      <c r="AU11" s="91">
        <f t="shared" si="10"/>
        <v>1.0372637829067659</v>
      </c>
    </row>
    <row r="12" spans="1:47" ht="14.45" customHeight="1" x14ac:dyDescent="0.15">
      <c r="A12" s="203"/>
      <c r="B12" s="205" t="s">
        <v>189</v>
      </c>
      <c r="C12" s="71">
        <v>1659</v>
      </c>
      <c r="D12" s="72">
        <v>2</v>
      </c>
      <c r="E12" s="72">
        <v>533</v>
      </c>
      <c r="F12" s="126">
        <v>0</v>
      </c>
      <c r="G12" s="74" t="s">
        <v>77</v>
      </c>
      <c r="H12" s="72">
        <v>3642952</v>
      </c>
      <c r="I12" s="72">
        <v>2412</v>
      </c>
      <c r="J12" s="75">
        <v>25</v>
      </c>
      <c r="K12" s="72">
        <v>99118</v>
      </c>
      <c r="L12" s="76">
        <v>5474998</v>
      </c>
      <c r="M12" s="179"/>
      <c r="N12" s="54"/>
      <c r="O12" s="77">
        <f t="shared" si="11"/>
        <v>0.51083591331269351</v>
      </c>
      <c r="P12" s="78">
        <f t="shared" si="12"/>
        <v>1.0142640282602235</v>
      </c>
      <c r="Q12" s="79">
        <f t="shared" si="13"/>
        <v>1.2055455093429777E-3</v>
      </c>
      <c r="R12" s="80">
        <f t="shared" si="14"/>
        <v>1.1885914079106808E-3</v>
      </c>
      <c r="S12" s="81">
        <f t="shared" si="15"/>
        <v>0</v>
      </c>
      <c r="T12" s="82">
        <f t="shared" si="19"/>
        <v>5.9257304602178583E-3</v>
      </c>
      <c r="U12" s="83">
        <f t="shared" si="20"/>
        <v>99302.961847698127</v>
      </c>
      <c r="V12" s="83">
        <f t="shared" si="21"/>
        <v>495075.58433821052</v>
      </c>
      <c r="W12" s="84">
        <f>SUM(V12:V$24)</f>
        <v>5351367.2325086044</v>
      </c>
      <c r="X12" s="85">
        <f t="shared" si="0"/>
        <v>495075.58433821052</v>
      </c>
      <c r="Y12" s="83">
        <f>SUM(X12:X$24)</f>
        <v>5265873.439153255</v>
      </c>
      <c r="Z12" s="83">
        <f t="shared" si="1"/>
        <v>0</v>
      </c>
      <c r="AA12" s="84">
        <f>SUM(Z12:Z$24)</f>
        <v>85493.793355349975</v>
      </c>
      <c r="AB12" s="77">
        <f t="shared" si="2"/>
        <v>53.889301315262337</v>
      </c>
      <c r="AC12" s="78">
        <f t="shared" si="3"/>
        <v>53.028362308362702</v>
      </c>
      <c r="AD12" s="86">
        <f t="shared" si="16"/>
        <v>98.402393451228875</v>
      </c>
      <c r="AE12" s="78">
        <f t="shared" si="4"/>
        <v>0.86093900689963909</v>
      </c>
      <c r="AF12" s="87">
        <f t="shared" si="17"/>
        <v>1.5976065487711324</v>
      </c>
      <c r="AH12" s="88">
        <f t="shared" si="25"/>
        <v>1.7453101859878331E-5</v>
      </c>
      <c r="AI12" s="89">
        <f t="shared" si="18"/>
        <v>0</v>
      </c>
      <c r="AJ12" s="89">
        <f t="shared" si="22"/>
        <v>458974497.25755519</v>
      </c>
      <c r="AK12" s="89">
        <f>SUM(AJ12:AJ$24)/U12/U12</f>
        <v>0.4469756689563581</v>
      </c>
      <c r="AL12" s="89">
        <f t="shared" si="23"/>
        <v>443708709.58231324</v>
      </c>
      <c r="AM12" s="89">
        <f>SUM(AL12:AL$24)/U12/U12</f>
        <v>0.41561153134234358</v>
      </c>
      <c r="AN12" s="89">
        <f t="shared" si="24"/>
        <v>129093.42762370357</v>
      </c>
      <c r="AO12" s="90">
        <f>SUM(AN12:AN$24)/U12/U12</f>
        <v>8.0930931471166704E-3</v>
      </c>
      <c r="AP12" s="77">
        <f t="shared" si="5"/>
        <v>52.57891903139906</v>
      </c>
      <c r="AQ12" s="78">
        <f t="shared" si="6"/>
        <v>55.199683599125613</v>
      </c>
      <c r="AR12" s="78">
        <f t="shared" si="7"/>
        <v>51.764790680474221</v>
      </c>
      <c r="AS12" s="78">
        <f t="shared" si="8"/>
        <v>54.291933936251183</v>
      </c>
      <c r="AT12" s="78">
        <f t="shared" si="9"/>
        <v>0.68461423089251239</v>
      </c>
      <c r="AU12" s="91">
        <f t="shared" si="10"/>
        <v>1.0372637829067659</v>
      </c>
    </row>
    <row r="13" spans="1:47" ht="14.45" customHeight="1" x14ac:dyDescent="0.15">
      <c r="A13" s="203"/>
      <c r="B13" s="205" t="s">
        <v>141</v>
      </c>
      <c r="C13" s="71">
        <v>1967</v>
      </c>
      <c r="D13" s="72">
        <v>4</v>
      </c>
      <c r="E13" s="72">
        <v>672</v>
      </c>
      <c r="F13" s="126">
        <v>0</v>
      </c>
      <c r="G13" s="74" t="s">
        <v>79</v>
      </c>
      <c r="H13" s="72">
        <v>4180032</v>
      </c>
      <c r="I13" s="72">
        <v>3177</v>
      </c>
      <c r="J13" s="75">
        <v>30</v>
      </c>
      <c r="K13" s="72">
        <v>98795</v>
      </c>
      <c r="L13" s="76">
        <v>4980198</v>
      </c>
      <c r="M13" s="179"/>
      <c r="N13" s="54"/>
      <c r="O13" s="77">
        <f t="shared" si="11"/>
        <v>0.51657754010695189</v>
      </c>
      <c r="P13" s="78">
        <f t="shared" si="12"/>
        <v>1.0020178689264798</v>
      </c>
      <c r="Q13" s="79">
        <f t="shared" si="13"/>
        <v>2.0335536349771225E-3</v>
      </c>
      <c r="R13" s="80">
        <f t="shared" si="14"/>
        <v>2.0294584538255661E-3</v>
      </c>
      <c r="S13" s="81">
        <f t="shared" si="15"/>
        <v>0</v>
      </c>
      <c r="T13" s="82">
        <f t="shared" si="19"/>
        <v>1.009775843218064E-2</v>
      </c>
      <c r="U13" s="83">
        <f t="shared" si="20"/>
        <v>98714.51926188737</v>
      </c>
      <c r="V13" s="83">
        <f t="shared" si="21"/>
        <v>491163.22996235971</v>
      </c>
      <c r="W13" s="84">
        <f>SUM(V13:V$24)</f>
        <v>4856291.6481703939</v>
      </c>
      <c r="X13" s="85">
        <f t="shared" si="0"/>
        <v>491163.22996235971</v>
      </c>
      <c r="Y13" s="83">
        <f>SUM(X13:X$24)</f>
        <v>4770797.8548150444</v>
      </c>
      <c r="Z13" s="83">
        <f t="shared" si="1"/>
        <v>0</v>
      </c>
      <c r="AA13" s="84">
        <f>SUM(Z13:Z$24)</f>
        <v>85493.793355349975</v>
      </c>
      <c r="AB13" s="77">
        <f t="shared" si="2"/>
        <v>49.195312751174555</v>
      </c>
      <c r="AC13" s="78">
        <f t="shared" si="3"/>
        <v>48.329241640312574</v>
      </c>
      <c r="AD13" s="86">
        <f t="shared" si="16"/>
        <v>98.239525144920833</v>
      </c>
      <c r="AE13" s="78">
        <f t="shared" si="4"/>
        <v>0.86607111086198874</v>
      </c>
      <c r="AF13" s="87">
        <f t="shared" si="17"/>
        <v>1.7604748550791784</v>
      </c>
      <c r="AH13" s="88">
        <f t="shared" si="25"/>
        <v>2.5233777547360018E-5</v>
      </c>
      <c r="AI13" s="89">
        <f t="shared" si="18"/>
        <v>0</v>
      </c>
      <c r="AJ13" s="89">
        <f t="shared" si="22"/>
        <v>545209130.9206326</v>
      </c>
      <c r="AK13" s="89">
        <f>SUM(AJ13:AJ$24)/U13/U13</f>
        <v>0.40521983917197546</v>
      </c>
      <c r="AL13" s="89">
        <f t="shared" si="23"/>
        <v>525137093.42709255</v>
      </c>
      <c r="AM13" s="89">
        <f>SUM(AL13:AL$24)/U13/U13</f>
        <v>0.37504725690553314</v>
      </c>
      <c r="AN13" s="89">
        <f t="shared" si="24"/>
        <v>188220.45937936133</v>
      </c>
      <c r="AO13" s="90">
        <f>SUM(AN13:AN$24)/U13/U13</f>
        <v>8.176619711825716E-3</v>
      </c>
      <c r="AP13" s="77">
        <f t="shared" si="5"/>
        <v>47.94763790003622</v>
      </c>
      <c r="AQ13" s="78">
        <f t="shared" si="6"/>
        <v>50.44298760231289</v>
      </c>
      <c r="AR13" s="78">
        <f t="shared" si="7"/>
        <v>47.128916041931745</v>
      </c>
      <c r="AS13" s="78">
        <f t="shared" si="8"/>
        <v>49.529567238693403</v>
      </c>
      <c r="AT13" s="78">
        <f t="shared" si="9"/>
        <v>0.68883877102258562</v>
      </c>
      <c r="AU13" s="91">
        <f t="shared" si="10"/>
        <v>1.0433034507013919</v>
      </c>
    </row>
    <row r="14" spans="1:47" ht="14.45" customHeight="1" x14ac:dyDescent="0.15">
      <c r="A14" s="203"/>
      <c r="B14" s="205" t="s">
        <v>266</v>
      </c>
      <c r="C14" s="71">
        <v>2139</v>
      </c>
      <c r="D14" s="72">
        <v>4</v>
      </c>
      <c r="E14" s="72">
        <v>721</v>
      </c>
      <c r="F14" s="126">
        <v>0</v>
      </c>
      <c r="G14" s="74" t="s">
        <v>81</v>
      </c>
      <c r="H14" s="72">
        <v>4926663</v>
      </c>
      <c r="I14" s="72">
        <v>4867</v>
      </c>
      <c r="J14" s="75">
        <v>35</v>
      </c>
      <c r="K14" s="72">
        <v>98421</v>
      </c>
      <c r="L14" s="76">
        <v>4487127</v>
      </c>
      <c r="M14" s="179"/>
      <c r="N14" s="54"/>
      <c r="O14" s="77">
        <f t="shared" si="11"/>
        <v>0.53387096774193554</v>
      </c>
      <c r="P14" s="78">
        <f t="shared" si="12"/>
        <v>0.97782963082719465</v>
      </c>
      <c r="Q14" s="79">
        <f t="shared" si="13"/>
        <v>1.8700327255726976E-3</v>
      </c>
      <c r="R14" s="80">
        <f t="shared" si="14"/>
        <v>1.9124320501422564E-3</v>
      </c>
      <c r="S14" s="81">
        <f t="shared" si="15"/>
        <v>0</v>
      </c>
      <c r="T14" s="82">
        <f t="shared" si="19"/>
        <v>9.5197289102151045E-3</v>
      </c>
      <c r="U14" s="83">
        <f t="shared" si="20"/>
        <v>97717.723892631984</v>
      </c>
      <c r="V14" s="83">
        <f t="shared" si="21"/>
        <v>486420.54556234268</v>
      </c>
      <c r="W14" s="84">
        <f>SUM(V14:V$24)</f>
        <v>4365128.4182080356</v>
      </c>
      <c r="X14" s="85">
        <f t="shared" si="0"/>
        <v>486420.54556234268</v>
      </c>
      <c r="Y14" s="83">
        <f>SUM(X14:X$24)</f>
        <v>4279634.6248526843</v>
      </c>
      <c r="Z14" s="83">
        <f t="shared" si="1"/>
        <v>0</v>
      </c>
      <c r="AA14" s="84">
        <f>SUM(Z14:Z$24)</f>
        <v>85493.793355349975</v>
      </c>
      <c r="AB14" s="77">
        <f t="shared" si="2"/>
        <v>44.670795064815984</v>
      </c>
      <c r="AC14" s="78">
        <f t="shared" si="3"/>
        <v>43.795889367572272</v>
      </c>
      <c r="AD14" s="86">
        <f t="shared" si="16"/>
        <v>98.041436925458243</v>
      </c>
      <c r="AE14" s="78">
        <f t="shared" si="4"/>
        <v>0.87490569724369416</v>
      </c>
      <c r="AF14" s="87">
        <f t="shared" si="17"/>
        <v>1.9585630745417273</v>
      </c>
      <c r="AH14" s="88">
        <f t="shared" si="25"/>
        <v>2.2440627705203335E-5</v>
      </c>
      <c r="AI14" s="89">
        <f t="shared" si="18"/>
        <v>0</v>
      </c>
      <c r="AJ14" s="89">
        <f t="shared" si="22"/>
        <v>385317196.77454013</v>
      </c>
      <c r="AK14" s="89">
        <f>SUM(AJ14:AJ$24)/U14/U14</f>
        <v>0.35643169432636274</v>
      </c>
      <c r="AL14" s="89">
        <f t="shared" si="23"/>
        <v>369431785.19922864</v>
      </c>
      <c r="AM14" s="89">
        <f>SUM(AL14:AL$24)/U14/U14</f>
        <v>0.32774246408147517</v>
      </c>
      <c r="AN14" s="89">
        <f t="shared" si="24"/>
        <v>167190.85399671699</v>
      </c>
      <c r="AO14" s="90">
        <f>SUM(AN14:AN$24)/U14/U14</f>
        <v>8.3245745374967081E-3</v>
      </c>
      <c r="AP14" s="77">
        <f t="shared" si="5"/>
        <v>43.50063781174093</v>
      </c>
      <c r="AQ14" s="78">
        <f t="shared" si="6"/>
        <v>45.840952317891038</v>
      </c>
      <c r="AR14" s="78">
        <f t="shared" si="7"/>
        <v>42.673812966423313</v>
      </c>
      <c r="AS14" s="78">
        <f t="shared" si="8"/>
        <v>44.917965768721231</v>
      </c>
      <c r="AT14" s="78">
        <f t="shared" si="9"/>
        <v>0.6960770486908201</v>
      </c>
      <c r="AU14" s="91">
        <f t="shared" si="10"/>
        <v>1.0537343457965682</v>
      </c>
    </row>
    <row r="15" spans="1:47" ht="14.45" customHeight="1" x14ac:dyDescent="0.15">
      <c r="A15" s="203"/>
      <c r="B15" s="205" t="s">
        <v>201</v>
      </c>
      <c r="C15" s="71">
        <v>1698</v>
      </c>
      <c r="D15" s="72">
        <v>3</v>
      </c>
      <c r="E15" s="72">
        <v>566</v>
      </c>
      <c r="F15" s="126">
        <v>0</v>
      </c>
      <c r="G15" s="74" t="s">
        <v>83</v>
      </c>
      <c r="H15" s="72">
        <v>4381848</v>
      </c>
      <c r="I15" s="72">
        <v>6629</v>
      </c>
      <c r="J15" s="75">
        <v>40</v>
      </c>
      <c r="K15" s="72">
        <v>97925</v>
      </c>
      <c r="L15" s="76">
        <v>3996178</v>
      </c>
      <c r="M15" s="179"/>
      <c r="N15" s="54"/>
      <c r="O15" s="77">
        <f t="shared" si="11"/>
        <v>0.53368841544607193</v>
      </c>
      <c r="P15" s="78">
        <f t="shared" si="12"/>
        <v>0.98278483788079118</v>
      </c>
      <c r="Q15" s="79">
        <f t="shared" si="13"/>
        <v>1.7667844522968198E-3</v>
      </c>
      <c r="R15" s="80">
        <f t="shared" si="14"/>
        <v>1.7977327123875769E-3</v>
      </c>
      <c r="S15" s="81">
        <f t="shared" si="15"/>
        <v>0</v>
      </c>
      <c r="T15" s="82">
        <f t="shared" si="19"/>
        <v>8.951144678358126E-3</v>
      </c>
      <c r="U15" s="83">
        <f t="shared" si="20"/>
        <v>96787.47765145087</v>
      </c>
      <c r="V15" s="83">
        <f t="shared" si="21"/>
        <v>481917.42273014307</v>
      </c>
      <c r="W15" s="84">
        <f>SUM(V15:V$24)</f>
        <v>3878707.8726456929</v>
      </c>
      <c r="X15" s="85">
        <f t="shared" si="0"/>
        <v>481917.42273014307</v>
      </c>
      <c r="Y15" s="83">
        <f>SUM(X15:X$24)</f>
        <v>3793214.0792903416</v>
      </c>
      <c r="Z15" s="83">
        <f t="shared" si="1"/>
        <v>0</v>
      </c>
      <c r="AA15" s="84">
        <f>SUM(Z15:Z$24)</f>
        <v>85493.793355349975</v>
      </c>
      <c r="AB15" s="77">
        <f t="shared" si="2"/>
        <v>40.074480364222509</v>
      </c>
      <c r="AC15" s="78">
        <f t="shared" si="3"/>
        <v>39.191165751321556</v>
      </c>
      <c r="AD15" s="86">
        <f t="shared" si="16"/>
        <v>97.795817675306523</v>
      </c>
      <c r="AE15" s="78">
        <f t="shared" si="4"/>
        <v>0.88331461290094282</v>
      </c>
      <c r="AF15" s="87">
        <f t="shared" si="17"/>
        <v>2.2041823246934578</v>
      </c>
      <c r="AH15" s="88">
        <f t="shared" si="25"/>
        <v>2.6468599522640565E-5</v>
      </c>
      <c r="AI15" s="89">
        <f t="shared" si="18"/>
        <v>0</v>
      </c>
      <c r="AJ15" s="89">
        <f t="shared" si="22"/>
        <v>353234087.28146583</v>
      </c>
      <c r="AK15" s="89">
        <f>SUM(AJ15:AJ$24)/U15/U15</f>
        <v>0.32218408955012434</v>
      </c>
      <c r="AL15" s="89">
        <f t="shared" si="23"/>
        <v>336748363.19364357</v>
      </c>
      <c r="AM15" s="89">
        <f>SUM(AL15:AL$24)/U15/U15</f>
        <v>0.29463647518431962</v>
      </c>
      <c r="AN15" s="89">
        <f t="shared" si="24"/>
        <v>196974.50092146694</v>
      </c>
      <c r="AO15" s="90">
        <f>SUM(AN15:AN$24)/U15/U15</f>
        <v>8.4675148783595056E-3</v>
      </c>
      <c r="AP15" s="77">
        <f t="shared" si="5"/>
        <v>38.961959623554833</v>
      </c>
      <c r="AQ15" s="78">
        <f t="shared" si="6"/>
        <v>41.187001104890186</v>
      </c>
      <c r="AR15" s="78">
        <f t="shared" si="7"/>
        <v>38.127269382746078</v>
      </c>
      <c r="AS15" s="78">
        <f t="shared" si="8"/>
        <v>40.255062119897033</v>
      </c>
      <c r="AT15" s="78">
        <f t="shared" si="9"/>
        <v>0.70295717569164484</v>
      </c>
      <c r="AU15" s="91">
        <f t="shared" si="10"/>
        <v>1.0636720501102408</v>
      </c>
    </row>
    <row r="16" spans="1:47" ht="14.45" customHeight="1" x14ac:dyDescent="0.15">
      <c r="A16" s="203"/>
      <c r="B16" s="205" t="s">
        <v>267</v>
      </c>
      <c r="C16" s="71">
        <v>1644</v>
      </c>
      <c r="D16" s="72">
        <v>6</v>
      </c>
      <c r="E16" s="72">
        <v>547</v>
      </c>
      <c r="F16" s="128">
        <v>1</v>
      </c>
      <c r="G16" s="74" t="s">
        <v>85</v>
      </c>
      <c r="H16" s="72">
        <v>4015388</v>
      </c>
      <c r="I16" s="72">
        <v>9566</v>
      </c>
      <c r="J16" s="75">
        <v>45</v>
      </c>
      <c r="K16" s="72">
        <v>97174</v>
      </c>
      <c r="L16" s="76">
        <v>3508304</v>
      </c>
      <c r="M16" s="179"/>
      <c r="N16" s="54"/>
      <c r="O16" s="77">
        <f t="shared" si="11"/>
        <v>0.53811965811965812</v>
      </c>
      <c r="P16" s="78">
        <f t="shared" si="12"/>
        <v>0.98381889997385186</v>
      </c>
      <c r="Q16" s="79">
        <f t="shared" si="13"/>
        <v>3.6496350364963502E-3</v>
      </c>
      <c r="R16" s="80">
        <f t="shared" si="14"/>
        <v>3.7096614393089533E-3</v>
      </c>
      <c r="S16" s="81">
        <f t="shared" si="15"/>
        <v>1.8281535648994515E-3</v>
      </c>
      <c r="T16" s="82">
        <f t="shared" si="19"/>
        <v>1.8390751814823785E-2</v>
      </c>
      <c r="U16" s="83">
        <f t="shared" si="20"/>
        <v>95921.118935939376</v>
      </c>
      <c r="V16" s="83">
        <f t="shared" si="21"/>
        <v>475531.66805423354</v>
      </c>
      <c r="W16" s="84">
        <f>SUM(V16:V$24)</f>
        <v>3396790.4499155497</v>
      </c>
      <c r="X16" s="85">
        <f t="shared" si="0"/>
        <v>474662.32314005762</v>
      </c>
      <c r="Y16" s="83">
        <f>SUM(X16:X$24)</f>
        <v>3311296.6565601993</v>
      </c>
      <c r="Z16" s="83">
        <f t="shared" si="1"/>
        <v>869.34491417592972</v>
      </c>
      <c r="AA16" s="84">
        <f>SUM(Z16:Z$24)</f>
        <v>85493.793355349975</v>
      </c>
      <c r="AB16" s="77">
        <f t="shared" si="2"/>
        <v>35.412331378078335</v>
      </c>
      <c r="AC16" s="78">
        <f t="shared" si="3"/>
        <v>34.521038675243545</v>
      </c>
      <c r="AD16" s="86">
        <f t="shared" si="16"/>
        <v>97.483100750077881</v>
      </c>
      <c r="AE16" s="78">
        <f t="shared" si="4"/>
        <v>0.89129270283478179</v>
      </c>
      <c r="AF16" s="87">
        <f t="shared" si="17"/>
        <v>2.516899249922099</v>
      </c>
      <c r="AH16" s="88">
        <f t="shared" si="25"/>
        <v>5.5333272798459712E-5</v>
      </c>
      <c r="AI16" s="89">
        <f t="shared" si="18"/>
        <v>3.3360355017232122E-6</v>
      </c>
      <c r="AJ16" s="89">
        <f t="shared" si="22"/>
        <v>565731216.50603151</v>
      </c>
      <c r="AK16" s="89">
        <f>SUM(AJ16:AJ$24)/U16/U16</f>
        <v>0.28963888382245939</v>
      </c>
      <c r="AL16" s="89">
        <f t="shared" si="23"/>
        <v>536251397.175762</v>
      </c>
      <c r="AM16" s="89">
        <f>SUM(AL16:AL$24)/U16/U16</f>
        <v>0.26338316141455853</v>
      </c>
      <c r="AN16" s="89">
        <f t="shared" si="24"/>
        <v>1169496.8166265034</v>
      </c>
      <c r="AO16" s="90">
        <f>SUM(AN16:AN$24)/U16/U16</f>
        <v>8.5997544056275292E-3</v>
      </c>
      <c r="AP16" s="77">
        <f t="shared" si="5"/>
        <v>34.357496444976306</v>
      </c>
      <c r="AQ16" s="78">
        <f t="shared" si="6"/>
        <v>36.467166311180364</v>
      </c>
      <c r="AR16" s="78">
        <f t="shared" si="7"/>
        <v>33.515149639171391</v>
      </c>
      <c r="AS16" s="78">
        <f t="shared" si="8"/>
        <v>35.5269277113157</v>
      </c>
      <c r="AT16" s="78">
        <f t="shared" si="9"/>
        <v>0.70953237568757754</v>
      </c>
      <c r="AU16" s="91">
        <f t="shared" si="10"/>
        <v>1.073053029981986</v>
      </c>
    </row>
    <row r="17" spans="1:47" ht="14.45" customHeight="1" x14ac:dyDescent="0.15">
      <c r="A17" s="203"/>
      <c r="B17" s="205" t="s">
        <v>268</v>
      </c>
      <c r="C17" s="71">
        <v>1951</v>
      </c>
      <c r="D17" s="72">
        <v>4</v>
      </c>
      <c r="E17" s="72">
        <v>651</v>
      </c>
      <c r="F17" s="128">
        <v>1</v>
      </c>
      <c r="G17" s="74" t="s">
        <v>87</v>
      </c>
      <c r="H17" s="72">
        <v>3807362</v>
      </c>
      <c r="I17" s="72">
        <v>14638</v>
      </c>
      <c r="J17" s="75">
        <v>50</v>
      </c>
      <c r="K17" s="72">
        <v>96004</v>
      </c>
      <c r="L17" s="76">
        <v>3025136</v>
      </c>
      <c r="M17" s="179"/>
      <c r="N17" s="54"/>
      <c r="O17" s="77">
        <f t="shared" si="11"/>
        <v>0.53771739130434781</v>
      </c>
      <c r="P17" s="78">
        <f t="shared" si="12"/>
        <v>0.99410913388781819</v>
      </c>
      <c r="Q17" s="79">
        <f t="shared" si="13"/>
        <v>2.0502306509482316E-3</v>
      </c>
      <c r="R17" s="80">
        <f t="shared" si="14"/>
        <v>2.0623798545438103E-3</v>
      </c>
      <c r="S17" s="81">
        <f t="shared" si="15"/>
        <v>1.5360983102918587E-3</v>
      </c>
      <c r="T17" s="82">
        <f t="shared" si="19"/>
        <v>1.0262975548240728E-2</v>
      </c>
      <c r="U17" s="83">
        <f t="shared" si="20"/>
        <v>94157.057443788319</v>
      </c>
      <c r="V17" s="83">
        <f t="shared" si="21"/>
        <v>468551.69580467301</v>
      </c>
      <c r="W17" s="84">
        <f>SUM(V17:V$24)</f>
        <v>2921258.7818613155</v>
      </c>
      <c r="X17" s="85">
        <f t="shared" si="0"/>
        <v>467831.95433646307</v>
      </c>
      <c r="Y17" s="83">
        <f>SUM(X17:X$24)</f>
        <v>2836634.3334201416</v>
      </c>
      <c r="Z17" s="83">
        <f t="shared" si="1"/>
        <v>719.74146820994315</v>
      </c>
      <c r="AA17" s="84">
        <f>SUM(Z17:Z$24)</f>
        <v>84624.448441174056</v>
      </c>
      <c r="AB17" s="77">
        <f t="shared" si="2"/>
        <v>31.025383132913902</v>
      </c>
      <c r="AC17" s="78">
        <f t="shared" si="3"/>
        <v>30.126624710140394</v>
      </c>
      <c r="AD17" s="86">
        <f t="shared" si="16"/>
        <v>97.103151252240167</v>
      </c>
      <c r="AE17" s="78">
        <f t="shared" si="4"/>
        <v>0.89875842277351092</v>
      </c>
      <c r="AF17" s="87">
        <f t="shared" si="17"/>
        <v>2.8968487477598464</v>
      </c>
      <c r="AH17" s="88">
        <f t="shared" si="25"/>
        <v>2.6061920392193029E-5</v>
      </c>
      <c r="AI17" s="89">
        <f t="shared" si="18"/>
        <v>2.3559734443517315E-6</v>
      </c>
      <c r="AJ17" s="89">
        <f t="shared" si="22"/>
        <v>189397406.73081151</v>
      </c>
      <c r="AK17" s="89">
        <f>SUM(AJ17:AJ$24)/U17/U17</f>
        <v>0.23678119950629237</v>
      </c>
      <c r="AL17" s="89">
        <f t="shared" si="23"/>
        <v>178144388.3702482</v>
      </c>
      <c r="AM17" s="89">
        <f>SUM(AL17:AL$24)/U17/U17</f>
        <v>0.21285765280733063</v>
      </c>
      <c r="AN17" s="89">
        <f t="shared" si="24"/>
        <v>706012.90952165914</v>
      </c>
      <c r="AO17" s="90">
        <f>SUM(AN17:AN$24)/U17/U17</f>
        <v>8.7930963907454397E-3</v>
      </c>
      <c r="AP17" s="77">
        <f t="shared" si="5"/>
        <v>30.071643830995725</v>
      </c>
      <c r="AQ17" s="78">
        <f t="shared" si="6"/>
        <v>31.979122434832078</v>
      </c>
      <c r="AR17" s="78">
        <f t="shared" si="7"/>
        <v>29.222349332268895</v>
      </c>
      <c r="AS17" s="78">
        <f t="shared" si="8"/>
        <v>31.030900088011894</v>
      </c>
      <c r="AT17" s="78">
        <f t="shared" si="9"/>
        <v>0.71496626000619456</v>
      </c>
      <c r="AU17" s="91">
        <f t="shared" si="10"/>
        <v>1.0825505855408273</v>
      </c>
    </row>
    <row r="18" spans="1:47" ht="14.45" customHeight="1" x14ac:dyDescent="0.15">
      <c r="A18" s="203"/>
      <c r="B18" s="205" t="s">
        <v>181</v>
      </c>
      <c r="C18" s="71">
        <v>2333</v>
      </c>
      <c r="D18" s="72">
        <v>17</v>
      </c>
      <c r="E18" s="72">
        <v>770</v>
      </c>
      <c r="F18" s="128">
        <v>1</v>
      </c>
      <c r="G18" s="74" t="s">
        <v>89</v>
      </c>
      <c r="H18" s="72">
        <v>4296539</v>
      </c>
      <c r="I18" s="72">
        <v>27134</v>
      </c>
      <c r="J18" s="75">
        <v>55</v>
      </c>
      <c r="K18" s="72">
        <v>94164</v>
      </c>
      <c r="L18" s="76">
        <v>2549369</v>
      </c>
      <c r="M18" s="179"/>
      <c r="N18" s="54"/>
      <c r="O18" s="77">
        <f t="shared" si="11"/>
        <v>0.53580846634281754</v>
      </c>
      <c r="P18" s="78">
        <f t="shared" si="12"/>
        <v>1.017048497327077</v>
      </c>
      <c r="Q18" s="79">
        <f t="shared" si="13"/>
        <v>7.2867552507501071E-3</v>
      </c>
      <c r="R18" s="80">
        <f t="shared" si="14"/>
        <v>7.1646094260996952E-3</v>
      </c>
      <c r="S18" s="81">
        <f t="shared" si="15"/>
        <v>1.2987012987012987E-3</v>
      </c>
      <c r="T18" s="82">
        <f t="shared" si="19"/>
        <v>3.5237098053440039E-2</v>
      </c>
      <c r="U18" s="83">
        <f t="shared" si="20"/>
        <v>93190.725865548418</v>
      </c>
      <c r="V18" s="83">
        <f t="shared" si="21"/>
        <v>458332.13643625169</v>
      </c>
      <c r="W18" s="84">
        <f>SUM(V18:V$24)</f>
        <v>2452707.0860566422</v>
      </c>
      <c r="X18" s="85">
        <f t="shared" si="0"/>
        <v>457736.89989542542</v>
      </c>
      <c r="Y18" s="83">
        <f>SUM(X18:X$24)</f>
        <v>2368802.3790836781</v>
      </c>
      <c r="Z18" s="83">
        <f t="shared" si="1"/>
        <v>595.23654082630094</v>
      </c>
      <c r="AA18" s="84">
        <f>SUM(Z18:Z$24)</f>
        <v>83904.706972964108</v>
      </c>
      <c r="AB18" s="77">
        <f t="shared" si="2"/>
        <v>26.319218605457618</v>
      </c>
      <c r="AC18" s="78">
        <f t="shared" si="3"/>
        <v>25.418863916794518</v>
      </c>
      <c r="AD18" s="86">
        <f t="shared" si="16"/>
        <v>96.57909795058886</v>
      </c>
      <c r="AE18" s="78">
        <f t="shared" si="4"/>
        <v>0.90035468866309953</v>
      </c>
      <c r="AF18" s="87">
        <f t="shared" si="17"/>
        <v>3.4209020494111466</v>
      </c>
      <c r="AH18" s="88">
        <f t="shared" si="25"/>
        <v>7.0464754583920232E-5</v>
      </c>
      <c r="AI18" s="89">
        <f t="shared" si="18"/>
        <v>1.684434641088377E-6</v>
      </c>
      <c r="AJ18" s="89">
        <f t="shared" si="22"/>
        <v>367432496.34795392</v>
      </c>
      <c r="AK18" s="89">
        <f>SUM(AJ18:AJ$24)/U18/U18</f>
        <v>0.21990857269963726</v>
      </c>
      <c r="AL18" s="89">
        <f t="shared" si="23"/>
        <v>340435446.44109154</v>
      </c>
      <c r="AM18" s="89">
        <f>SUM(AL18:AL$24)/U18/U18</f>
        <v>0.19678206538084322</v>
      </c>
      <c r="AN18" s="89">
        <f t="shared" si="24"/>
        <v>882705.98512428091</v>
      </c>
      <c r="AO18" s="90">
        <f>SUM(AN18:AN$24)/U18/U18</f>
        <v>8.8951044275019792E-3</v>
      </c>
      <c r="AP18" s="77">
        <f t="shared" si="5"/>
        <v>25.400088161568977</v>
      </c>
      <c r="AQ18" s="78">
        <f t="shared" si="6"/>
        <v>27.238349049346258</v>
      </c>
      <c r="AR18" s="78">
        <f t="shared" si="7"/>
        <v>24.549405474793378</v>
      </c>
      <c r="AS18" s="78">
        <f t="shared" si="8"/>
        <v>26.288322358795657</v>
      </c>
      <c r="AT18" s="78">
        <f t="shared" si="9"/>
        <v>0.71549952057550836</v>
      </c>
      <c r="AU18" s="91">
        <f t="shared" si="10"/>
        <v>1.0852098567506907</v>
      </c>
    </row>
    <row r="19" spans="1:47" ht="14.45" customHeight="1" x14ac:dyDescent="0.15">
      <c r="A19" s="203"/>
      <c r="B19" s="205" t="s">
        <v>193</v>
      </c>
      <c r="C19" s="71">
        <v>2605</v>
      </c>
      <c r="D19" s="72">
        <v>23</v>
      </c>
      <c r="E19" s="72">
        <v>873</v>
      </c>
      <c r="F19" s="128">
        <v>4</v>
      </c>
      <c r="G19" s="74" t="s">
        <v>91</v>
      </c>
      <c r="H19" s="72">
        <v>4936772</v>
      </c>
      <c r="I19" s="72">
        <v>46155</v>
      </c>
      <c r="J19" s="75">
        <v>60</v>
      </c>
      <c r="K19" s="72">
        <v>91282</v>
      </c>
      <c r="L19" s="76">
        <v>2085238</v>
      </c>
      <c r="M19" s="179"/>
      <c r="N19" s="54"/>
      <c r="O19" s="77">
        <f t="shared" si="11"/>
        <v>0.52924419940271084</v>
      </c>
      <c r="P19" s="78">
        <f t="shared" si="12"/>
        <v>0.95825599073661039</v>
      </c>
      <c r="Q19" s="79">
        <f t="shared" si="13"/>
        <v>8.8291746641074864E-3</v>
      </c>
      <c r="R19" s="80">
        <f t="shared" si="14"/>
        <v>9.2137954257092702E-3</v>
      </c>
      <c r="S19" s="81">
        <f t="shared" si="15"/>
        <v>4.5819014891179842E-3</v>
      </c>
      <c r="T19" s="82">
        <f t="shared" si="19"/>
        <v>4.5091076217435369E-2</v>
      </c>
      <c r="U19" s="83">
        <f t="shared" si="20"/>
        <v>89906.955120552841</v>
      </c>
      <c r="V19" s="83">
        <f t="shared" si="21"/>
        <v>439992.55230982252</v>
      </c>
      <c r="W19" s="84">
        <f>SUM(V19:V$24)</f>
        <v>1994374.9496203908</v>
      </c>
      <c r="X19" s="85">
        <f t="shared" si="0"/>
        <v>437976.54977919336</v>
      </c>
      <c r="Y19" s="83">
        <f>SUM(X19:X$24)</f>
        <v>1911065.4791882529</v>
      </c>
      <c r="Z19" s="83">
        <f t="shared" si="1"/>
        <v>2016.0025306291984</v>
      </c>
      <c r="AA19" s="84">
        <f>SUM(Z19:Z$24)</f>
        <v>83309.470432137809</v>
      </c>
      <c r="AB19" s="77">
        <f t="shared" si="2"/>
        <v>22.182654800690432</v>
      </c>
      <c r="AC19" s="78">
        <f t="shared" si="3"/>
        <v>21.256036050000553</v>
      </c>
      <c r="AD19" s="86">
        <f t="shared" si="16"/>
        <v>95.822777936115031</v>
      </c>
      <c r="AE19" s="78">
        <f t="shared" si="4"/>
        <v>0.92661875068988031</v>
      </c>
      <c r="AF19" s="87">
        <f t="shared" si="17"/>
        <v>4.1772220638849751</v>
      </c>
      <c r="AH19" s="88">
        <f t="shared" si="25"/>
        <v>8.4414162863553612E-5</v>
      </c>
      <c r="AI19" s="89">
        <f t="shared" si="18"/>
        <v>5.2244074087766361E-6</v>
      </c>
      <c r="AJ19" s="89">
        <f t="shared" si="22"/>
        <v>285606819.99044544</v>
      </c>
      <c r="AK19" s="89">
        <f>SUM(AJ19:AJ$24)/U19/U19</f>
        <v>0.1908098832586301</v>
      </c>
      <c r="AL19" s="89">
        <f t="shared" si="23"/>
        <v>260505714.84451306</v>
      </c>
      <c r="AM19" s="89">
        <f>SUM(AL19:AL$24)/U19/U19</f>
        <v>0.16930304643793254</v>
      </c>
      <c r="AN19" s="89">
        <f t="shared" si="24"/>
        <v>1637217.0584934701</v>
      </c>
      <c r="AO19" s="90">
        <f>SUM(AN19:AN$24)/U19/U19</f>
        <v>9.4475402543744407E-3</v>
      </c>
      <c r="AP19" s="77">
        <f t="shared" si="5"/>
        <v>21.326491704355188</v>
      </c>
      <c r="AQ19" s="78">
        <f t="shared" si="6"/>
        <v>23.038817897025677</v>
      </c>
      <c r="AR19" s="78">
        <f t="shared" si="7"/>
        <v>20.449565602187391</v>
      </c>
      <c r="AS19" s="78">
        <f t="shared" si="8"/>
        <v>22.062506497813715</v>
      </c>
      <c r="AT19" s="78">
        <f t="shared" si="9"/>
        <v>0.73610977284052836</v>
      </c>
      <c r="AU19" s="91">
        <f t="shared" si="10"/>
        <v>1.1171277285392323</v>
      </c>
    </row>
    <row r="20" spans="1:47" ht="14.45" customHeight="1" x14ac:dyDescent="0.15">
      <c r="A20" s="203"/>
      <c r="B20" s="205" t="s">
        <v>147</v>
      </c>
      <c r="C20" s="71">
        <v>1926</v>
      </c>
      <c r="D20" s="72">
        <v>32</v>
      </c>
      <c r="E20" s="72">
        <v>652</v>
      </c>
      <c r="F20" s="126">
        <v>5</v>
      </c>
      <c r="G20" s="74" t="s">
        <v>93</v>
      </c>
      <c r="H20" s="72">
        <v>3933785</v>
      </c>
      <c r="I20" s="72">
        <v>57468</v>
      </c>
      <c r="J20" s="75">
        <v>65</v>
      </c>
      <c r="K20" s="72">
        <v>86929</v>
      </c>
      <c r="L20" s="76">
        <v>1639074</v>
      </c>
      <c r="M20" s="179"/>
      <c r="N20" s="54"/>
      <c r="O20" s="77">
        <f t="shared" si="11"/>
        <v>0.5272548053228191</v>
      </c>
      <c r="P20" s="78">
        <f t="shared" si="12"/>
        <v>1.0086189358122006</v>
      </c>
      <c r="Q20" s="79">
        <f t="shared" si="13"/>
        <v>1.6614745586708203E-2</v>
      </c>
      <c r="R20" s="80">
        <f t="shared" si="14"/>
        <v>1.6472767857891753E-2</v>
      </c>
      <c r="S20" s="81">
        <f t="shared" si="15"/>
        <v>7.6687116564417178E-3</v>
      </c>
      <c r="T20" s="82">
        <f t="shared" si="19"/>
        <v>7.927702125277665E-2</v>
      </c>
      <c r="U20" s="83">
        <f t="shared" si="20"/>
        <v>85852.953754734452</v>
      </c>
      <c r="V20" s="83">
        <f t="shared" si="21"/>
        <v>413176.85638160945</v>
      </c>
      <c r="W20" s="84">
        <f>SUM(V20:V$24)</f>
        <v>1554382.3973105683</v>
      </c>
      <c r="X20" s="85">
        <f t="shared" si="0"/>
        <v>410008.32220690389</v>
      </c>
      <c r="Y20" s="83">
        <f>SUM(X20:X$24)</f>
        <v>1473088.9294090597</v>
      </c>
      <c r="Z20" s="83">
        <f t="shared" si="1"/>
        <v>3168.5341747055941</v>
      </c>
      <c r="AA20" s="84">
        <f>SUM(Z20:Z$24)</f>
        <v>81293.467901508615</v>
      </c>
      <c r="AB20" s="77">
        <f t="shared" si="2"/>
        <v>18.105170868682549</v>
      </c>
      <c r="AC20" s="78">
        <f t="shared" si="3"/>
        <v>17.158278952374712</v>
      </c>
      <c r="AD20" s="86">
        <f t="shared" si="16"/>
        <v>94.770047059065732</v>
      </c>
      <c r="AE20" s="78">
        <f t="shared" si="4"/>
        <v>0.94689191630783698</v>
      </c>
      <c r="AF20" s="87">
        <f t="shared" si="17"/>
        <v>5.2299529409342664</v>
      </c>
      <c r="AH20" s="88">
        <f t="shared" si="25"/>
        <v>1.8083131940547137E-4</v>
      </c>
      <c r="AI20" s="89">
        <f t="shared" si="18"/>
        <v>1.1671629628791523E-5</v>
      </c>
      <c r="AJ20" s="89">
        <f t="shared" si="22"/>
        <v>376222579.33232057</v>
      </c>
      <c r="AK20" s="89">
        <f>SUM(AJ20:AJ$24)/U20/U20</f>
        <v>0.17050675360308906</v>
      </c>
      <c r="AL20" s="89">
        <f t="shared" si="23"/>
        <v>334489496.39653695</v>
      </c>
      <c r="AM20" s="89">
        <f>SUM(AL20:AL$24)/U20/U20</f>
        <v>0.15032635521671203</v>
      </c>
      <c r="AN20" s="89">
        <f t="shared" si="24"/>
        <v>3342670.8790877415</v>
      </c>
      <c r="AO20" s="90">
        <f>SUM(AN20:AN$24)/U20/U20</f>
        <v>1.0138712991866576E-2</v>
      </c>
      <c r="AP20" s="77">
        <f t="shared" si="5"/>
        <v>17.295838585475195</v>
      </c>
      <c r="AQ20" s="78">
        <f t="shared" si="6"/>
        <v>18.914503151889903</v>
      </c>
      <c r="AR20" s="78">
        <f t="shared" si="7"/>
        <v>16.398348872564391</v>
      </c>
      <c r="AS20" s="78">
        <f t="shared" si="8"/>
        <v>17.918209032185032</v>
      </c>
      <c r="AT20" s="78">
        <f t="shared" si="9"/>
        <v>0.74953721068986945</v>
      </c>
      <c r="AU20" s="91">
        <f t="shared" si="10"/>
        <v>1.1442466219258045</v>
      </c>
    </row>
    <row r="21" spans="1:47" ht="14.45" customHeight="1" x14ac:dyDescent="0.15">
      <c r="A21" s="203"/>
      <c r="B21" s="205" t="s">
        <v>269</v>
      </c>
      <c r="C21" s="71">
        <v>1704</v>
      </c>
      <c r="D21" s="72">
        <v>46</v>
      </c>
      <c r="E21" s="72">
        <v>571</v>
      </c>
      <c r="F21" s="126">
        <v>17</v>
      </c>
      <c r="G21" s="74" t="s">
        <v>95</v>
      </c>
      <c r="H21" s="72">
        <v>3235341</v>
      </c>
      <c r="I21" s="72">
        <v>73470</v>
      </c>
      <c r="J21" s="75">
        <v>70</v>
      </c>
      <c r="K21" s="72">
        <v>80842</v>
      </c>
      <c r="L21" s="76">
        <v>1218817</v>
      </c>
      <c r="M21" s="179"/>
      <c r="N21" s="54"/>
      <c r="O21" s="77">
        <f t="shared" si="11"/>
        <v>0.53200229489386108</v>
      </c>
      <c r="P21" s="78">
        <f t="shared" si="12"/>
        <v>1.0001077519982688</v>
      </c>
      <c r="Q21" s="79">
        <f t="shared" si="13"/>
        <v>2.699530516431925E-2</v>
      </c>
      <c r="R21" s="80">
        <f t="shared" si="14"/>
        <v>2.6992396679638955E-2</v>
      </c>
      <c r="S21" s="81">
        <f t="shared" si="15"/>
        <v>2.9772329246935202E-2</v>
      </c>
      <c r="T21" s="82">
        <f t="shared" si="19"/>
        <v>0.12694396176888134</v>
      </c>
      <c r="U21" s="83">
        <f t="shared" si="20"/>
        <v>79046.787315306719</v>
      </c>
      <c r="V21" s="83">
        <f t="shared" si="21"/>
        <v>371753.29282547469</v>
      </c>
      <c r="W21" s="84">
        <f>SUM(V21:V$24)</f>
        <v>1141205.5409289587</v>
      </c>
      <c r="X21" s="85">
        <f t="shared" si="0"/>
        <v>360685.33139284234</v>
      </c>
      <c r="Y21" s="83">
        <f>SUM(X21:X$24)</f>
        <v>1063080.6072021557</v>
      </c>
      <c r="Z21" s="83">
        <f t="shared" si="1"/>
        <v>11067.961432632346</v>
      </c>
      <c r="AA21" s="84">
        <f>SUM(Z21:Z$24)</f>
        <v>78124.933726803021</v>
      </c>
      <c r="AB21" s="77">
        <f t="shared" si="2"/>
        <v>14.437089471794057</v>
      </c>
      <c r="AC21" s="78">
        <f t="shared" si="3"/>
        <v>13.448751597730013</v>
      </c>
      <c r="AD21" s="86">
        <f t="shared" si="16"/>
        <v>93.154175043418732</v>
      </c>
      <c r="AE21" s="78">
        <f t="shared" si="4"/>
        <v>0.98833787406404572</v>
      </c>
      <c r="AF21" s="87">
        <f t="shared" si="17"/>
        <v>6.8458249565812785</v>
      </c>
      <c r="AH21" s="88">
        <f t="shared" si="25"/>
        <v>3.0584992946079052E-4</v>
      </c>
      <c r="AI21" s="89">
        <f t="shared" si="18"/>
        <v>5.0588332150870912E-5</v>
      </c>
      <c r="AJ21" s="89">
        <f t="shared" si="22"/>
        <v>347750444.61876279</v>
      </c>
      <c r="AK21" s="89">
        <f>SUM(AJ21:AJ$24)/U21/U21</f>
        <v>0.14092205544231198</v>
      </c>
      <c r="AL21" s="89">
        <f t="shared" si="23"/>
        <v>303124223.17314976</v>
      </c>
      <c r="AM21" s="89">
        <f>SUM(AL21:AL$24)/U21/U21</f>
        <v>0.12379586779242076</v>
      </c>
      <c r="AN21" s="89">
        <f t="shared" si="24"/>
        <v>9063654.7804581579</v>
      </c>
      <c r="AO21" s="90">
        <f>SUM(AN21:AN$24)/U21/U21</f>
        <v>1.1424861346373055E-2</v>
      </c>
      <c r="AP21" s="77">
        <f t="shared" si="5"/>
        <v>13.701313576437878</v>
      </c>
      <c r="AQ21" s="78">
        <f t="shared" si="6"/>
        <v>15.172865367150235</v>
      </c>
      <c r="AR21" s="78">
        <f t="shared" si="7"/>
        <v>12.759132713337072</v>
      </c>
      <c r="AS21" s="78">
        <f t="shared" si="8"/>
        <v>14.138370482122953</v>
      </c>
      <c r="AT21" s="78">
        <f t="shared" si="9"/>
        <v>0.77883907371371741</v>
      </c>
      <c r="AU21" s="91">
        <f t="shared" si="10"/>
        <v>1.197836674414374</v>
      </c>
    </row>
    <row r="22" spans="1:47" ht="14.45" customHeight="1" x14ac:dyDescent="0.15">
      <c r="A22" s="203"/>
      <c r="B22" s="205" t="s">
        <v>185</v>
      </c>
      <c r="C22" s="71">
        <v>1480</v>
      </c>
      <c r="D22" s="72">
        <v>74</v>
      </c>
      <c r="E22" s="72">
        <v>500</v>
      </c>
      <c r="F22" s="126">
        <v>17</v>
      </c>
      <c r="G22" s="74" t="s">
        <v>97</v>
      </c>
      <c r="H22" s="72">
        <v>2593169</v>
      </c>
      <c r="I22" s="72">
        <v>102673</v>
      </c>
      <c r="J22" s="75">
        <v>75</v>
      </c>
      <c r="K22" s="72">
        <v>72127</v>
      </c>
      <c r="L22" s="76">
        <v>835000</v>
      </c>
      <c r="M22" s="179"/>
      <c r="N22" s="54"/>
      <c r="O22" s="77">
        <f t="shared" si="11"/>
        <v>0.53363147123474564</v>
      </c>
      <c r="P22" s="78">
        <f t="shared" si="12"/>
        <v>0.98997905253822749</v>
      </c>
      <c r="Q22" s="79">
        <f t="shared" si="13"/>
        <v>0.05</v>
      </c>
      <c r="R22" s="80">
        <f t="shared" si="14"/>
        <v>5.0506119166667196E-2</v>
      </c>
      <c r="S22" s="81">
        <f t="shared" si="15"/>
        <v>3.4000000000000002E-2</v>
      </c>
      <c r="T22" s="82">
        <f t="shared" si="19"/>
        <v>0.22592310684567746</v>
      </c>
      <c r="U22" s="83">
        <f t="shared" si="20"/>
        <v>69012.274968399535</v>
      </c>
      <c r="V22" s="83">
        <f t="shared" si="21"/>
        <v>308704.52587929164</v>
      </c>
      <c r="W22" s="84">
        <f>SUM(V22:V$24)</f>
        <v>769452.24810348405</v>
      </c>
      <c r="X22" s="85">
        <f t="shared" si="0"/>
        <v>298208.57199939573</v>
      </c>
      <c r="Y22" s="83">
        <f>SUM(X22:X$24)</f>
        <v>702395.2758093134</v>
      </c>
      <c r="Z22" s="83">
        <f t="shared" si="1"/>
        <v>10495.953879895917</v>
      </c>
      <c r="AA22" s="84">
        <f>SUM(Z22:Z$24)</f>
        <v>67056.972294170671</v>
      </c>
      <c r="AB22" s="77">
        <f t="shared" si="2"/>
        <v>11.149498382074977</v>
      </c>
      <c r="AC22" s="78">
        <f t="shared" si="3"/>
        <v>10.177831061661676</v>
      </c>
      <c r="AD22" s="86">
        <f t="shared" si="16"/>
        <v>91.285102817042883</v>
      </c>
      <c r="AE22" s="78">
        <f t="shared" si="4"/>
        <v>0.97166732041330051</v>
      </c>
      <c r="AF22" s="87">
        <f t="shared" si="17"/>
        <v>8.7148971829571078</v>
      </c>
      <c r="AH22" s="88">
        <f t="shared" si="25"/>
        <v>5.3391692409182146E-4</v>
      </c>
      <c r="AI22" s="89">
        <f t="shared" si="18"/>
        <v>6.5687999999999999E-5</v>
      </c>
      <c r="AJ22" s="89">
        <f t="shared" si="22"/>
        <v>305272174.59419918</v>
      </c>
      <c r="AK22" s="89">
        <f>SUM(AJ22:AJ$24)/U22/U22</f>
        <v>0.11186655130932285</v>
      </c>
      <c r="AL22" s="89">
        <f t="shared" si="23"/>
        <v>251408920.85916942</v>
      </c>
      <c r="AM22" s="89">
        <f>SUM(AL22:AL$24)/U22/U22</f>
        <v>9.8767881635421384E-2</v>
      </c>
      <c r="AN22" s="89">
        <f t="shared" si="24"/>
        <v>9553489.5186433494</v>
      </c>
      <c r="AO22" s="90">
        <f>SUM(AN22:AN$24)/U22/U22</f>
        <v>1.308574217213726E-2</v>
      </c>
      <c r="AP22" s="77">
        <f t="shared" si="5"/>
        <v>10.493947816893392</v>
      </c>
      <c r="AQ22" s="78">
        <f t="shared" si="6"/>
        <v>11.805048947256562</v>
      </c>
      <c r="AR22" s="78">
        <f t="shared" si="7"/>
        <v>9.5618548493850692</v>
      </c>
      <c r="AS22" s="78">
        <f t="shared" si="8"/>
        <v>10.793807273938283</v>
      </c>
      <c r="AT22" s="78">
        <f t="shared" si="9"/>
        <v>0.74745717985653959</v>
      </c>
      <c r="AU22" s="91">
        <f t="shared" si="10"/>
        <v>1.1958774609700615</v>
      </c>
    </row>
    <row r="23" spans="1:47" ht="14.45" customHeight="1" x14ac:dyDescent="0.15">
      <c r="A23" s="203"/>
      <c r="B23" s="205" t="s">
        <v>270</v>
      </c>
      <c r="C23" s="71">
        <v>890</v>
      </c>
      <c r="D23" s="72">
        <v>65</v>
      </c>
      <c r="E23" s="72">
        <v>295</v>
      </c>
      <c r="F23" s="126">
        <v>28</v>
      </c>
      <c r="G23" s="74" t="s">
        <v>99</v>
      </c>
      <c r="H23" s="72">
        <v>1700191</v>
      </c>
      <c r="I23" s="72">
        <v>119801</v>
      </c>
      <c r="J23" s="75">
        <v>80</v>
      </c>
      <c r="K23" s="72">
        <v>58934</v>
      </c>
      <c r="L23" s="76">
        <v>505129</v>
      </c>
      <c r="M23" s="179"/>
      <c r="N23" s="54"/>
      <c r="O23" s="77">
        <f>IF(K23&lt;0.5,0.5,((L23-L24)-5*K24)/5/(K23-K24))</f>
        <v>0.51768128916741274</v>
      </c>
      <c r="P23" s="78">
        <f t="shared" si="12"/>
        <v>0.99185554200888892</v>
      </c>
      <c r="Q23" s="79">
        <f t="shared" si="13"/>
        <v>7.3033707865168537E-2</v>
      </c>
      <c r="R23" s="80">
        <f t="shared" si="14"/>
        <v>7.3633412096732548E-2</v>
      </c>
      <c r="S23" s="81">
        <f t="shared" si="15"/>
        <v>9.4915254237288138E-2</v>
      </c>
      <c r="T23" s="82">
        <f>5*R23/(1+5*(1-O23)*R23)</f>
        <v>0.31264880477520346</v>
      </c>
      <c r="U23" s="83">
        <f t="shared" si="20"/>
        <v>53420.807397050528</v>
      </c>
      <c r="V23" s="83">
        <f>5*U23*((1-T23)+O23*T23)</f>
        <v>226825.7182061965</v>
      </c>
      <c r="W23" s="84">
        <f>SUM(V23:V$24)</f>
        <v>460747.7222241924</v>
      </c>
      <c r="X23" s="85">
        <f t="shared" si="0"/>
        <v>205296.49749509987</v>
      </c>
      <c r="Y23" s="83">
        <f>SUM(X23:X$24)</f>
        <v>404186.70380991767</v>
      </c>
      <c r="Z23" s="83">
        <f t="shared" si="1"/>
        <v>21529.220711096619</v>
      </c>
      <c r="AA23" s="84">
        <f>SUM(Z23:Z$24)</f>
        <v>56561.018414274753</v>
      </c>
      <c r="AB23" s="77">
        <f t="shared" si="2"/>
        <v>8.6248738024433376</v>
      </c>
      <c r="AC23" s="78">
        <f t="shared" si="3"/>
        <v>7.5660912573970878</v>
      </c>
      <c r="AD23" s="86">
        <f t="shared" si="16"/>
        <v>87.724080730940003</v>
      </c>
      <c r="AE23" s="78">
        <f t="shared" si="4"/>
        <v>1.0587825450462511</v>
      </c>
      <c r="AF23" s="87">
        <f t="shared" si="17"/>
        <v>12.275919269060017</v>
      </c>
      <c r="AH23" s="88">
        <f>IF(D23=0,0,T23*T23*(1-T23)/D23)</f>
        <v>1.0336627860177022E-3</v>
      </c>
      <c r="AI23" s="89">
        <f t="shared" si="18"/>
        <v>2.9120796186562402E-4</v>
      </c>
      <c r="AJ23" s="89">
        <f t="shared" si="22"/>
        <v>227513988.90171826</v>
      </c>
      <c r="AK23" s="89">
        <f>SUM(AJ23:AJ$24)/U23/U23</f>
        <v>7.9723656554249567E-2</v>
      </c>
      <c r="AL23" s="89">
        <f t="shared" si="23"/>
        <v>185332955.12499064</v>
      </c>
      <c r="AM23" s="89">
        <f>SUM(AL23:AL$24)/U23/U23</f>
        <v>7.6737548641739331E-2</v>
      </c>
      <c r="AN23" s="89">
        <f t="shared" si="24"/>
        <v>19110566.684181929</v>
      </c>
      <c r="AO23" s="90">
        <f>SUM(AN23:AN$24)/U23/U23</f>
        <v>1.8491211035629972E-2</v>
      </c>
      <c r="AP23" s="77">
        <f t="shared" si="5"/>
        <v>8.071460395469126</v>
      </c>
      <c r="AQ23" s="78">
        <f t="shared" si="6"/>
        <v>9.1782872094175492</v>
      </c>
      <c r="AR23" s="78">
        <f t="shared" si="7"/>
        <v>7.023141013947372</v>
      </c>
      <c r="AS23" s="78">
        <f t="shared" si="8"/>
        <v>8.1090415008468035</v>
      </c>
      <c r="AT23" s="78">
        <f t="shared" si="9"/>
        <v>0.79225705599412288</v>
      </c>
      <c r="AU23" s="91">
        <f t="shared" si="10"/>
        <v>1.3253080340983794</v>
      </c>
    </row>
    <row r="24" spans="1:47" ht="14.45" customHeight="1" x14ac:dyDescent="0.15">
      <c r="A24" s="183"/>
      <c r="B24" s="206" t="s">
        <v>271</v>
      </c>
      <c r="C24" s="94">
        <v>652</v>
      </c>
      <c r="D24" s="95">
        <v>96</v>
      </c>
      <c r="E24" s="95">
        <v>207</v>
      </c>
      <c r="F24" s="180">
        <v>31</v>
      </c>
      <c r="G24" s="97" t="s">
        <v>101</v>
      </c>
      <c r="H24" s="95">
        <v>1052072</v>
      </c>
      <c r="I24" s="95">
        <v>159813</v>
      </c>
      <c r="J24" s="98">
        <v>85</v>
      </c>
      <c r="K24" s="95">
        <v>41062</v>
      </c>
      <c r="L24" s="99">
        <v>253559</v>
      </c>
      <c r="M24" s="179"/>
      <c r="N24" s="54"/>
      <c r="O24" s="100">
        <v>1</v>
      </c>
      <c r="P24" s="101">
        <f>IF(H24&lt;0.5,1,(I24/H24)/(K24/L24))</f>
        <v>0.93800590719217503</v>
      </c>
      <c r="Q24" s="102">
        <f t="shared" si="13"/>
        <v>0.14723926380368099</v>
      </c>
      <c r="R24" s="103">
        <f t="shared" si="14"/>
        <v>0.15697050804768031</v>
      </c>
      <c r="S24" s="104">
        <f t="shared" si="15"/>
        <v>0.14975845410628019</v>
      </c>
      <c r="T24" s="100">
        <v>1</v>
      </c>
      <c r="U24" s="105">
        <f>U23*(1-T23)</f>
        <v>36718.855814236333</v>
      </c>
      <c r="V24" s="105">
        <f>U24/R24</f>
        <v>233922.0040179959</v>
      </c>
      <c r="W24" s="106">
        <f>SUM(V24:V$24)</f>
        <v>233922.0040179959</v>
      </c>
      <c r="X24" s="100">
        <f t="shared" si="0"/>
        <v>198890.20631481777</v>
      </c>
      <c r="Y24" s="105">
        <f>SUM(X24:X$24)</f>
        <v>198890.20631481777</v>
      </c>
      <c r="Z24" s="105">
        <f t="shared" si="1"/>
        <v>35031.797703178134</v>
      </c>
      <c r="AA24" s="106">
        <f>SUM(Z24:Z$24)</f>
        <v>35031.797703178134</v>
      </c>
      <c r="AB24" s="107">
        <f t="shared" si="2"/>
        <v>6.370623453013522</v>
      </c>
      <c r="AC24" s="101">
        <f t="shared" si="3"/>
        <v>5.4165687329970043</v>
      </c>
      <c r="AD24" s="108">
        <f t="shared" si="16"/>
        <v>85.024154589371975</v>
      </c>
      <c r="AE24" s="101">
        <f t="shared" si="4"/>
        <v>0.95405472001651792</v>
      </c>
      <c r="AF24" s="109">
        <f t="shared" si="17"/>
        <v>14.975845410628022</v>
      </c>
      <c r="AH24" s="110">
        <f>0</f>
        <v>0</v>
      </c>
      <c r="AI24" s="111">
        <f t="shared" si="18"/>
        <v>6.1512492526559113E-4</v>
      </c>
      <c r="AJ24" s="111">
        <v>0</v>
      </c>
      <c r="AK24" s="111">
        <f>(1-R24)/R24/R24/D24</f>
        <v>0.35639812215700428</v>
      </c>
      <c r="AL24" s="111">
        <f>V24*V24*AI24</f>
        <v>33659330.786299795</v>
      </c>
      <c r="AM24" s="111">
        <f>(1-S24)*(1-S24)*(1-R24)/R24/R24/D24+AI24/R24/R24</f>
        <v>0.28260875973533495</v>
      </c>
      <c r="AN24" s="111">
        <f>V24*V24*AI24</f>
        <v>33659330.786299795</v>
      </c>
      <c r="AO24" s="112">
        <f>S24*S24*(1-R24)/R24/R24/D24+AI24/R24/R24</f>
        <v>3.2957901219559035E-2</v>
      </c>
      <c r="AP24" s="107">
        <f t="shared" si="5"/>
        <v>5.2005213095754597</v>
      </c>
      <c r="AQ24" s="101">
        <f t="shared" si="6"/>
        <v>7.5407255964515842</v>
      </c>
      <c r="AR24" s="101">
        <f t="shared" si="7"/>
        <v>4.3746139300428339</v>
      </c>
      <c r="AS24" s="101">
        <f t="shared" si="8"/>
        <v>6.4585235359511746</v>
      </c>
      <c r="AT24" s="101">
        <f t="shared" si="9"/>
        <v>0.59823022208943866</v>
      </c>
      <c r="AU24" s="113">
        <f t="shared" si="10"/>
        <v>1.3098792179435972</v>
      </c>
    </row>
    <row r="25" spans="1:47" ht="14.45" customHeight="1" x14ac:dyDescent="0.15">
      <c r="A25" s="203" t="s">
        <v>102</v>
      </c>
      <c r="B25" s="204" t="s">
        <v>67</v>
      </c>
      <c r="C25" s="114">
        <v>1468</v>
      </c>
      <c r="D25" s="207">
        <v>1</v>
      </c>
      <c r="E25" s="207">
        <v>494</v>
      </c>
      <c r="F25" s="115">
        <v>0</v>
      </c>
      <c r="G25" s="51" t="s">
        <v>67</v>
      </c>
      <c r="H25" s="49">
        <v>2565299</v>
      </c>
      <c r="I25" s="49">
        <v>1509</v>
      </c>
      <c r="J25" s="52">
        <v>0</v>
      </c>
      <c r="K25" s="49">
        <v>100000</v>
      </c>
      <c r="L25" s="53">
        <v>8638891</v>
      </c>
      <c r="M25" s="179"/>
      <c r="N25" s="54"/>
      <c r="O25" s="116">
        <f t="shared" ref="O25:O40" si="26">IF(K25&lt;0.5,0.5,((L25-L26)-5*K26)/5/(K25-K26))</f>
        <v>0.17388316151202748</v>
      </c>
      <c r="P25" s="117">
        <f t="shared" ref="P25:P40" si="27">IF(H25&lt;0.5,1,(I25/H25)/((K25-K26)/(L25-L26)))</f>
        <v>1.0082842014159938</v>
      </c>
      <c r="Q25" s="57">
        <f t="shared" si="13"/>
        <v>6.8119891008174384E-4</v>
      </c>
      <c r="R25" s="118">
        <f t="shared" si="14"/>
        <v>6.7560208632159015E-4</v>
      </c>
      <c r="S25" s="119">
        <f t="shared" si="15"/>
        <v>0</v>
      </c>
      <c r="T25" s="120">
        <f>5*R25/(1+5*(1-O25)*R25)</f>
        <v>3.3686098834360126E-3</v>
      </c>
      <c r="U25" s="121">
        <v>100000</v>
      </c>
      <c r="V25" s="121">
        <f>5*U25*((1-T25)+O25*T25)</f>
        <v>498608.56732649828</v>
      </c>
      <c r="W25" s="122">
        <f>SUM(V25:V$42)</f>
        <v>8595420.2611966059</v>
      </c>
      <c r="X25" s="123">
        <f t="shared" si="0"/>
        <v>498608.56732649828</v>
      </c>
      <c r="Y25" s="121">
        <f>SUM(X25:X$42)</f>
        <v>8394895.7868923917</v>
      </c>
      <c r="Z25" s="121">
        <f t="shared" si="1"/>
        <v>0</v>
      </c>
      <c r="AA25" s="122">
        <f>SUM(Z25:Z$42)</f>
        <v>200524.47430421377</v>
      </c>
      <c r="AB25" s="116">
        <f t="shared" si="2"/>
        <v>85.954202611966053</v>
      </c>
      <c r="AC25" s="117">
        <f t="shared" si="3"/>
        <v>83.948957868923912</v>
      </c>
      <c r="AD25" s="64">
        <f t="shared" si="16"/>
        <v>97.667077720335939</v>
      </c>
      <c r="AE25" s="117">
        <f t="shared" si="4"/>
        <v>2.0052447430421378</v>
      </c>
      <c r="AF25" s="65">
        <f t="shared" si="17"/>
        <v>2.3329222796640536</v>
      </c>
      <c r="AH25" s="66">
        <f>IF(D25=0,0,T25*T25*(1-T25)/D25)</f>
        <v>1.1309307136493082E-5</v>
      </c>
      <c r="AI25" s="67">
        <f t="shared" si="18"/>
        <v>0</v>
      </c>
      <c r="AJ25" s="67">
        <f>U25*U25*((1-O25)*5+AB26)^2*AH25</f>
        <v>824272299.81081831</v>
      </c>
      <c r="AK25" s="67">
        <f>SUM(AJ25:AJ$42)/U25/U25</f>
        <v>0.43266021672933208</v>
      </c>
      <c r="AL25" s="67">
        <f>U25*U25*((1-O25)*5*(1-S25)+AC26)^2*AH25+V25*V25*AI25</f>
        <v>785877877.25997138</v>
      </c>
      <c r="AM25" s="67">
        <f>SUM(AL25:AL$42)/U25/U25</f>
        <v>0.38787675603178473</v>
      </c>
      <c r="AN25" s="67">
        <f>U25*U25*((1-O25)*5*S25+AE26)^2*AH25+V25*V25*AI25</f>
        <v>457827.26040359691</v>
      </c>
      <c r="AO25" s="68">
        <f>SUM(AN25:AN$42)/U25/U25</f>
        <v>1.6260030603240026E-2</v>
      </c>
      <c r="AP25" s="116">
        <f t="shared" si="5"/>
        <v>84.664975134525633</v>
      </c>
      <c r="AQ25" s="117">
        <f t="shared" si="6"/>
        <v>87.243430089406473</v>
      </c>
      <c r="AR25" s="117">
        <f t="shared" si="7"/>
        <v>82.72827472167738</v>
      </c>
      <c r="AS25" s="117">
        <f t="shared" si="8"/>
        <v>85.169641016170445</v>
      </c>
      <c r="AT25" s="117">
        <f t="shared" si="9"/>
        <v>1.7553156859771242</v>
      </c>
      <c r="AU25" s="124">
        <f t="shared" si="10"/>
        <v>2.2551738001071517</v>
      </c>
    </row>
    <row r="26" spans="1:47" ht="14.45" customHeight="1" x14ac:dyDescent="0.15">
      <c r="A26" s="208"/>
      <c r="B26" s="205" t="s">
        <v>69</v>
      </c>
      <c r="C26" s="71">
        <v>1360</v>
      </c>
      <c r="D26" s="72">
        <v>0</v>
      </c>
      <c r="E26" s="72">
        <v>458</v>
      </c>
      <c r="F26" s="126">
        <v>0</v>
      </c>
      <c r="G26" s="74" t="s">
        <v>69</v>
      </c>
      <c r="H26" s="72">
        <v>2708194</v>
      </c>
      <c r="I26" s="72">
        <v>219</v>
      </c>
      <c r="J26" s="75">
        <v>5</v>
      </c>
      <c r="K26" s="72">
        <v>99709</v>
      </c>
      <c r="L26" s="76">
        <v>8140093</v>
      </c>
      <c r="M26" s="179"/>
      <c r="N26" s="54"/>
      <c r="O26" s="77">
        <f t="shared" si="26"/>
        <v>0.44736842105263158</v>
      </c>
      <c r="P26" s="78">
        <f t="shared" si="27"/>
        <v>1.0607026014578835</v>
      </c>
      <c r="Q26" s="79">
        <f t="shared" si="13"/>
        <v>0</v>
      </c>
      <c r="R26" s="80">
        <f t="shared" si="14"/>
        <v>0</v>
      </c>
      <c r="S26" s="81">
        <f t="shared" si="15"/>
        <v>0</v>
      </c>
      <c r="T26" s="82">
        <f>5*R26/(1+5*(1-O26)*R26)</f>
        <v>0</v>
      </c>
      <c r="U26" s="83">
        <f>U25*(1-T25)</f>
        <v>99663.1390116564</v>
      </c>
      <c r="V26" s="83">
        <f>5*U26*((1-T26)+O26*T26)</f>
        <v>498315.695058282</v>
      </c>
      <c r="W26" s="84">
        <f>SUM(V26:V$42)</f>
        <v>8096811.6938701067</v>
      </c>
      <c r="X26" s="85">
        <f t="shared" si="0"/>
        <v>498315.695058282</v>
      </c>
      <c r="Y26" s="83">
        <f>SUM(X26:X$42)</f>
        <v>7896287.2195658935</v>
      </c>
      <c r="Z26" s="83">
        <f t="shared" si="1"/>
        <v>0</v>
      </c>
      <c r="AA26" s="84">
        <f>SUM(Z26:Z$42)</f>
        <v>200524.47430421377</v>
      </c>
      <c r="AB26" s="77">
        <f t="shared" si="2"/>
        <v>81.241788831506895</v>
      </c>
      <c r="AC26" s="78">
        <f t="shared" si="3"/>
        <v>79.229766369714284</v>
      </c>
      <c r="AD26" s="86">
        <f t="shared" si="16"/>
        <v>97.523414377340359</v>
      </c>
      <c r="AE26" s="78">
        <f t="shared" si="4"/>
        <v>2.0120224617926277</v>
      </c>
      <c r="AF26" s="87">
        <f t="shared" si="17"/>
        <v>2.4765856226596683</v>
      </c>
      <c r="AH26" s="88">
        <f>IF(D26=0,0,T26*T26*(1-T26)/D26)</f>
        <v>0</v>
      </c>
      <c r="AI26" s="89">
        <f t="shared" si="18"/>
        <v>0</v>
      </c>
      <c r="AJ26" s="89">
        <f>U26*U26*((1-O26)*5+AB27)^2*AH26</f>
        <v>0</v>
      </c>
      <c r="AK26" s="89">
        <f>SUM(AJ26:AJ$42)/U26/U26</f>
        <v>0.35260455996783435</v>
      </c>
      <c r="AL26" s="89">
        <f>U26*U26*((1-O26)*5*(1-S26)+AC27)^2*AH26+V26*V26*AI26</f>
        <v>0</v>
      </c>
      <c r="AM26" s="89">
        <f>SUM(AL26:AL$42)/U26/U26</f>
        <v>0.31138329254736463</v>
      </c>
      <c r="AN26" s="89">
        <f>U26*U26*((1-O26)*5*S26+AE27)^2*AH26+V26*V26*AI26</f>
        <v>0</v>
      </c>
      <c r="AO26" s="90">
        <f>SUM(AN26:AN$42)/U26/U26</f>
        <v>1.6324041293286157E-2</v>
      </c>
      <c r="AP26" s="77">
        <f t="shared" si="5"/>
        <v>80.077930731233309</v>
      </c>
      <c r="AQ26" s="78">
        <f t="shared" si="6"/>
        <v>82.405646931780481</v>
      </c>
      <c r="AR26" s="78">
        <f t="shared" si="7"/>
        <v>78.136052487270632</v>
      </c>
      <c r="AS26" s="78">
        <f t="shared" si="8"/>
        <v>80.323480252157935</v>
      </c>
      <c r="AT26" s="78">
        <f t="shared" si="9"/>
        <v>1.7616019414028479</v>
      </c>
      <c r="AU26" s="91">
        <f t="shared" si="10"/>
        <v>2.2624429821824075</v>
      </c>
    </row>
    <row r="27" spans="1:47" ht="14.45" customHeight="1" x14ac:dyDescent="0.15">
      <c r="A27" s="208"/>
      <c r="B27" s="205" t="s">
        <v>71</v>
      </c>
      <c r="C27" s="127">
        <v>1541</v>
      </c>
      <c r="D27" s="72">
        <v>0</v>
      </c>
      <c r="E27" s="72">
        <v>505</v>
      </c>
      <c r="F27" s="126">
        <v>0</v>
      </c>
      <c r="G27" s="74" t="s">
        <v>71</v>
      </c>
      <c r="H27" s="72">
        <v>2870493</v>
      </c>
      <c r="I27" s="72">
        <v>203</v>
      </c>
      <c r="J27" s="75">
        <v>10</v>
      </c>
      <c r="K27" s="72">
        <v>99671</v>
      </c>
      <c r="L27" s="76">
        <v>7641653</v>
      </c>
      <c r="M27" s="179"/>
      <c r="N27" s="54"/>
      <c r="O27" s="77">
        <f t="shared" si="26"/>
        <v>0.54594594594594592</v>
      </c>
      <c r="P27" s="78">
        <f t="shared" si="27"/>
        <v>0.95236501468845525</v>
      </c>
      <c r="Q27" s="79">
        <f t="shared" si="13"/>
        <v>0</v>
      </c>
      <c r="R27" s="80">
        <f t="shared" si="14"/>
        <v>0</v>
      </c>
      <c r="S27" s="81">
        <f t="shared" si="15"/>
        <v>0</v>
      </c>
      <c r="T27" s="82">
        <f t="shared" ref="T27:T40" si="28">5*R27/(1+5*(1-O27)*R27)</f>
        <v>0</v>
      </c>
      <c r="U27" s="83">
        <f t="shared" ref="U27:U41" si="29">U26*(1-T26)</f>
        <v>99663.1390116564</v>
      </c>
      <c r="V27" s="83">
        <f t="shared" ref="V27:V40" si="30">5*U27*((1-T27)+O27*T27)</f>
        <v>498315.695058282</v>
      </c>
      <c r="W27" s="84">
        <f>SUM(V27:V$42)</f>
        <v>7598495.9988118252</v>
      </c>
      <c r="X27" s="85">
        <f t="shared" si="0"/>
        <v>498315.695058282</v>
      </c>
      <c r="Y27" s="83">
        <f>SUM(X27:X$42)</f>
        <v>7397971.5245076129</v>
      </c>
      <c r="Z27" s="83">
        <f t="shared" si="1"/>
        <v>0</v>
      </c>
      <c r="AA27" s="84">
        <f>SUM(Z27:Z$42)</f>
        <v>200524.47430421377</v>
      </c>
      <c r="AB27" s="77">
        <f t="shared" si="2"/>
        <v>76.241788831506909</v>
      </c>
      <c r="AC27" s="78">
        <f t="shared" si="3"/>
        <v>74.229766369714298</v>
      </c>
      <c r="AD27" s="86">
        <f t="shared" si="16"/>
        <v>97.360997829892014</v>
      </c>
      <c r="AE27" s="78">
        <f t="shared" si="4"/>
        <v>2.0120224617926277</v>
      </c>
      <c r="AF27" s="87">
        <f t="shared" si="17"/>
        <v>2.639002170108002</v>
      </c>
      <c r="AH27" s="88">
        <f t="shared" ref="AH27:AH40" si="31">IF(D27=0,0,T27*T27*(1-T27)/D27)</f>
        <v>0</v>
      </c>
      <c r="AI27" s="89">
        <f t="shared" si="18"/>
        <v>0</v>
      </c>
      <c r="AJ27" s="89">
        <f t="shared" ref="AJ27:AJ40" si="32">U27*U27*((1-O27)*5+AB28)^2*AH27</f>
        <v>0</v>
      </c>
      <c r="AK27" s="89">
        <f>SUM(AJ27:AJ$42)/U27/U27</f>
        <v>0.35260455996783435</v>
      </c>
      <c r="AL27" s="89">
        <f t="shared" ref="AL27:AL40" si="33">U27*U27*((1-O27)*5*(1-S27)+AC28)^2*AH27+V27*V27*AI27</f>
        <v>0</v>
      </c>
      <c r="AM27" s="89">
        <f>SUM(AL27:AL$42)/U27/U27</f>
        <v>0.31138329254736463</v>
      </c>
      <c r="AN27" s="89">
        <f t="shared" ref="AN27:AN40" si="34">U27*U27*((1-O27)*5*S27+AE28)^2*AH27+V27*V27*AI27</f>
        <v>0</v>
      </c>
      <c r="AO27" s="90">
        <f>SUM(AN27:AN$42)/U27/U27</f>
        <v>1.6324041293286157E-2</v>
      </c>
      <c r="AP27" s="77">
        <f t="shared" si="5"/>
        <v>75.077930731233323</v>
      </c>
      <c r="AQ27" s="78">
        <f t="shared" si="6"/>
        <v>77.405646931780495</v>
      </c>
      <c r="AR27" s="78">
        <f t="shared" si="7"/>
        <v>73.136052487270646</v>
      </c>
      <c r="AS27" s="78">
        <f t="shared" si="8"/>
        <v>75.32348025215795</v>
      </c>
      <c r="AT27" s="78">
        <f t="shared" si="9"/>
        <v>1.7616019414028479</v>
      </c>
      <c r="AU27" s="91">
        <f t="shared" si="10"/>
        <v>2.2624429821824075</v>
      </c>
    </row>
    <row r="28" spans="1:47" ht="14.45" customHeight="1" x14ac:dyDescent="0.15">
      <c r="A28" s="208"/>
      <c r="B28" s="205" t="s">
        <v>73</v>
      </c>
      <c r="C28" s="71">
        <v>1692</v>
      </c>
      <c r="D28" s="72">
        <v>0</v>
      </c>
      <c r="E28" s="72">
        <v>552</v>
      </c>
      <c r="F28" s="126">
        <v>0</v>
      </c>
      <c r="G28" s="74" t="s">
        <v>73</v>
      </c>
      <c r="H28" s="72">
        <v>2932213</v>
      </c>
      <c r="I28" s="72">
        <v>481</v>
      </c>
      <c r="J28" s="75">
        <v>15</v>
      </c>
      <c r="K28" s="72">
        <v>99634</v>
      </c>
      <c r="L28" s="76">
        <v>7143382</v>
      </c>
      <c r="M28" s="179"/>
      <c r="N28" s="54"/>
      <c r="O28" s="77">
        <f t="shared" si="26"/>
        <v>0.55999999999999994</v>
      </c>
      <c r="P28" s="78">
        <f t="shared" si="27"/>
        <v>1.0211362288483135</v>
      </c>
      <c r="Q28" s="79">
        <f t="shared" si="13"/>
        <v>0</v>
      </c>
      <c r="R28" s="80">
        <f t="shared" si="14"/>
        <v>0</v>
      </c>
      <c r="S28" s="81">
        <f t="shared" si="15"/>
        <v>0</v>
      </c>
      <c r="T28" s="82">
        <f t="shared" si="28"/>
        <v>0</v>
      </c>
      <c r="U28" s="83">
        <f t="shared" si="29"/>
        <v>99663.1390116564</v>
      </c>
      <c r="V28" s="83">
        <f t="shared" si="30"/>
        <v>498315.695058282</v>
      </c>
      <c r="W28" s="84">
        <f>SUM(V28:V$42)</f>
        <v>7100180.3037535436</v>
      </c>
      <c r="X28" s="85">
        <f t="shared" si="0"/>
        <v>498315.695058282</v>
      </c>
      <c r="Y28" s="83">
        <f>SUM(X28:X$42)</f>
        <v>6899655.8294493305</v>
      </c>
      <c r="Z28" s="83">
        <f t="shared" si="1"/>
        <v>0</v>
      </c>
      <c r="AA28" s="84">
        <f>SUM(Z28:Z$42)</f>
        <v>200524.47430421377</v>
      </c>
      <c r="AB28" s="77">
        <f t="shared" si="2"/>
        <v>71.241788831506909</v>
      </c>
      <c r="AC28" s="78">
        <f t="shared" si="3"/>
        <v>69.229766369714284</v>
      </c>
      <c r="AD28" s="86">
        <f t="shared" si="16"/>
        <v>97.175783350203019</v>
      </c>
      <c r="AE28" s="78">
        <f t="shared" si="4"/>
        <v>2.0120224617926277</v>
      </c>
      <c r="AF28" s="87">
        <f t="shared" si="17"/>
        <v>2.8242166497969858</v>
      </c>
      <c r="AH28" s="88">
        <f t="shared" si="31"/>
        <v>0</v>
      </c>
      <c r="AI28" s="89">
        <f t="shared" si="18"/>
        <v>0</v>
      </c>
      <c r="AJ28" s="89">
        <f t="shared" si="32"/>
        <v>0</v>
      </c>
      <c r="AK28" s="89">
        <f>SUM(AJ28:AJ$42)/U28/U28</f>
        <v>0.35260455996783435</v>
      </c>
      <c r="AL28" s="89">
        <f t="shared" si="33"/>
        <v>0</v>
      </c>
      <c r="AM28" s="89">
        <f>SUM(AL28:AL$42)/U28/U28</f>
        <v>0.31138329254736463</v>
      </c>
      <c r="AN28" s="89">
        <f t="shared" si="34"/>
        <v>0</v>
      </c>
      <c r="AO28" s="90">
        <f>SUM(AN28:AN$42)/U28/U28</f>
        <v>1.6324041293286157E-2</v>
      </c>
      <c r="AP28" s="77">
        <f t="shared" si="5"/>
        <v>70.077930731233323</v>
      </c>
      <c r="AQ28" s="78">
        <f t="shared" si="6"/>
        <v>72.405646931780495</v>
      </c>
      <c r="AR28" s="78">
        <f t="shared" si="7"/>
        <v>68.136052487270632</v>
      </c>
      <c r="AS28" s="78">
        <f t="shared" si="8"/>
        <v>70.323480252157935</v>
      </c>
      <c r="AT28" s="78">
        <f t="shared" si="9"/>
        <v>1.7616019414028479</v>
      </c>
      <c r="AU28" s="91">
        <f t="shared" si="10"/>
        <v>2.2624429821824075</v>
      </c>
    </row>
    <row r="29" spans="1:47" ht="14.45" customHeight="1" x14ac:dyDescent="0.15">
      <c r="A29" s="208"/>
      <c r="B29" s="205" t="s">
        <v>75</v>
      </c>
      <c r="C29" s="71">
        <v>1428</v>
      </c>
      <c r="D29" s="72">
        <v>1</v>
      </c>
      <c r="E29" s="72">
        <v>448</v>
      </c>
      <c r="F29" s="126">
        <v>0</v>
      </c>
      <c r="G29" s="74" t="s">
        <v>75</v>
      </c>
      <c r="H29" s="72">
        <v>3076411</v>
      </c>
      <c r="I29" s="72">
        <v>791</v>
      </c>
      <c r="J29" s="75">
        <v>20</v>
      </c>
      <c r="K29" s="72">
        <v>99554</v>
      </c>
      <c r="L29" s="76">
        <v>6645388</v>
      </c>
      <c r="M29" s="179"/>
      <c r="N29" s="54"/>
      <c r="O29" s="77">
        <f t="shared" si="26"/>
        <v>0.50406504065040647</v>
      </c>
      <c r="P29" s="78">
        <f t="shared" si="27"/>
        <v>1.0398951367025973</v>
      </c>
      <c r="Q29" s="79">
        <f t="shared" si="13"/>
        <v>7.0028011204481793E-4</v>
      </c>
      <c r="R29" s="80">
        <f t="shared" si="14"/>
        <v>6.7341416199457921E-4</v>
      </c>
      <c r="S29" s="81">
        <f t="shared" si="15"/>
        <v>0</v>
      </c>
      <c r="T29" s="82">
        <f t="shared" si="28"/>
        <v>3.361457686157488E-3</v>
      </c>
      <c r="U29" s="83">
        <f t="shared" si="29"/>
        <v>99663.1390116564</v>
      </c>
      <c r="V29" s="83">
        <f t="shared" si="30"/>
        <v>497484.97071258706</v>
      </c>
      <c r="W29" s="84">
        <f>SUM(V29:V$42)</f>
        <v>6601864.6086952621</v>
      </c>
      <c r="X29" s="85">
        <f t="shared" si="0"/>
        <v>497484.97071258706</v>
      </c>
      <c r="Y29" s="83">
        <f>SUM(X29:X$42)</f>
        <v>6401340.1343910499</v>
      </c>
      <c r="Z29" s="83">
        <f t="shared" si="1"/>
        <v>0</v>
      </c>
      <c r="AA29" s="84">
        <f>SUM(Z29:Z$42)</f>
        <v>200524.47430421377</v>
      </c>
      <c r="AB29" s="77">
        <f t="shared" si="2"/>
        <v>66.241788831506909</v>
      </c>
      <c r="AC29" s="78">
        <f t="shared" si="3"/>
        <v>64.229766369714298</v>
      </c>
      <c r="AD29" s="86">
        <f t="shared" si="16"/>
        <v>96.962608502450905</v>
      </c>
      <c r="AE29" s="78">
        <f t="shared" si="4"/>
        <v>2.0120224617926277</v>
      </c>
      <c r="AF29" s="87">
        <f t="shared" si="17"/>
        <v>3.0373914975491112</v>
      </c>
      <c r="AH29" s="88">
        <f t="shared" si="31"/>
        <v>1.1261415328324749E-5</v>
      </c>
      <c r="AI29" s="89">
        <f t="shared" si="18"/>
        <v>0</v>
      </c>
      <c r="AJ29" s="89">
        <f t="shared" si="32"/>
        <v>457254752.23242408</v>
      </c>
      <c r="AK29" s="89">
        <f>SUM(AJ29:AJ$42)/U29/U29</f>
        <v>0.35260455996783435</v>
      </c>
      <c r="AL29" s="89">
        <f t="shared" si="33"/>
        <v>428834749.03976405</v>
      </c>
      <c r="AM29" s="89">
        <f>SUM(AL29:AL$42)/U29/U29</f>
        <v>0.31138329254736463</v>
      </c>
      <c r="AN29" s="89">
        <f t="shared" si="34"/>
        <v>455881.94457685965</v>
      </c>
      <c r="AO29" s="90">
        <f>SUM(AN29:AN$42)/U29/U29</f>
        <v>1.6324041293286157E-2</v>
      </c>
      <c r="AP29" s="77">
        <f t="shared" si="5"/>
        <v>65.077930731233323</v>
      </c>
      <c r="AQ29" s="78">
        <f t="shared" si="6"/>
        <v>67.405646931780495</v>
      </c>
      <c r="AR29" s="78">
        <f t="shared" si="7"/>
        <v>63.136052487270653</v>
      </c>
      <c r="AS29" s="78">
        <f t="shared" si="8"/>
        <v>65.32348025215795</v>
      </c>
      <c r="AT29" s="78">
        <f t="shared" si="9"/>
        <v>1.7616019414028479</v>
      </c>
      <c r="AU29" s="91">
        <f t="shared" si="10"/>
        <v>2.2624429821824075</v>
      </c>
    </row>
    <row r="30" spans="1:47" ht="14.45" customHeight="1" x14ac:dyDescent="0.15">
      <c r="A30" s="208"/>
      <c r="B30" s="205" t="s">
        <v>77</v>
      </c>
      <c r="C30" s="71">
        <v>1683</v>
      </c>
      <c r="D30" s="72">
        <v>0</v>
      </c>
      <c r="E30" s="72">
        <v>568</v>
      </c>
      <c r="F30" s="126">
        <v>0</v>
      </c>
      <c r="G30" s="74" t="s">
        <v>77</v>
      </c>
      <c r="H30" s="72">
        <v>3511714</v>
      </c>
      <c r="I30" s="72">
        <v>1025</v>
      </c>
      <c r="J30" s="75">
        <v>25</v>
      </c>
      <c r="K30" s="72">
        <v>99431</v>
      </c>
      <c r="L30" s="76">
        <v>6147923</v>
      </c>
      <c r="M30" s="179"/>
      <c r="N30" s="54"/>
      <c r="O30" s="77">
        <f t="shared" si="26"/>
        <v>0.52689655172413796</v>
      </c>
      <c r="P30" s="78">
        <f t="shared" si="27"/>
        <v>1.000066319908661</v>
      </c>
      <c r="Q30" s="79">
        <f t="shared" si="13"/>
        <v>0</v>
      </c>
      <c r="R30" s="80">
        <f t="shared" si="14"/>
        <v>0</v>
      </c>
      <c r="S30" s="81">
        <f t="shared" si="15"/>
        <v>0</v>
      </c>
      <c r="T30" s="82">
        <f t="shared" si="28"/>
        <v>0</v>
      </c>
      <c r="U30" s="83">
        <f t="shared" si="29"/>
        <v>99328.125586999085</v>
      </c>
      <c r="V30" s="83">
        <f t="shared" si="30"/>
        <v>496640.62793499546</v>
      </c>
      <c r="W30" s="84">
        <f>SUM(V30:V$42)</f>
        <v>6104379.6379826749</v>
      </c>
      <c r="X30" s="85">
        <f t="shared" si="0"/>
        <v>496640.62793499546</v>
      </c>
      <c r="Y30" s="83">
        <f>SUM(X30:X$42)</f>
        <v>5903855.1636784626</v>
      </c>
      <c r="Z30" s="83">
        <f t="shared" si="1"/>
        <v>0</v>
      </c>
      <c r="AA30" s="84">
        <f>SUM(Z30:Z$42)</f>
        <v>200524.47430421377</v>
      </c>
      <c r="AB30" s="77">
        <f t="shared" si="2"/>
        <v>61.456708277818024</v>
      </c>
      <c r="AC30" s="78">
        <f t="shared" si="3"/>
        <v>59.437899676335078</v>
      </c>
      <c r="AD30" s="86">
        <f t="shared" si="16"/>
        <v>96.715072027032704</v>
      </c>
      <c r="AE30" s="78">
        <f t="shared" si="4"/>
        <v>2.0188086014829634</v>
      </c>
      <c r="AF30" s="87">
        <f t="shared" si="17"/>
        <v>3.2849279729673144</v>
      </c>
      <c r="AH30" s="88">
        <f t="shared" si="31"/>
        <v>0</v>
      </c>
      <c r="AI30" s="89">
        <f t="shared" si="18"/>
        <v>0</v>
      </c>
      <c r="AJ30" s="89">
        <f t="shared" si="32"/>
        <v>0</v>
      </c>
      <c r="AK30" s="89">
        <f>SUM(AJ30:AJ$42)/U30/U30</f>
        <v>0.30864093798382314</v>
      </c>
      <c r="AL30" s="89">
        <f t="shared" si="33"/>
        <v>0</v>
      </c>
      <c r="AM30" s="89">
        <f>SUM(AL30:AL$42)/U30/U30</f>
        <v>0.27002171787419288</v>
      </c>
      <c r="AN30" s="89">
        <f t="shared" si="34"/>
        <v>0</v>
      </c>
      <c r="AO30" s="90">
        <f>SUM(AN30:AN$42)/U30/U30</f>
        <v>1.63881352726922E-2</v>
      </c>
      <c r="AP30" s="77">
        <f t="shared" si="5"/>
        <v>60.367821218771653</v>
      </c>
      <c r="AQ30" s="78">
        <f t="shared" si="6"/>
        <v>62.545595336864395</v>
      </c>
      <c r="AR30" s="78">
        <f t="shared" si="7"/>
        <v>58.419412842161215</v>
      </c>
      <c r="AS30" s="78">
        <f t="shared" si="8"/>
        <v>60.456386510508942</v>
      </c>
      <c r="AT30" s="78">
        <f t="shared" si="9"/>
        <v>1.7678969427989271</v>
      </c>
      <c r="AU30" s="91">
        <f t="shared" si="10"/>
        <v>2.2697202601669999</v>
      </c>
    </row>
    <row r="31" spans="1:47" ht="14.45" customHeight="1" x14ac:dyDescent="0.15">
      <c r="A31" s="208"/>
      <c r="B31" s="205" t="s">
        <v>79</v>
      </c>
      <c r="C31" s="71">
        <v>2027</v>
      </c>
      <c r="D31" s="72">
        <v>1</v>
      </c>
      <c r="E31" s="72">
        <v>698</v>
      </c>
      <c r="F31" s="126">
        <v>0</v>
      </c>
      <c r="G31" s="74" t="s">
        <v>79</v>
      </c>
      <c r="H31" s="72">
        <v>4033928</v>
      </c>
      <c r="I31" s="72">
        <v>1660</v>
      </c>
      <c r="J31" s="75">
        <v>30</v>
      </c>
      <c r="K31" s="72">
        <v>99286</v>
      </c>
      <c r="L31" s="76">
        <v>5651111</v>
      </c>
      <c r="M31" s="179"/>
      <c r="N31" s="54"/>
      <c r="O31" s="77">
        <f t="shared" si="26"/>
        <v>0.5217821782178218</v>
      </c>
      <c r="P31" s="78">
        <f t="shared" si="27"/>
        <v>1.0103313840519563</v>
      </c>
      <c r="Q31" s="79">
        <f t="shared" si="13"/>
        <v>4.9333991119881603E-4</v>
      </c>
      <c r="R31" s="80">
        <f t="shared" si="14"/>
        <v>4.8829514650951993E-4</v>
      </c>
      <c r="S31" s="81">
        <f t="shared" si="15"/>
        <v>0</v>
      </c>
      <c r="T31" s="82">
        <f t="shared" si="28"/>
        <v>2.4386284942745167E-3</v>
      </c>
      <c r="U31" s="83">
        <f t="shared" si="29"/>
        <v>99328.125586999085</v>
      </c>
      <c r="V31" s="83">
        <f t="shared" si="30"/>
        <v>496061.44781660486</v>
      </c>
      <c r="W31" s="84">
        <f>SUM(V31:V$42)</f>
        <v>5607739.0100476798</v>
      </c>
      <c r="X31" s="85">
        <f t="shared" si="0"/>
        <v>496061.44781660486</v>
      </c>
      <c r="Y31" s="83">
        <f>SUM(X31:X$42)</f>
        <v>5407214.5357434666</v>
      </c>
      <c r="Z31" s="83">
        <f t="shared" si="1"/>
        <v>0</v>
      </c>
      <c r="AA31" s="84">
        <f>SUM(Z31:Z$42)</f>
        <v>200524.47430421377</v>
      </c>
      <c r="AB31" s="77">
        <f t="shared" si="2"/>
        <v>56.456708277818024</v>
      </c>
      <c r="AC31" s="78">
        <f t="shared" si="3"/>
        <v>54.437899676335071</v>
      </c>
      <c r="AD31" s="86">
        <f t="shared" si="16"/>
        <v>96.42414752282653</v>
      </c>
      <c r="AE31" s="78">
        <f t="shared" si="4"/>
        <v>2.0188086014829634</v>
      </c>
      <c r="AF31" s="87">
        <f t="shared" si="17"/>
        <v>3.5758524771734841</v>
      </c>
      <c r="AH31" s="88">
        <f t="shared" si="31"/>
        <v>5.9324066315105129E-6</v>
      </c>
      <c r="AI31" s="89">
        <f t="shared" si="18"/>
        <v>0</v>
      </c>
      <c r="AJ31" s="89">
        <f t="shared" si="32"/>
        <v>170542266.83857512</v>
      </c>
      <c r="AK31" s="89">
        <f>SUM(AJ31:AJ$42)/U31/U31</f>
        <v>0.30864093798382314</v>
      </c>
      <c r="AL31" s="89">
        <f t="shared" si="33"/>
        <v>157994371.48879296</v>
      </c>
      <c r="AM31" s="89">
        <f>SUM(AL31:AL$42)/U31/U31</f>
        <v>0.27002171787419288</v>
      </c>
      <c r="AN31" s="89">
        <f t="shared" si="34"/>
        <v>239710.15754987352</v>
      </c>
      <c r="AO31" s="90">
        <f>SUM(AN31:AN$42)/U31/U31</f>
        <v>1.63881352726922E-2</v>
      </c>
      <c r="AP31" s="77">
        <f t="shared" si="5"/>
        <v>55.367821218771653</v>
      </c>
      <c r="AQ31" s="78">
        <f t="shared" si="6"/>
        <v>57.545595336864395</v>
      </c>
      <c r="AR31" s="78">
        <f t="shared" si="7"/>
        <v>53.419412842161208</v>
      </c>
      <c r="AS31" s="78">
        <f t="shared" si="8"/>
        <v>55.456386510508935</v>
      </c>
      <c r="AT31" s="78">
        <f t="shared" si="9"/>
        <v>1.7678969427989271</v>
      </c>
      <c r="AU31" s="91">
        <f t="shared" si="10"/>
        <v>2.2697202601669999</v>
      </c>
    </row>
    <row r="32" spans="1:47" ht="14.45" customHeight="1" x14ac:dyDescent="0.15">
      <c r="A32" s="208"/>
      <c r="B32" s="205" t="s">
        <v>81</v>
      </c>
      <c r="C32" s="71">
        <v>2100</v>
      </c>
      <c r="D32" s="72">
        <v>2</v>
      </c>
      <c r="E32" s="72">
        <v>701</v>
      </c>
      <c r="F32" s="126">
        <v>0</v>
      </c>
      <c r="G32" s="74" t="s">
        <v>81</v>
      </c>
      <c r="H32" s="72">
        <v>4761382</v>
      </c>
      <c r="I32" s="72">
        <v>2688</v>
      </c>
      <c r="J32" s="75">
        <v>35</v>
      </c>
      <c r="K32" s="72">
        <v>99084</v>
      </c>
      <c r="L32" s="76">
        <v>5155164</v>
      </c>
      <c r="M32" s="179"/>
      <c r="N32" s="54"/>
      <c r="O32" s="77">
        <f t="shared" si="26"/>
        <v>0.5321554770318021</v>
      </c>
      <c r="P32" s="78">
        <f t="shared" si="27"/>
        <v>0.98696699178052738</v>
      </c>
      <c r="Q32" s="79">
        <f t="shared" si="13"/>
        <v>9.5238095238095238E-4</v>
      </c>
      <c r="R32" s="80">
        <f t="shared" si="14"/>
        <v>9.6495724812723426E-4</v>
      </c>
      <c r="S32" s="81">
        <f t="shared" si="15"/>
        <v>0</v>
      </c>
      <c r="T32" s="82">
        <f t="shared" si="28"/>
        <v>4.8139200205498953E-3</v>
      </c>
      <c r="U32" s="83">
        <f t="shared" si="29"/>
        <v>99085.901189659751</v>
      </c>
      <c r="V32" s="83">
        <f t="shared" si="30"/>
        <v>494313.71640232299</v>
      </c>
      <c r="W32" s="84">
        <f>SUM(V32:V$42)</f>
        <v>5111677.562231075</v>
      </c>
      <c r="X32" s="85">
        <f t="shared" si="0"/>
        <v>494313.71640232299</v>
      </c>
      <c r="Y32" s="83">
        <f>SUM(X32:X$42)</f>
        <v>4911153.0879268618</v>
      </c>
      <c r="Z32" s="83">
        <f t="shared" si="1"/>
        <v>0</v>
      </c>
      <c r="AA32" s="84">
        <f>SUM(Z32:Z$42)</f>
        <v>200524.47430421377</v>
      </c>
      <c r="AB32" s="77">
        <f t="shared" si="2"/>
        <v>51.588344061652549</v>
      </c>
      <c r="AC32" s="78">
        <f t="shared" si="3"/>
        <v>49.56460030096968</v>
      </c>
      <c r="AD32" s="86">
        <f t="shared" si="16"/>
        <v>96.077129829435265</v>
      </c>
      <c r="AE32" s="78">
        <f t="shared" si="4"/>
        <v>2.023743760682875</v>
      </c>
      <c r="AF32" s="87">
        <f t="shared" si="17"/>
        <v>3.9228701705647415</v>
      </c>
      <c r="AH32" s="88">
        <f t="shared" si="31"/>
        <v>1.1531134509744529E-5</v>
      </c>
      <c r="AI32" s="89">
        <f t="shared" si="18"/>
        <v>0</v>
      </c>
      <c r="AJ32" s="89">
        <f t="shared" si="32"/>
        <v>273649346.2052381</v>
      </c>
      <c r="AK32" s="89">
        <f>SUM(AJ32:AJ$42)/U32/U32</f>
        <v>0.29278144410264162</v>
      </c>
      <c r="AL32" s="89">
        <f t="shared" si="33"/>
        <v>251480122.36586729</v>
      </c>
      <c r="AM32" s="89">
        <f>SUM(AL32:AL$42)/U32/U32</f>
        <v>0.25525122487693186</v>
      </c>
      <c r="AN32" s="89">
        <f t="shared" si="34"/>
        <v>468164.2269300021</v>
      </c>
      <c r="AO32" s="90">
        <f>SUM(AN32:AN$42)/U32/U32</f>
        <v>1.6443942413530314E-2</v>
      </c>
      <c r="AP32" s="77">
        <f t="shared" si="5"/>
        <v>50.527802126760434</v>
      </c>
      <c r="AQ32" s="78">
        <f t="shared" si="6"/>
        <v>52.648885996544664</v>
      </c>
      <c r="AR32" s="78">
        <f t="shared" si="7"/>
        <v>48.574361387632486</v>
      </c>
      <c r="AS32" s="78">
        <f t="shared" si="8"/>
        <v>50.554839214306874</v>
      </c>
      <c r="AT32" s="78">
        <f t="shared" si="9"/>
        <v>1.7724052455766182</v>
      </c>
      <c r="AU32" s="91">
        <f t="shared" si="10"/>
        <v>2.2750822757891318</v>
      </c>
    </row>
    <row r="33" spans="1:47" ht="14.45" customHeight="1" x14ac:dyDescent="0.15">
      <c r="A33" s="208"/>
      <c r="B33" s="205" t="s">
        <v>83</v>
      </c>
      <c r="C33" s="71">
        <v>1858</v>
      </c>
      <c r="D33" s="72">
        <v>5</v>
      </c>
      <c r="E33" s="72">
        <v>603</v>
      </c>
      <c r="F33" s="126">
        <v>0</v>
      </c>
      <c r="G33" s="74" t="s">
        <v>83</v>
      </c>
      <c r="H33" s="72">
        <v>4268754</v>
      </c>
      <c r="I33" s="72">
        <v>3533</v>
      </c>
      <c r="J33" s="75">
        <v>40</v>
      </c>
      <c r="K33" s="72">
        <v>98801</v>
      </c>
      <c r="L33" s="76">
        <v>4660406</v>
      </c>
      <c r="M33" s="179"/>
      <c r="N33" s="54"/>
      <c r="O33" s="77">
        <f t="shared" si="26"/>
        <v>0.53557692307692306</v>
      </c>
      <c r="P33" s="78">
        <f t="shared" si="27"/>
        <v>0.98091291517113921</v>
      </c>
      <c r="Q33" s="79">
        <f t="shared" si="13"/>
        <v>2.691065662002153E-3</v>
      </c>
      <c r="R33" s="80">
        <f t="shared" si="14"/>
        <v>2.7434297381359737E-3</v>
      </c>
      <c r="S33" s="81">
        <f t="shared" si="15"/>
        <v>0</v>
      </c>
      <c r="T33" s="82">
        <f t="shared" si="28"/>
        <v>1.3630315939694018E-2</v>
      </c>
      <c r="U33" s="83">
        <f t="shared" si="29"/>
        <v>98608.909586168622</v>
      </c>
      <c r="V33" s="83">
        <f t="shared" si="30"/>
        <v>489923.46093085309</v>
      </c>
      <c r="W33" s="84">
        <f>SUM(V33:V$42)</f>
        <v>4617363.845828752</v>
      </c>
      <c r="X33" s="85">
        <f t="shared" si="0"/>
        <v>489923.46093085309</v>
      </c>
      <c r="Y33" s="83">
        <f>SUM(X33:X$42)</f>
        <v>4416839.3715245379</v>
      </c>
      <c r="Z33" s="83">
        <f t="shared" si="1"/>
        <v>0</v>
      </c>
      <c r="AA33" s="84">
        <f>SUM(Z33:Z$42)</f>
        <v>200524.47430421377</v>
      </c>
      <c r="AB33" s="77">
        <f t="shared" si="2"/>
        <v>46.825016777960663</v>
      </c>
      <c r="AC33" s="78">
        <f t="shared" si="3"/>
        <v>44.791483751931338</v>
      </c>
      <c r="AD33" s="86">
        <f t="shared" si="16"/>
        <v>95.657165408670053</v>
      </c>
      <c r="AE33" s="78">
        <f t="shared" si="4"/>
        <v>2.033533026029327</v>
      </c>
      <c r="AF33" s="87">
        <f t="shared" si="17"/>
        <v>4.3428345913299466</v>
      </c>
      <c r="AH33" s="88">
        <f t="shared" si="31"/>
        <v>3.6650639476380875E-5</v>
      </c>
      <c r="AI33" s="89">
        <f t="shared" si="18"/>
        <v>0</v>
      </c>
      <c r="AJ33" s="89">
        <f t="shared" si="32"/>
        <v>713903368.44241977</v>
      </c>
      <c r="AK33" s="89">
        <f>SUM(AJ33:AJ$42)/U33/U33</f>
        <v>0.26747832016224032</v>
      </c>
      <c r="AL33" s="89">
        <f t="shared" si="33"/>
        <v>649649570.46051598</v>
      </c>
      <c r="AM33" s="89">
        <f>SUM(AL33:AL$42)/U33/U33</f>
        <v>0.23186405246294606</v>
      </c>
      <c r="AN33" s="89">
        <f t="shared" si="34"/>
        <v>1514735.8279507866</v>
      </c>
      <c r="AO33" s="90">
        <f>SUM(AN33:AN$42)/U33/U33</f>
        <v>1.6555266018018797E-2</v>
      </c>
      <c r="AP33" s="77">
        <f t="shared" si="5"/>
        <v>45.811337975412606</v>
      </c>
      <c r="AQ33" s="78">
        <f t="shared" si="6"/>
        <v>47.83869558050872</v>
      </c>
      <c r="AR33" s="78">
        <f t="shared" si="7"/>
        <v>43.8476993782836</v>
      </c>
      <c r="AS33" s="78">
        <f t="shared" si="8"/>
        <v>45.735268125579076</v>
      </c>
      <c r="AT33" s="78">
        <f t="shared" si="9"/>
        <v>1.7813451795045172</v>
      </c>
      <c r="AU33" s="91">
        <f t="shared" si="10"/>
        <v>2.2857208725541369</v>
      </c>
    </row>
    <row r="34" spans="1:47" ht="14.45" customHeight="1" x14ac:dyDescent="0.15">
      <c r="A34" s="208"/>
      <c r="B34" s="205" t="s">
        <v>85</v>
      </c>
      <c r="C34" s="71">
        <v>1782</v>
      </c>
      <c r="D34" s="72">
        <v>2</v>
      </c>
      <c r="E34" s="72">
        <v>602</v>
      </c>
      <c r="F34" s="128">
        <v>0</v>
      </c>
      <c r="G34" s="74" t="s">
        <v>85</v>
      </c>
      <c r="H34" s="72">
        <v>3950745</v>
      </c>
      <c r="I34" s="72">
        <v>4966</v>
      </c>
      <c r="J34" s="75">
        <v>45</v>
      </c>
      <c r="K34" s="72">
        <v>98385</v>
      </c>
      <c r="L34" s="76">
        <v>4167367</v>
      </c>
      <c r="M34" s="179"/>
      <c r="N34" s="54"/>
      <c r="O34" s="77">
        <f t="shared" si="26"/>
        <v>0.53503184713375795</v>
      </c>
      <c r="P34" s="78">
        <f t="shared" si="27"/>
        <v>0.98169390256016631</v>
      </c>
      <c r="Q34" s="79">
        <f t="shared" si="13"/>
        <v>1.1223344556677891E-3</v>
      </c>
      <c r="R34" s="80">
        <f t="shared" si="14"/>
        <v>1.1432631421473081E-3</v>
      </c>
      <c r="S34" s="81">
        <f t="shared" si="15"/>
        <v>0</v>
      </c>
      <c r="T34" s="82">
        <f t="shared" si="28"/>
        <v>5.7011625636369566E-3</v>
      </c>
      <c r="U34" s="83">
        <f t="shared" si="29"/>
        <v>97264.83899404043</v>
      </c>
      <c r="V34" s="83">
        <f t="shared" si="30"/>
        <v>485035.01808820653</v>
      </c>
      <c r="W34" s="84">
        <f>SUM(V34:V$42)</f>
        <v>4127440.3848978998</v>
      </c>
      <c r="X34" s="85">
        <f t="shared" si="0"/>
        <v>485035.01808820653</v>
      </c>
      <c r="Y34" s="83">
        <f>SUM(X34:X$42)</f>
        <v>3926915.9105936852</v>
      </c>
      <c r="Z34" s="83">
        <f t="shared" si="1"/>
        <v>0</v>
      </c>
      <c r="AA34" s="84">
        <f>SUM(Z34:Z$42)</f>
        <v>200524.47430421377</v>
      </c>
      <c r="AB34" s="77">
        <f t="shared" si="2"/>
        <v>42.435071374053216</v>
      </c>
      <c r="AC34" s="78">
        <f t="shared" si="3"/>
        <v>40.373437628723096</v>
      </c>
      <c r="AD34" s="86">
        <f t="shared" si="16"/>
        <v>95.141674849189258</v>
      </c>
      <c r="AE34" s="78">
        <f t="shared" si="4"/>
        <v>2.0616337453301106</v>
      </c>
      <c r="AF34" s="87">
        <f t="shared" si="17"/>
        <v>4.8583251508107272</v>
      </c>
      <c r="AH34" s="88">
        <f t="shared" si="31"/>
        <v>1.6158974119412338E-5</v>
      </c>
      <c r="AI34" s="89">
        <f t="shared" si="18"/>
        <v>0</v>
      </c>
      <c r="AJ34" s="89">
        <f t="shared" si="32"/>
        <v>244445754.33973986</v>
      </c>
      <c r="AK34" s="89">
        <f>SUM(AJ34:AJ$42)/U34/U34</f>
        <v>0.19945989379626317</v>
      </c>
      <c r="AL34" s="89">
        <f t="shared" si="33"/>
        <v>219752943.57286531</v>
      </c>
      <c r="AM34" s="89">
        <f>SUM(AL34:AL$42)/U34/U34</f>
        <v>0.16964637575848182</v>
      </c>
      <c r="AN34" s="89">
        <f t="shared" si="34"/>
        <v>657225.93820955453</v>
      </c>
      <c r="AO34" s="90">
        <f>SUM(AN34:AN$42)/U34/U34</f>
        <v>1.6855858345001019E-2</v>
      </c>
      <c r="AP34" s="77">
        <f t="shared" si="5"/>
        <v>41.559717086917018</v>
      </c>
      <c r="AQ34" s="78">
        <f t="shared" si="6"/>
        <v>43.310425661189413</v>
      </c>
      <c r="AR34" s="78">
        <f t="shared" si="7"/>
        <v>39.566149875122321</v>
      </c>
      <c r="AS34" s="78">
        <f t="shared" si="8"/>
        <v>41.180725382323871</v>
      </c>
      <c r="AT34" s="78">
        <f t="shared" si="9"/>
        <v>1.8071667230695514</v>
      </c>
      <c r="AU34" s="91">
        <f t="shared" si="10"/>
        <v>2.3161007675906697</v>
      </c>
    </row>
    <row r="35" spans="1:47" ht="14.45" customHeight="1" x14ac:dyDescent="0.15">
      <c r="A35" s="208"/>
      <c r="B35" s="205" t="s">
        <v>87</v>
      </c>
      <c r="C35" s="71">
        <v>2112</v>
      </c>
      <c r="D35" s="72">
        <v>4</v>
      </c>
      <c r="E35" s="72">
        <v>712</v>
      </c>
      <c r="F35" s="128">
        <v>0</v>
      </c>
      <c r="G35" s="74" t="s">
        <v>87</v>
      </c>
      <c r="H35" s="72">
        <v>3800955</v>
      </c>
      <c r="I35" s="72">
        <v>7376</v>
      </c>
      <c r="J35" s="75">
        <v>50</v>
      </c>
      <c r="K35" s="72">
        <v>97757</v>
      </c>
      <c r="L35" s="76">
        <v>3676902</v>
      </c>
      <c r="M35" s="179"/>
      <c r="N35" s="54"/>
      <c r="O35" s="77">
        <f t="shared" si="26"/>
        <v>0.52678762006403412</v>
      </c>
      <c r="P35" s="78">
        <f t="shared" si="27"/>
        <v>1.0077020280165589</v>
      </c>
      <c r="Q35" s="79">
        <f t="shared" si="13"/>
        <v>1.893939393939394E-3</v>
      </c>
      <c r="R35" s="80">
        <f t="shared" si="14"/>
        <v>1.8794637117751955E-3</v>
      </c>
      <c r="S35" s="81">
        <f t="shared" si="15"/>
        <v>0</v>
      </c>
      <c r="T35" s="82">
        <f t="shared" si="28"/>
        <v>9.3557143755219844E-3</v>
      </c>
      <c r="U35" s="83">
        <f t="shared" si="29"/>
        <v>96710.316335209427</v>
      </c>
      <c r="V35" s="83">
        <f t="shared" si="30"/>
        <v>481410.78283655673</v>
      </c>
      <c r="W35" s="84">
        <f>SUM(V35:V$42)</f>
        <v>3642405.3668096932</v>
      </c>
      <c r="X35" s="85">
        <f t="shared" si="0"/>
        <v>481410.78283655673</v>
      </c>
      <c r="Y35" s="83">
        <f>SUM(X35:X$42)</f>
        <v>3441880.892505479</v>
      </c>
      <c r="Z35" s="83">
        <f t="shared" si="1"/>
        <v>0</v>
      </c>
      <c r="AA35" s="84">
        <f>SUM(Z35:Z$42)</f>
        <v>200524.47430421377</v>
      </c>
      <c r="AB35" s="77">
        <f t="shared" si="2"/>
        <v>37.663048833225652</v>
      </c>
      <c r="AC35" s="78">
        <f t="shared" si="3"/>
        <v>35.589593984735934</v>
      </c>
      <c r="AD35" s="86">
        <f t="shared" si="16"/>
        <v>94.494723840146065</v>
      </c>
      <c r="AE35" s="78">
        <f t="shared" si="4"/>
        <v>2.0734548484897117</v>
      </c>
      <c r="AF35" s="87">
        <f t="shared" si="17"/>
        <v>5.5052761598539197</v>
      </c>
      <c r="AH35" s="88">
        <f t="shared" si="31"/>
        <v>2.1677622872558188E-5</v>
      </c>
      <c r="AI35" s="89">
        <f t="shared" si="18"/>
        <v>0</v>
      </c>
      <c r="AJ35" s="89">
        <f t="shared" si="32"/>
        <v>253501195.20749989</v>
      </c>
      <c r="AK35" s="89">
        <f>SUM(AJ35:AJ$42)/U35/U35</f>
        <v>0.17561793278306548</v>
      </c>
      <c r="AL35" s="89">
        <f t="shared" si="33"/>
        <v>224378740.36980623</v>
      </c>
      <c r="AM35" s="89">
        <f>SUM(AL35:AL$42)/U35/U35</f>
        <v>0.14810166957296048</v>
      </c>
      <c r="AN35" s="89">
        <f t="shared" si="34"/>
        <v>888200.37469620525</v>
      </c>
      <c r="AO35" s="90">
        <f>SUM(AN35:AN$42)/U35/U35</f>
        <v>1.6979440656706007E-2</v>
      </c>
      <c r="AP35" s="77">
        <f t="shared" si="5"/>
        <v>36.841675683810948</v>
      </c>
      <c r="AQ35" s="78">
        <f t="shared" si="6"/>
        <v>38.484421982640356</v>
      </c>
      <c r="AR35" s="78">
        <f t="shared" si="7"/>
        <v>34.835307982060897</v>
      </c>
      <c r="AS35" s="78">
        <f t="shared" si="8"/>
        <v>36.343879987410972</v>
      </c>
      <c r="AT35" s="78">
        <f t="shared" si="9"/>
        <v>1.8180566902606403</v>
      </c>
      <c r="AU35" s="91">
        <f t="shared" si="10"/>
        <v>2.3288530067187834</v>
      </c>
    </row>
    <row r="36" spans="1:47" ht="14.45" customHeight="1" x14ac:dyDescent="0.15">
      <c r="A36" s="208"/>
      <c r="B36" s="205" t="s">
        <v>89</v>
      </c>
      <c r="C36" s="71">
        <v>2497</v>
      </c>
      <c r="D36" s="72">
        <v>5</v>
      </c>
      <c r="E36" s="72">
        <v>823</v>
      </c>
      <c r="F36" s="128">
        <v>1</v>
      </c>
      <c r="G36" s="74" t="s">
        <v>89</v>
      </c>
      <c r="H36" s="72">
        <v>4359516</v>
      </c>
      <c r="I36" s="72">
        <v>12192</v>
      </c>
      <c r="J36" s="75">
        <v>55</v>
      </c>
      <c r="K36" s="72">
        <v>96820</v>
      </c>
      <c r="L36" s="76">
        <v>3190334</v>
      </c>
      <c r="M36" s="179"/>
      <c r="N36" s="54"/>
      <c r="O36" s="77">
        <f t="shared" si="26"/>
        <v>0.52787878787878784</v>
      </c>
      <c r="P36" s="78">
        <f t="shared" si="27"/>
        <v>1.0190450332726677</v>
      </c>
      <c r="Q36" s="79">
        <f t="shared" si="13"/>
        <v>2.0024028834601522E-3</v>
      </c>
      <c r="R36" s="80">
        <f t="shared" si="14"/>
        <v>1.9649797782041352E-3</v>
      </c>
      <c r="S36" s="81">
        <f t="shared" si="15"/>
        <v>1.215066828675577E-3</v>
      </c>
      <c r="T36" s="82">
        <f t="shared" si="28"/>
        <v>9.779536090648409E-3</v>
      </c>
      <c r="U36" s="83">
        <f t="shared" si="29"/>
        <v>95805.522238410835</v>
      </c>
      <c r="V36" s="83">
        <f t="shared" si="30"/>
        <v>476815.88014623453</v>
      </c>
      <c r="W36" s="84">
        <f>SUM(V36:V$42)</f>
        <v>3160994.5839731363</v>
      </c>
      <c r="X36" s="85">
        <f t="shared" si="0"/>
        <v>476236.51698688307</v>
      </c>
      <c r="Y36" s="83">
        <f>SUM(X36:X$42)</f>
        <v>2960470.1096689226</v>
      </c>
      <c r="Z36" s="83">
        <f t="shared" si="1"/>
        <v>579.36315935143921</v>
      </c>
      <c r="AA36" s="84">
        <f>SUM(Z36:Z$42)</f>
        <v>200524.47430421377</v>
      </c>
      <c r="AB36" s="77">
        <f t="shared" si="2"/>
        <v>32.993866221062298</v>
      </c>
      <c r="AC36" s="78">
        <f t="shared" si="3"/>
        <v>30.90082951901071</v>
      </c>
      <c r="AD36" s="86">
        <f t="shared" si="16"/>
        <v>93.656285419756429</v>
      </c>
      <c r="AE36" s="78">
        <f t="shared" si="4"/>
        <v>2.0930367020515908</v>
      </c>
      <c r="AF36" s="87">
        <f t="shared" si="17"/>
        <v>6.3437145802435815</v>
      </c>
      <c r="AH36" s="88">
        <f t="shared" si="31"/>
        <v>1.8940803581308444E-5</v>
      </c>
      <c r="AI36" s="89">
        <f t="shared" si="18"/>
        <v>1.4745934887939603E-6</v>
      </c>
      <c r="AJ36" s="89">
        <f t="shared" si="32"/>
        <v>163365770.36863872</v>
      </c>
      <c r="AK36" s="89">
        <f>SUM(AJ36:AJ$42)/U36/U36</f>
        <v>0.1513322663398094</v>
      </c>
      <c r="AL36" s="89">
        <f t="shared" si="33"/>
        <v>141980723.31698433</v>
      </c>
      <c r="AM36" s="89">
        <f>SUM(AL36:AL$42)/U36/U36</f>
        <v>0.12646664856000495</v>
      </c>
      <c r="AN36" s="89">
        <f t="shared" si="34"/>
        <v>1109604.11595115</v>
      </c>
      <c r="AO36" s="90">
        <f>SUM(AN36:AN$42)/U36/U36</f>
        <v>1.7204897549738772E-2</v>
      </c>
      <c r="AP36" s="77">
        <f t="shared" si="5"/>
        <v>32.231397838523712</v>
      </c>
      <c r="AQ36" s="78">
        <f t="shared" si="6"/>
        <v>33.756334603600884</v>
      </c>
      <c r="AR36" s="78">
        <f t="shared" si="7"/>
        <v>30.203811386457392</v>
      </c>
      <c r="AS36" s="78">
        <f t="shared" si="8"/>
        <v>31.597847651564027</v>
      </c>
      <c r="AT36" s="78">
        <f t="shared" si="9"/>
        <v>1.8359485179063904</v>
      </c>
      <c r="AU36" s="91">
        <f t="shared" si="10"/>
        <v>2.3501248861967912</v>
      </c>
    </row>
    <row r="37" spans="1:47" ht="14.45" customHeight="1" x14ac:dyDescent="0.15">
      <c r="A37" s="208"/>
      <c r="B37" s="205" t="s">
        <v>91</v>
      </c>
      <c r="C37" s="71">
        <v>2938</v>
      </c>
      <c r="D37" s="72">
        <v>11</v>
      </c>
      <c r="E37" s="72">
        <v>970</v>
      </c>
      <c r="F37" s="128">
        <v>2</v>
      </c>
      <c r="G37" s="74" t="s">
        <v>91</v>
      </c>
      <c r="H37" s="72">
        <v>5117803</v>
      </c>
      <c r="I37" s="72">
        <v>19941</v>
      </c>
      <c r="J37" s="75">
        <v>60</v>
      </c>
      <c r="K37" s="72">
        <v>95500</v>
      </c>
      <c r="L37" s="76">
        <v>2709350</v>
      </c>
      <c r="M37" s="179"/>
      <c r="N37" s="54"/>
      <c r="O37" s="77">
        <f t="shared" si="26"/>
        <v>0.53039832285115307</v>
      </c>
      <c r="P37" s="78">
        <f t="shared" si="27"/>
        <v>0.96597192070712601</v>
      </c>
      <c r="Q37" s="79">
        <f t="shared" si="13"/>
        <v>3.7440435670524166E-3</v>
      </c>
      <c r="R37" s="80">
        <f t="shared" si="14"/>
        <v>3.8759341620527052E-3</v>
      </c>
      <c r="S37" s="81">
        <f t="shared" si="15"/>
        <v>2.0618556701030928E-3</v>
      </c>
      <c r="T37" s="82">
        <f t="shared" si="28"/>
        <v>1.9204892348768529E-2</v>
      </c>
      <c r="U37" s="83">
        <f t="shared" si="29"/>
        <v>94868.588675996871</v>
      </c>
      <c r="V37" s="83">
        <f t="shared" si="30"/>
        <v>470065.01055663347</v>
      </c>
      <c r="W37" s="84">
        <f>SUM(V37:V$42)</f>
        <v>2684178.703826902</v>
      </c>
      <c r="X37" s="85">
        <f t="shared" si="0"/>
        <v>469095.80434930022</v>
      </c>
      <c r="Y37" s="83">
        <f>SUM(X37:X$42)</f>
        <v>2484233.5926820394</v>
      </c>
      <c r="Z37" s="83">
        <f t="shared" si="1"/>
        <v>969.20620733326496</v>
      </c>
      <c r="AA37" s="84">
        <f>SUM(Z37:Z$42)</f>
        <v>199945.11114486231</v>
      </c>
      <c r="AB37" s="77">
        <f t="shared" si="2"/>
        <v>28.293650630707003</v>
      </c>
      <c r="AC37" s="78">
        <f t="shared" si="3"/>
        <v>26.186049854355918</v>
      </c>
      <c r="AD37" s="86">
        <f t="shared" si="16"/>
        <v>92.550976175327079</v>
      </c>
      <c r="AE37" s="78">
        <f t="shared" si="4"/>
        <v>2.1076007763510805</v>
      </c>
      <c r="AF37" s="87">
        <f t="shared" si="17"/>
        <v>7.4490238246729055</v>
      </c>
      <c r="AH37" s="88">
        <f t="shared" si="31"/>
        <v>3.2885871836605488E-5</v>
      </c>
      <c r="AI37" s="89">
        <f t="shared" si="18"/>
        <v>2.1212416714420171E-6</v>
      </c>
      <c r="AJ37" s="89">
        <f t="shared" si="32"/>
        <v>202297212.72544298</v>
      </c>
      <c r="AK37" s="89">
        <f>SUM(AJ37:AJ$42)/U37/U37</f>
        <v>0.13618452498016881</v>
      </c>
      <c r="AL37" s="89">
        <f t="shared" si="33"/>
        <v>170956428.67024675</v>
      </c>
      <c r="AM37" s="89">
        <f>SUM(AL37:AL$42)/U37/U37</f>
        <v>0.113201433587329</v>
      </c>
      <c r="AN37" s="89">
        <f t="shared" si="34"/>
        <v>1828333.1471961017</v>
      </c>
      <c r="AO37" s="90">
        <f>SUM(AN37:AN$42)/U37/U37</f>
        <v>1.7423122267565969E-2</v>
      </c>
      <c r="AP37" s="77">
        <f t="shared" si="5"/>
        <v>27.570348155138298</v>
      </c>
      <c r="AQ37" s="78">
        <f t="shared" si="6"/>
        <v>29.016953106275707</v>
      </c>
      <c r="AR37" s="78">
        <f t="shared" si="7"/>
        <v>25.526599608113578</v>
      </c>
      <c r="AS37" s="78">
        <f t="shared" si="8"/>
        <v>26.845500100598258</v>
      </c>
      <c r="AT37" s="78">
        <f t="shared" si="9"/>
        <v>1.8488872929315234</v>
      </c>
      <c r="AU37" s="91">
        <f t="shared" si="10"/>
        <v>2.3663142597706375</v>
      </c>
    </row>
    <row r="38" spans="1:47" ht="14.45" customHeight="1" x14ac:dyDescent="0.15">
      <c r="A38" s="208"/>
      <c r="B38" s="205" t="s">
        <v>93</v>
      </c>
      <c r="C38" s="71">
        <v>2209</v>
      </c>
      <c r="D38" s="72">
        <v>9</v>
      </c>
      <c r="E38" s="72">
        <v>750</v>
      </c>
      <c r="F38" s="126">
        <v>3</v>
      </c>
      <c r="G38" s="74" t="s">
        <v>93</v>
      </c>
      <c r="H38" s="72">
        <v>4296437</v>
      </c>
      <c r="I38" s="72">
        <v>25619</v>
      </c>
      <c r="J38" s="75">
        <v>65</v>
      </c>
      <c r="K38" s="72">
        <v>93592</v>
      </c>
      <c r="L38" s="76">
        <v>2236330</v>
      </c>
      <c r="M38" s="179"/>
      <c r="N38" s="54"/>
      <c r="O38" s="77">
        <f t="shared" si="26"/>
        <v>0.53183823529411767</v>
      </c>
      <c r="P38" s="78">
        <f t="shared" si="27"/>
        <v>1.011915005096083</v>
      </c>
      <c r="Q38" s="79">
        <f t="shared" si="13"/>
        <v>4.074241738343142E-3</v>
      </c>
      <c r="R38" s="80">
        <f t="shared" si="14"/>
        <v>4.0262687259551861E-3</v>
      </c>
      <c r="S38" s="81">
        <f t="shared" si="15"/>
        <v>4.0000000000000001E-3</v>
      </c>
      <c r="T38" s="82">
        <f t="shared" si="28"/>
        <v>1.9943382724852476E-2</v>
      </c>
      <c r="U38" s="83">
        <f t="shared" si="29"/>
        <v>93046.647643194752</v>
      </c>
      <c r="V38" s="83">
        <f t="shared" si="30"/>
        <v>460889.48143233795</v>
      </c>
      <c r="W38" s="84">
        <f>SUM(V38:V$42)</f>
        <v>2214113.6932702679</v>
      </c>
      <c r="X38" s="85">
        <f t="shared" si="0"/>
        <v>459045.92350660858</v>
      </c>
      <c r="Y38" s="83">
        <f>SUM(X38:X$42)</f>
        <v>2015137.7883327389</v>
      </c>
      <c r="Z38" s="83">
        <f t="shared" si="1"/>
        <v>1843.5579257293518</v>
      </c>
      <c r="AA38" s="84">
        <f>SUM(Z38:Z$42)</f>
        <v>198975.90493752906</v>
      </c>
      <c r="AB38" s="77">
        <f t="shared" si="2"/>
        <v>23.795738474756362</v>
      </c>
      <c r="AC38" s="78">
        <f t="shared" si="3"/>
        <v>21.657285236757502</v>
      </c>
      <c r="AD38" s="86">
        <f t="shared" si="16"/>
        <v>91.013293240437008</v>
      </c>
      <c r="AE38" s="78">
        <f t="shared" si="4"/>
        <v>2.1384532379988626</v>
      </c>
      <c r="AF38" s="87">
        <f t="shared" si="17"/>
        <v>8.9867067595629955</v>
      </c>
      <c r="AH38" s="88">
        <f t="shared" si="31"/>
        <v>4.3311807010073119E-5</v>
      </c>
      <c r="AI38" s="89">
        <f t="shared" si="18"/>
        <v>5.3119999999999993E-6</v>
      </c>
      <c r="AJ38" s="89">
        <f t="shared" si="32"/>
        <v>174410860.7836777</v>
      </c>
      <c r="AK38" s="89">
        <f>SUM(AJ38:AJ$42)/U38/U38</f>
        <v>0.11820376384423745</v>
      </c>
      <c r="AL38" s="89">
        <f t="shared" si="33"/>
        <v>142190902.55276778</v>
      </c>
      <c r="AM38" s="89">
        <f>SUM(AL38:AL$42)/U38/U38</f>
        <v>9.7931797801686621E-2</v>
      </c>
      <c r="AN38" s="89">
        <f t="shared" si="34"/>
        <v>2895928.7168903574</v>
      </c>
      <c r="AO38" s="90">
        <f>SUM(AN38:AN$42)/U38/U38</f>
        <v>1.7900944297608964E-2</v>
      </c>
      <c r="AP38" s="77">
        <f t="shared" si="5"/>
        <v>23.121875299338665</v>
      </c>
      <c r="AQ38" s="78">
        <f t="shared" si="6"/>
        <v>24.469601650174059</v>
      </c>
      <c r="AR38" s="78">
        <f t="shared" si="7"/>
        <v>21.04392172754379</v>
      </c>
      <c r="AS38" s="78">
        <f t="shared" si="8"/>
        <v>22.270648745971215</v>
      </c>
      <c r="AT38" s="78">
        <f t="shared" si="9"/>
        <v>1.8762161932975188</v>
      </c>
      <c r="AU38" s="91">
        <f t="shared" si="10"/>
        <v>2.4006902827002063</v>
      </c>
    </row>
    <row r="39" spans="1:47" ht="14.45" customHeight="1" x14ac:dyDescent="0.15">
      <c r="A39" s="208"/>
      <c r="B39" s="205" t="s">
        <v>95</v>
      </c>
      <c r="C39" s="71">
        <v>2039</v>
      </c>
      <c r="D39" s="72">
        <v>22</v>
      </c>
      <c r="E39" s="72">
        <v>671</v>
      </c>
      <c r="F39" s="126">
        <v>6</v>
      </c>
      <c r="G39" s="74" t="s">
        <v>95</v>
      </c>
      <c r="H39" s="72">
        <v>3752050</v>
      </c>
      <c r="I39" s="72">
        <v>36778</v>
      </c>
      <c r="J39" s="75">
        <v>70</v>
      </c>
      <c r="K39" s="72">
        <v>90872</v>
      </c>
      <c r="L39" s="76">
        <v>1774737</v>
      </c>
      <c r="M39" s="179"/>
      <c r="N39" s="54"/>
      <c r="O39" s="77">
        <f t="shared" si="26"/>
        <v>0.54497136311569305</v>
      </c>
      <c r="P39" s="78">
        <f t="shared" si="27"/>
        <v>0.99801629707031625</v>
      </c>
      <c r="Q39" s="79">
        <f t="shared" si="13"/>
        <v>1.0789602746444336E-2</v>
      </c>
      <c r="R39" s="80">
        <f t="shared" si="14"/>
        <v>1.0811048655334877E-2</v>
      </c>
      <c r="S39" s="81">
        <f t="shared" si="15"/>
        <v>8.9418777943368107E-3</v>
      </c>
      <c r="T39" s="82">
        <f t="shared" si="28"/>
        <v>5.2757581727999658E-2</v>
      </c>
      <c r="U39" s="83">
        <f t="shared" si="29"/>
        <v>91190.98273798202</v>
      </c>
      <c r="V39" s="83">
        <f t="shared" si="30"/>
        <v>445009.16405381483</v>
      </c>
      <c r="W39" s="84">
        <f>SUM(V39:V$42)</f>
        <v>1753224.2118379301</v>
      </c>
      <c r="X39" s="85">
        <f t="shared" si="0"/>
        <v>441029.94649148564</v>
      </c>
      <c r="Y39" s="83">
        <f>SUM(X39:X$42)</f>
        <v>1556091.8648261304</v>
      </c>
      <c r="Z39" s="83">
        <f t="shared" si="1"/>
        <v>3979.2175623291937</v>
      </c>
      <c r="AA39" s="84">
        <f>SUM(Z39:Z$42)</f>
        <v>197132.34701179969</v>
      </c>
      <c r="AB39" s="77">
        <f t="shared" si="2"/>
        <v>19.225850618097283</v>
      </c>
      <c r="AC39" s="78">
        <f t="shared" si="3"/>
        <v>17.06409798540313</v>
      </c>
      <c r="AD39" s="86">
        <f t="shared" si="16"/>
        <v>88.756010458859507</v>
      </c>
      <c r="AE39" s="78">
        <f t="shared" si="4"/>
        <v>2.161752632694153</v>
      </c>
      <c r="AF39" s="87">
        <f t="shared" si="17"/>
        <v>11.243989541140492</v>
      </c>
      <c r="AH39" s="88">
        <f t="shared" si="31"/>
        <v>1.1984177085992976E-4</v>
      </c>
      <c r="AI39" s="89">
        <f t="shared" si="18"/>
        <v>1.3207035195004406E-5</v>
      </c>
      <c r="AJ39" s="89">
        <f t="shared" si="32"/>
        <v>302419601.25598234</v>
      </c>
      <c r="AK39" s="89">
        <f>SUM(AJ39:AJ$42)/U39/U39</f>
        <v>0.10208997532666195</v>
      </c>
      <c r="AL39" s="89">
        <f t="shared" si="33"/>
        <v>231763779.67010084</v>
      </c>
      <c r="AM39" s="89">
        <f>SUM(AL39:AL$42)/U39/U39</f>
        <v>8.4859126876748001E-2</v>
      </c>
      <c r="AN39" s="89">
        <f t="shared" si="34"/>
        <v>7689497.6760421144</v>
      </c>
      <c r="AO39" s="90">
        <f>SUM(AN39:AN$42)/U39/U39</f>
        <v>1.8288652887314398E-2</v>
      </c>
      <c r="AP39" s="77">
        <f t="shared" si="5"/>
        <v>18.599600788384809</v>
      </c>
      <c r="AQ39" s="78">
        <f t="shared" si="6"/>
        <v>19.852100447809757</v>
      </c>
      <c r="AR39" s="78">
        <f t="shared" si="7"/>
        <v>16.49313842307869</v>
      </c>
      <c r="AS39" s="78">
        <f t="shared" si="8"/>
        <v>17.63505754772757</v>
      </c>
      <c r="AT39" s="78">
        <f t="shared" si="9"/>
        <v>1.8966909626399806</v>
      </c>
      <c r="AU39" s="91">
        <f t="shared" si="10"/>
        <v>2.4268143027483253</v>
      </c>
    </row>
    <row r="40" spans="1:47" ht="14.45" customHeight="1" x14ac:dyDescent="0.15">
      <c r="A40" s="208"/>
      <c r="B40" s="205" t="s">
        <v>97</v>
      </c>
      <c r="C40" s="71">
        <v>1950</v>
      </c>
      <c r="D40" s="72">
        <v>36</v>
      </c>
      <c r="E40" s="72">
        <v>653</v>
      </c>
      <c r="F40" s="126">
        <v>27</v>
      </c>
      <c r="G40" s="74" t="s">
        <v>97</v>
      </c>
      <c r="H40" s="72">
        <v>3379056</v>
      </c>
      <c r="I40" s="72">
        <v>60415</v>
      </c>
      <c r="J40" s="75">
        <v>75</v>
      </c>
      <c r="K40" s="72">
        <v>86507</v>
      </c>
      <c r="L40" s="76">
        <v>1330308</v>
      </c>
      <c r="M40" s="179"/>
      <c r="N40" s="54"/>
      <c r="O40" s="77">
        <f t="shared" si="26"/>
        <v>0.54519639065817416</v>
      </c>
      <c r="P40" s="78">
        <f t="shared" si="27"/>
        <v>0.985536928225339</v>
      </c>
      <c r="Q40" s="79">
        <f t="shared" si="13"/>
        <v>1.8461538461538463E-2</v>
      </c>
      <c r="R40" s="80">
        <f t="shared" si="14"/>
        <v>1.8732467483265434E-2</v>
      </c>
      <c r="S40" s="81">
        <f t="shared" si="15"/>
        <v>4.1347626339969371E-2</v>
      </c>
      <c r="T40" s="82">
        <f t="shared" si="28"/>
        <v>8.983552643567054E-2</v>
      </c>
      <c r="U40" s="83">
        <f t="shared" si="29"/>
        <v>86379.967013326328</v>
      </c>
      <c r="V40" s="83">
        <f t="shared" si="30"/>
        <v>414253.47819609888</v>
      </c>
      <c r="W40" s="84">
        <f>SUM(V40:V$42)</f>
        <v>1308215.0477841152</v>
      </c>
      <c r="X40" s="85">
        <f t="shared" si="0"/>
        <v>397125.08016961394</v>
      </c>
      <c r="Y40" s="83">
        <f>SUM(X40:X$42)</f>
        <v>1115061.9183346448</v>
      </c>
      <c r="Z40" s="83">
        <f t="shared" si="1"/>
        <v>17128.398026484945</v>
      </c>
      <c r="AA40" s="84">
        <f>SUM(Z40:Z$42)</f>
        <v>193153.12944947052</v>
      </c>
      <c r="AB40" s="77">
        <f t="shared" si="2"/>
        <v>15.144889411479973</v>
      </c>
      <c r="AC40" s="78">
        <f t="shared" si="3"/>
        <v>12.90880231712311</v>
      </c>
      <c r="AD40" s="86">
        <f t="shared" si="16"/>
        <v>85.235368621035377</v>
      </c>
      <c r="AE40" s="78">
        <f t="shared" si="4"/>
        <v>2.2360870943568627</v>
      </c>
      <c r="AF40" s="87">
        <f t="shared" si="17"/>
        <v>14.764631378964625</v>
      </c>
      <c r="AH40" s="88">
        <f t="shared" si="31"/>
        <v>2.0403920050325347E-4</v>
      </c>
      <c r="AI40" s="89">
        <f t="shared" si="18"/>
        <v>6.0701378462510931E-5</v>
      </c>
      <c r="AJ40" s="89">
        <f t="shared" si="32"/>
        <v>283443631.27448523</v>
      </c>
      <c r="AK40" s="89">
        <f>SUM(AJ40:AJ$42)/U40/U40</f>
        <v>7.3247984214385345E-2</v>
      </c>
      <c r="AL40" s="89">
        <f t="shared" si="33"/>
        <v>205220601.67178902</v>
      </c>
      <c r="AM40" s="89">
        <f>SUM(AL40:AL$42)/U40/U40</f>
        <v>6.3513694838875326E-2</v>
      </c>
      <c r="AN40" s="89">
        <f t="shared" si="34"/>
        <v>18702871.324927215</v>
      </c>
      <c r="AO40" s="90">
        <f>SUM(AN40:AN$42)/U40/U40</f>
        <v>1.9352036692351023E-2</v>
      </c>
      <c r="AP40" s="77">
        <f t="shared" si="5"/>
        <v>14.614427861357834</v>
      </c>
      <c r="AQ40" s="78">
        <f t="shared" si="6"/>
        <v>15.675350961602112</v>
      </c>
      <c r="AR40" s="78">
        <f t="shared" si="7"/>
        <v>12.414844616410768</v>
      </c>
      <c r="AS40" s="78">
        <f t="shared" si="8"/>
        <v>13.402760017835451</v>
      </c>
      <c r="AT40" s="78">
        <f t="shared" si="9"/>
        <v>1.9634283623174584</v>
      </c>
      <c r="AU40" s="91">
        <f t="shared" si="10"/>
        <v>2.5087458263962672</v>
      </c>
    </row>
    <row r="41" spans="1:47" ht="14.45" customHeight="1" x14ac:dyDescent="0.15">
      <c r="A41" s="208"/>
      <c r="B41" s="205" t="s">
        <v>99</v>
      </c>
      <c r="C41" s="71">
        <v>1661</v>
      </c>
      <c r="D41" s="72">
        <v>59</v>
      </c>
      <c r="E41" s="72">
        <v>569</v>
      </c>
      <c r="F41" s="126">
        <v>55</v>
      </c>
      <c r="G41" s="74" t="s">
        <v>99</v>
      </c>
      <c r="H41" s="72">
        <v>2663083</v>
      </c>
      <c r="I41" s="72">
        <v>91456</v>
      </c>
      <c r="J41" s="75">
        <v>80</v>
      </c>
      <c r="K41" s="72">
        <v>78971</v>
      </c>
      <c r="L41" s="76">
        <v>914910</v>
      </c>
      <c r="M41" s="179"/>
      <c r="N41" s="54"/>
      <c r="O41" s="77">
        <f>IF(K41&lt;0.5,0.5,((L41-L42)-5*K42)/5/(K41-K42))</f>
        <v>0.5416790548470386</v>
      </c>
      <c r="P41" s="78">
        <f>IF(H41&lt;0.5,1,(I41/H41)/((K41-K42)/(L41-L42)))</f>
        <v>0.98226453147566195</v>
      </c>
      <c r="Q41" s="79">
        <f t="shared" si="13"/>
        <v>3.5520770620108368E-2</v>
      </c>
      <c r="R41" s="80">
        <f t="shared" si="14"/>
        <v>3.6162122810996032E-2</v>
      </c>
      <c r="S41" s="81">
        <f t="shared" si="15"/>
        <v>9.6660808435852369E-2</v>
      </c>
      <c r="T41" s="82">
        <f>5*R41/(1+5*(1-O41)*R41)</f>
        <v>0.16697362781425848</v>
      </c>
      <c r="U41" s="83">
        <f t="shared" si="29"/>
        <v>78619.977203188304</v>
      </c>
      <c r="V41" s="83">
        <f>5*U41*((1-T41)+O41*T41)</f>
        <v>363016.93019799452</v>
      </c>
      <c r="W41" s="84">
        <f>SUM(V41:V$42)</f>
        <v>893961.56958801649</v>
      </c>
      <c r="X41" s="85">
        <f t="shared" si="0"/>
        <v>327927.42024915497</v>
      </c>
      <c r="Y41" s="83">
        <f>SUM(X41:X$42)</f>
        <v>717936.83816503081</v>
      </c>
      <c r="Z41" s="83">
        <f t="shared" si="1"/>
        <v>35089.509948839535</v>
      </c>
      <c r="AA41" s="84">
        <f>SUM(Z41:Z$42)</f>
        <v>176024.73142298555</v>
      </c>
      <c r="AB41" s="77">
        <f t="shared" si="2"/>
        <v>11.370666863431287</v>
      </c>
      <c r="AC41" s="78">
        <f t="shared" si="3"/>
        <v>9.1317355169102754</v>
      </c>
      <c r="AD41" s="86">
        <f t="shared" si="16"/>
        <v>80.309586294172917</v>
      </c>
      <c r="AE41" s="78">
        <f t="shared" si="4"/>
        <v>2.2389313465210106</v>
      </c>
      <c r="AF41" s="87">
        <f t="shared" si="17"/>
        <v>19.690413705827066</v>
      </c>
      <c r="AH41" s="88">
        <f>IF(D41=0,0,T41*T41*(1-T41)/D41)</f>
        <v>3.9364297489314758E-4</v>
      </c>
      <c r="AI41" s="89">
        <f t="shared" si="18"/>
        <v>1.5345781467202078E-4</v>
      </c>
      <c r="AJ41" s="89">
        <f>U41*U41*((1-O41)*5+AB42)^2*AH41</f>
        <v>263096107.80837905</v>
      </c>
      <c r="AK41" s="89">
        <f>SUM(AJ41:AJ$42)/U41/U41</f>
        <v>4.2564603889264134E-2</v>
      </c>
      <c r="AL41" s="89">
        <f>U41*U41*((1-O41)*5*(1-S41)+AC42)^2*AH41+V41*V41*AI41</f>
        <v>176923705.31914839</v>
      </c>
      <c r="AM41" s="89">
        <f>SUM(AL41:AL$42)/U41/U41</f>
        <v>4.3469077418645842E-2</v>
      </c>
      <c r="AN41" s="89">
        <f>U41*U41*((1-O41)*5*S41+AE42)^2*AH41+V41*V41*AI41</f>
        <v>33929280.761849798</v>
      </c>
      <c r="AO41" s="90">
        <f>SUM(AN41:AN$42)/U41/U41</f>
        <v>2.0334941796663685E-2</v>
      </c>
      <c r="AP41" s="77">
        <f t="shared" si="5"/>
        <v>10.966295521344589</v>
      </c>
      <c r="AQ41" s="78">
        <f t="shared" si="6"/>
        <v>11.775038205517985</v>
      </c>
      <c r="AR41" s="78">
        <f t="shared" si="7"/>
        <v>8.7230904290755262</v>
      </c>
      <c r="AS41" s="78">
        <f t="shared" si="8"/>
        <v>9.5403806047450246</v>
      </c>
      <c r="AT41" s="78">
        <f t="shared" si="9"/>
        <v>1.959434097149817</v>
      </c>
      <c r="AU41" s="91">
        <f t="shared" si="10"/>
        <v>2.5184285958922041</v>
      </c>
    </row>
    <row r="42" spans="1:47" ht="14.45" customHeight="1" thickBot="1" x14ac:dyDescent="0.2">
      <c r="A42" s="209"/>
      <c r="B42" s="210" t="s">
        <v>101</v>
      </c>
      <c r="C42" s="131">
        <v>1855</v>
      </c>
      <c r="D42" s="131">
        <v>201</v>
      </c>
      <c r="E42" s="131">
        <v>599</v>
      </c>
      <c r="F42" s="132">
        <v>159</v>
      </c>
      <c r="G42" s="133" t="s">
        <v>101</v>
      </c>
      <c r="H42" s="131">
        <v>2761968</v>
      </c>
      <c r="I42" s="131">
        <v>292332</v>
      </c>
      <c r="J42" s="134">
        <v>85</v>
      </c>
      <c r="K42" s="131">
        <v>66190</v>
      </c>
      <c r="L42" s="135">
        <v>549344</v>
      </c>
      <c r="M42" s="179"/>
      <c r="N42" s="54"/>
      <c r="O42" s="136">
        <v>1</v>
      </c>
      <c r="P42" s="137">
        <f>IF(H42&lt;0.5,1,(I42/H42)/(K42/L42))</f>
        <v>0.87843517867442611</v>
      </c>
      <c r="Q42" s="138">
        <f t="shared" si="13"/>
        <v>0.10835579514824797</v>
      </c>
      <c r="R42" s="139">
        <f t="shared" si="14"/>
        <v>0.12335092876375778</v>
      </c>
      <c r="S42" s="140">
        <f t="shared" si="15"/>
        <v>0.26544240400667779</v>
      </c>
      <c r="T42" s="136">
        <v>1</v>
      </c>
      <c r="U42" s="141">
        <f>U41*(1-T41)</f>
        <v>65492.514390897653</v>
      </c>
      <c r="V42" s="141">
        <f>U42/R42</f>
        <v>530944.63939002191</v>
      </c>
      <c r="W42" s="142">
        <f>SUM(V42:V$42)</f>
        <v>530944.63939002191</v>
      </c>
      <c r="X42" s="136">
        <f t="shared" si="0"/>
        <v>390009.41791587585</v>
      </c>
      <c r="Y42" s="141">
        <f>SUM(X42:X$42)</f>
        <v>390009.41791587585</v>
      </c>
      <c r="Z42" s="141">
        <f t="shared" si="1"/>
        <v>140935.22147414603</v>
      </c>
      <c r="AA42" s="142">
        <f>SUM(Z42:Z$42)</f>
        <v>140935.22147414603</v>
      </c>
      <c r="AB42" s="143">
        <f t="shared" si="2"/>
        <v>8.1069515245823904</v>
      </c>
      <c r="AC42" s="137">
        <f t="shared" si="3"/>
        <v>5.9550228227316389</v>
      </c>
      <c r="AD42" s="144">
        <f t="shared" si="16"/>
        <v>73.455759599332211</v>
      </c>
      <c r="AE42" s="137">
        <f t="shared" si="4"/>
        <v>2.1519287018507511</v>
      </c>
      <c r="AF42" s="145">
        <f t="shared" si="17"/>
        <v>26.544240400667778</v>
      </c>
      <c r="AH42" s="146">
        <f>0</f>
        <v>0</v>
      </c>
      <c r="AI42" s="147">
        <f t="shared" si="18"/>
        <v>3.2551374651391225E-4</v>
      </c>
      <c r="AJ42" s="147">
        <v>0</v>
      </c>
      <c r="AK42" s="147">
        <f>(1-R42)/R42/R42/D42</f>
        <v>0.28664533083256893</v>
      </c>
      <c r="AL42" s="147">
        <f>V42*V42*AI42</f>
        <v>91763044.559226632</v>
      </c>
      <c r="AM42" s="147">
        <f>(1-S42)*(1-S42)*(1-R42)/R42/R42/D42+AI42/R42/R42</f>
        <v>0.17606024504976417</v>
      </c>
      <c r="AN42" s="147">
        <f>V42*V42*AI42</f>
        <v>91763044.559226632</v>
      </c>
      <c r="AO42" s="148">
        <f>S42*S42*(1-R42)/R42/R42/D42+AI42/R42/R42</f>
        <v>4.1590565644168381E-2</v>
      </c>
      <c r="AP42" s="143">
        <f t="shared" si="5"/>
        <v>7.05758185524446</v>
      </c>
      <c r="AQ42" s="137">
        <f t="shared" si="6"/>
        <v>9.15632119392032</v>
      </c>
      <c r="AR42" s="137">
        <f t="shared" si="7"/>
        <v>5.1326159663745354</v>
      </c>
      <c r="AS42" s="137">
        <f t="shared" si="8"/>
        <v>6.7774296790887423</v>
      </c>
      <c r="AT42" s="137">
        <f t="shared" si="9"/>
        <v>1.7522109051758505</v>
      </c>
      <c r="AU42" s="149">
        <f t="shared" si="10"/>
        <v>2.5516464985256517</v>
      </c>
    </row>
    <row r="43" spans="1:47" ht="14.45" customHeight="1" thickTop="1" x14ac:dyDescent="0.15">
      <c r="G43" s="150"/>
      <c r="H43" s="150"/>
      <c r="I43" s="150"/>
      <c r="J43" s="150"/>
      <c r="K43" s="150"/>
      <c r="L43" s="150"/>
    </row>
    <row r="44" spans="1:47" ht="14.45" customHeight="1" thickBot="1" x14ac:dyDescent="0.2">
      <c r="A44" s="1" t="s">
        <v>103</v>
      </c>
      <c r="G44" s="150"/>
      <c r="H44" s="150"/>
      <c r="I44" s="150"/>
      <c r="J44" s="229" t="s">
        <v>104</v>
      </c>
      <c r="K44" s="230"/>
      <c r="L44" s="230"/>
      <c r="M44" s="230"/>
    </row>
    <row r="45" spans="1:47" ht="14.45" customHeight="1" thickTop="1" x14ac:dyDescent="0.15">
      <c r="A45" s="212" t="s">
        <v>18</v>
      </c>
      <c r="B45" s="214" t="s">
        <v>105</v>
      </c>
      <c r="C45" s="216" t="s">
        <v>35</v>
      </c>
      <c r="D45" s="217"/>
      <c r="E45" s="217"/>
      <c r="F45" s="218" t="s">
        <v>106</v>
      </c>
      <c r="G45" s="217"/>
      <c r="H45" s="217"/>
      <c r="I45" s="217"/>
      <c r="J45" s="218" t="s">
        <v>107</v>
      </c>
      <c r="K45" s="217"/>
      <c r="L45" s="217"/>
      <c r="M45" s="219"/>
    </row>
    <row r="46" spans="1:47" ht="14.45" customHeight="1" x14ac:dyDescent="0.15">
      <c r="A46" s="213"/>
      <c r="B46" s="215"/>
      <c r="C46" s="20" t="s">
        <v>108</v>
      </c>
      <c r="D46" s="220" t="s">
        <v>17</v>
      </c>
      <c r="E46" s="221"/>
      <c r="F46" s="22" t="s">
        <v>108</v>
      </c>
      <c r="G46" s="220" t="s">
        <v>17</v>
      </c>
      <c r="H46" s="222"/>
      <c r="I46" s="151" t="s">
        <v>216</v>
      </c>
      <c r="J46" s="22" t="s">
        <v>108</v>
      </c>
      <c r="K46" s="220" t="s">
        <v>17</v>
      </c>
      <c r="L46" s="222"/>
      <c r="M46" s="152" t="s">
        <v>216</v>
      </c>
    </row>
    <row r="47" spans="1:47" ht="14.45" customHeight="1" x14ac:dyDescent="0.15">
      <c r="A47" s="46" t="s">
        <v>65</v>
      </c>
      <c r="B47" s="47">
        <v>0</v>
      </c>
      <c r="C47" s="153">
        <f>AB7</f>
        <v>78.367873974592541</v>
      </c>
      <c r="D47" s="153">
        <f t="shared" ref="D47:E82" si="35">AP7</f>
        <v>76.880377905057472</v>
      </c>
      <c r="E47" s="154">
        <f t="shared" si="35"/>
        <v>79.855370044127611</v>
      </c>
      <c r="F47" s="155">
        <f>AC7</f>
        <v>77.512936041039055</v>
      </c>
      <c r="G47" s="153">
        <f t="shared" ref="G47:H82" si="36">AR7</f>
        <v>76.070035054620661</v>
      </c>
      <c r="H47" s="153">
        <f t="shared" si="36"/>
        <v>78.955837027457449</v>
      </c>
      <c r="I47" s="156">
        <f t="shared" ref="I47:J82" si="37">AD7</f>
        <v>98.90907091108447</v>
      </c>
      <c r="J47" s="155">
        <f t="shared" si="37"/>
        <v>0.85493793355349978</v>
      </c>
      <c r="K47" s="153">
        <f t="shared" ref="K47:L82" si="38">AT7</f>
        <v>0.67964615868182798</v>
      </c>
      <c r="L47" s="153">
        <f t="shared" si="38"/>
        <v>1.0302297084251717</v>
      </c>
      <c r="M47" s="157">
        <f>AF7</f>
        <v>1.0909290889155385</v>
      </c>
    </row>
    <row r="48" spans="1:47" ht="14.45" customHeight="1" x14ac:dyDescent="0.15">
      <c r="A48" s="46"/>
      <c r="B48" s="70">
        <v>5</v>
      </c>
      <c r="C48" s="158">
        <f>AB8</f>
        <v>73.637855142502005</v>
      </c>
      <c r="D48" s="158">
        <f t="shared" si="35"/>
        <v>72.24247069202579</v>
      </c>
      <c r="E48" s="159">
        <f t="shared" si="35"/>
        <v>75.033239592978219</v>
      </c>
      <c r="F48" s="160">
        <f>AC8</f>
        <v>72.779939060326981</v>
      </c>
      <c r="G48" s="158">
        <f t="shared" si="36"/>
        <v>71.430246728738865</v>
      </c>
      <c r="H48" s="158">
        <f t="shared" si="36"/>
        <v>74.129631391915098</v>
      </c>
      <c r="I48" s="161">
        <f t="shared" si="37"/>
        <v>98.834952375358014</v>
      </c>
      <c r="J48" s="160">
        <f t="shared" si="37"/>
        <v>0.85791608217503657</v>
      </c>
      <c r="K48" s="158">
        <f t="shared" si="38"/>
        <v>0.6821108990986684</v>
      </c>
      <c r="L48" s="158">
        <f t="shared" si="38"/>
        <v>1.0337212652514047</v>
      </c>
      <c r="M48" s="162">
        <f>AF8</f>
        <v>1.1650476246420003</v>
      </c>
    </row>
    <row r="49" spans="1:13" ht="14.45" customHeight="1" x14ac:dyDescent="0.15">
      <c r="A49" s="46"/>
      <c r="B49" s="70">
        <v>10</v>
      </c>
      <c r="C49" s="158">
        <f t="shared" ref="C49:C62" si="39">AB9</f>
        <v>68.889301315262344</v>
      </c>
      <c r="D49" s="158">
        <f t="shared" si="35"/>
        <v>67.578919031399067</v>
      </c>
      <c r="E49" s="159">
        <f t="shared" si="35"/>
        <v>70.199683599125621</v>
      </c>
      <c r="F49" s="160">
        <f t="shared" ref="F49:F62" si="40">AC9</f>
        <v>68.028362308362716</v>
      </c>
      <c r="G49" s="158">
        <f t="shared" si="36"/>
        <v>66.764790680474235</v>
      </c>
      <c r="H49" s="158">
        <f t="shared" si="36"/>
        <v>69.291933936251198</v>
      </c>
      <c r="I49" s="161">
        <f t="shared" si="37"/>
        <v>98.750257310696682</v>
      </c>
      <c r="J49" s="160">
        <f t="shared" si="37"/>
        <v>0.86093900689963909</v>
      </c>
      <c r="K49" s="158">
        <f t="shared" si="38"/>
        <v>0.68461423089251239</v>
      </c>
      <c r="L49" s="158">
        <f t="shared" si="38"/>
        <v>1.0372637829067659</v>
      </c>
      <c r="M49" s="162">
        <f t="shared" ref="M49:M62" si="41">AF9</f>
        <v>1.2497426893033374</v>
      </c>
    </row>
    <row r="50" spans="1:13" ht="14.45" customHeight="1" x14ac:dyDescent="0.15">
      <c r="A50" s="46"/>
      <c r="B50" s="70">
        <v>15</v>
      </c>
      <c r="C50" s="158">
        <f t="shared" si="39"/>
        <v>63.889301315262337</v>
      </c>
      <c r="D50" s="158">
        <f t="shared" si="35"/>
        <v>62.57891903139906</v>
      </c>
      <c r="E50" s="159">
        <f t="shared" si="35"/>
        <v>65.199683599125621</v>
      </c>
      <c r="F50" s="160">
        <f t="shared" si="40"/>
        <v>63.028362308362702</v>
      </c>
      <c r="G50" s="158">
        <f t="shared" si="36"/>
        <v>61.764790680474221</v>
      </c>
      <c r="H50" s="158">
        <f t="shared" si="36"/>
        <v>64.291933936251183</v>
      </c>
      <c r="I50" s="161">
        <f t="shared" si="37"/>
        <v>98.652451992468471</v>
      </c>
      <c r="J50" s="160">
        <f t="shared" si="37"/>
        <v>0.86093900689963909</v>
      </c>
      <c r="K50" s="158">
        <f t="shared" si="38"/>
        <v>0.68461423089251239</v>
      </c>
      <c r="L50" s="158">
        <f t="shared" si="38"/>
        <v>1.0372637829067659</v>
      </c>
      <c r="M50" s="162">
        <f t="shared" si="41"/>
        <v>1.3475480075315394</v>
      </c>
    </row>
    <row r="51" spans="1:13" ht="14.45" customHeight="1" x14ac:dyDescent="0.15">
      <c r="A51" s="46"/>
      <c r="B51" s="70">
        <v>20</v>
      </c>
      <c r="C51" s="158">
        <f t="shared" si="39"/>
        <v>58.889301315262337</v>
      </c>
      <c r="D51" s="158">
        <f t="shared" si="35"/>
        <v>57.57891903139906</v>
      </c>
      <c r="E51" s="159">
        <f t="shared" si="35"/>
        <v>60.199683599125613</v>
      </c>
      <c r="F51" s="160">
        <f t="shared" si="40"/>
        <v>58.028362308362716</v>
      </c>
      <c r="G51" s="158">
        <f t="shared" si="36"/>
        <v>56.764790680474235</v>
      </c>
      <c r="H51" s="158">
        <f t="shared" si="36"/>
        <v>59.291933936251198</v>
      </c>
      <c r="I51" s="161">
        <f t="shared" si="37"/>
        <v>98.538038340291038</v>
      </c>
      <c r="J51" s="160">
        <f t="shared" si="37"/>
        <v>0.86093900689963909</v>
      </c>
      <c r="K51" s="158">
        <f t="shared" si="38"/>
        <v>0.68461423089251239</v>
      </c>
      <c r="L51" s="158">
        <f t="shared" si="38"/>
        <v>1.0372637829067659</v>
      </c>
      <c r="M51" s="162">
        <f t="shared" si="41"/>
        <v>1.4619616597089931</v>
      </c>
    </row>
    <row r="52" spans="1:13" ht="14.45" customHeight="1" x14ac:dyDescent="0.15">
      <c r="A52" s="46"/>
      <c r="B52" s="70">
        <v>25</v>
      </c>
      <c r="C52" s="158">
        <f t="shared" si="39"/>
        <v>53.889301315262337</v>
      </c>
      <c r="D52" s="158">
        <f t="shared" si="35"/>
        <v>52.57891903139906</v>
      </c>
      <c r="E52" s="159">
        <f t="shared" si="35"/>
        <v>55.199683599125613</v>
      </c>
      <c r="F52" s="160">
        <f t="shared" si="40"/>
        <v>53.028362308362702</v>
      </c>
      <c r="G52" s="158">
        <f t="shared" si="36"/>
        <v>51.764790680474221</v>
      </c>
      <c r="H52" s="158">
        <f t="shared" si="36"/>
        <v>54.291933936251183</v>
      </c>
      <c r="I52" s="161">
        <f t="shared" si="37"/>
        <v>98.402393451228875</v>
      </c>
      <c r="J52" s="160">
        <f t="shared" si="37"/>
        <v>0.86093900689963909</v>
      </c>
      <c r="K52" s="158">
        <f t="shared" si="38"/>
        <v>0.68461423089251239</v>
      </c>
      <c r="L52" s="158">
        <f t="shared" si="38"/>
        <v>1.0372637829067659</v>
      </c>
      <c r="M52" s="162">
        <f t="shared" si="41"/>
        <v>1.5976065487711324</v>
      </c>
    </row>
    <row r="53" spans="1:13" ht="14.45" customHeight="1" x14ac:dyDescent="0.15">
      <c r="A53" s="46"/>
      <c r="B53" s="70">
        <v>30</v>
      </c>
      <c r="C53" s="158">
        <f t="shared" si="39"/>
        <v>49.195312751174555</v>
      </c>
      <c r="D53" s="158">
        <f t="shared" si="35"/>
        <v>47.94763790003622</v>
      </c>
      <c r="E53" s="159">
        <f t="shared" si="35"/>
        <v>50.44298760231289</v>
      </c>
      <c r="F53" s="160">
        <f t="shared" si="40"/>
        <v>48.329241640312574</v>
      </c>
      <c r="G53" s="158">
        <f t="shared" si="36"/>
        <v>47.128916041931745</v>
      </c>
      <c r="H53" s="158">
        <f t="shared" si="36"/>
        <v>49.529567238693403</v>
      </c>
      <c r="I53" s="161">
        <f t="shared" si="37"/>
        <v>98.239525144920833</v>
      </c>
      <c r="J53" s="160">
        <f t="shared" si="37"/>
        <v>0.86607111086198874</v>
      </c>
      <c r="K53" s="158">
        <f t="shared" si="38"/>
        <v>0.68883877102258562</v>
      </c>
      <c r="L53" s="158">
        <f t="shared" si="38"/>
        <v>1.0433034507013919</v>
      </c>
      <c r="M53" s="162">
        <f t="shared" si="41"/>
        <v>1.7604748550791784</v>
      </c>
    </row>
    <row r="54" spans="1:13" ht="14.45" customHeight="1" x14ac:dyDescent="0.15">
      <c r="A54" s="46"/>
      <c r="B54" s="70">
        <v>35</v>
      </c>
      <c r="C54" s="158">
        <f t="shared" si="39"/>
        <v>44.670795064815984</v>
      </c>
      <c r="D54" s="158">
        <f t="shared" si="35"/>
        <v>43.50063781174093</v>
      </c>
      <c r="E54" s="159">
        <f t="shared" si="35"/>
        <v>45.840952317891038</v>
      </c>
      <c r="F54" s="160">
        <f t="shared" si="40"/>
        <v>43.795889367572272</v>
      </c>
      <c r="G54" s="158">
        <f t="shared" si="36"/>
        <v>42.673812966423313</v>
      </c>
      <c r="H54" s="158">
        <f t="shared" si="36"/>
        <v>44.917965768721231</v>
      </c>
      <c r="I54" s="161">
        <f t="shared" si="37"/>
        <v>98.041436925458243</v>
      </c>
      <c r="J54" s="160">
        <f t="shared" si="37"/>
        <v>0.87490569724369416</v>
      </c>
      <c r="K54" s="158">
        <f t="shared" si="38"/>
        <v>0.6960770486908201</v>
      </c>
      <c r="L54" s="158">
        <f t="shared" si="38"/>
        <v>1.0537343457965682</v>
      </c>
      <c r="M54" s="162">
        <f t="shared" si="41"/>
        <v>1.9585630745417273</v>
      </c>
    </row>
    <row r="55" spans="1:13" ht="14.45" customHeight="1" x14ac:dyDescent="0.15">
      <c r="A55" s="46"/>
      <c r="B55" s="70">
        <v>40</v>
      </c>
      <c r="C55" s="158">
        <f t="shared" si="39"/>
        <v>40.074480364222509</v>
      </c>
      <c r="D55" s="158">
        <f t="shared" si="35"/>
        <v>38.961959623554833</v>
      </c>
      <c r="E55" s="159">
        <f t="shared" si="35"/>
        <v>41.187001104890186</v>
      </c>
      <c r="F55" s="160">
        <f t="shared" si="40"/>
        <v>39.191165751321556</v>
      </c>
      <c r="G55" s="158">
        <f t="shared" si="36"/>
        <v>38.127269382746078</v>
      </c>
      <c r="H55" s="158">
        <f t="shared" si="36"/>
        <v>40.255062119897033</v>
      </c>
      <c r="I55" s="161">
        <f t="shared" si="37"/>
        <v>97.795817675306523</v>
      </c>
      <c r="J55" s="160">
        <f t="shared" si="37"/>
        <v>0.88331461290094282</v>
      </c>
      <c r="K55" s="158">
        <f t="shared" si="38"/>
        <v>0.70295717569164484</v>
      </c>
      <c r="L55" s="158">
        <f t="shared" si="38"/>
        <v>1.0636720501102408</v>
      </c>
      <c r="M55" s="162">
        <f t="shared" si="41"/>
        <v>2.2041823246934578</v>
      </c>
    </row>
    <row r="56" spans="1:13" ht="14.45" customHeight="1" x14ac:dyDescent="0.15">
      <c r="A56" s="46"/>
      <c r="B56" s="70">
        <v>45</v>
      </c>
      <c r="C56" s="158">
        <f t="shared" si="39"/>
        <v>35.412331378078335</v>
      </c>
      <c r="D56" s="158">
        <f t="shared" si="35"/>
        <v>34.357496444976306</v>
      </c>
      <c r="E56" s="159">
        <f t="shared" si="35"/>
        <v>36.467166311180364</v>
      </c>
      <c r="F56" s="160">
        <f t="shared" si="40"/>
        <v>34.521038675243545</v>
      </c>
      <c r="G56" s="158">
        <f t="shared" si="36"/>
        <v>33.515149639171391</v>
      </c>
      <c r="H56" s="158">
        <f t="shared" si="36"/>
        <v>35.5269277113157</v>
      </c>
      <c r="I56" s="161">
        <f t="shared" si="37"/>
        <v>97.483100750077881</v>
      </c>
      <c r="J56" s="160">
        <f t="shared" si="37"/>
        <v>0.89129270283478179</v>
      </c>
      <c r="K56" s="158">
        <f t="shared" si="38"/>
        <v>0.70953237568757754</v>
      </c>
      <c r="L56" s="158">
        <f t="shared" si="38"/>
        <v>1.073053029981986</v>
      </c>
      <c r="M56" s="162">
        <f t="shared" si="41"/>
        <v>2.516899249922099</v>
      </c>
    </row>
    <row r="57" spans="1:13" ht="14.45" customHeight="1" x14ac:dyDescent="0.15">
      <c r="A57" s="46"/>
      <c r="B57" s="70">
        <v>50</v>
      </c>
      <c r="C57" s="158">
        <f t="shared" si="39"/>
        <v>31.025383132913902</v>
      </c>
      <c r="D57" s="158">
        <f t="shared" si="35"/>
        <v>30.071643830995725</v>
      </c>
      <c r="E57" s="159">
        <f t="shared" si="35"/>
        <v>31.979122434832078</v>
      </c>
      <c r="F57" s="160">
        <f t="shared" si="40"/>
        <v>30.126624710140394</v>
      </c>
      <c r="G57" s="158">
        <f t="shared" si="36"/>
        <v>29.222349332268895</v>
      </c>
      <c r="H57" s="158">
        <f t="shared" si="36"/>
        <v>31.030900088011894</v>
      </c>
      <c r="I57" s="161">
        <f t="shared" si="37"/>
        <v>97.103151252240167</v>
      </c>
      <c r="J57" s="160">
        <f t="shared" si="37"/>
        <v>0.89875842277351092</v>
      </c>
      <c r="K57" s="158">
        <f t="shared" si="38"/>
        <v>0.71496626000619456</v>
      </c>
      <c r="L57" s="158">
        <f t="shared" si="38"/>
        <v>1.0825505855408273</v>
      </c>
      <c r="M57" s="162">
        <f t="shared" si="41"/>
        <v>2.8968487477598464</v>
      </c>
    </row>
    <row r="58" spans="1:13" ht="14.45" customHeight="1" x14ac:dyDescent="0.15">
      <c r="A58" s="46"/>
      <c r="B58" s="70">
        <v>55</v>
      </c>
      <c r="C58" s="158">
        <f t="shared" si="39"/>
        <v>26.319218605457618</v>
      </c>
      <c r="D58" s="158">
        <f t="shared" si="35"/>
        <v>25.400088161568977</v>
      </c>
      <c r="E58" s="159">
        <f t="shared" si="35"/>
        <v>27.238349049346258</v>
      </c>
      <c r="F58" s="160">
        <f t="shared" si="40"/>
        <v>25.418863916794518</v>
      </c>
      <c r="G58" s="158">
        <f t="shared" si="36"/>
        <v>24.549405474793378</v>
      </c>
      <c r="H58" s="158">
        <f t="shared" si="36"/>
        <v>26.288322358795657</v>
      </c>
      <c r="I58" s="161">
        <f t="shared" si="37"/>
        <v>96.57909795058886</v>
      </c>
      <c r="J58" s="160">
        <f t="shared" si="37"/>
        <v>0.90035468866309953</v>
      </c>
      <c r="K58" s="158">
        <f t="shared" si="38"/>
        <v>0.71549952057550836</v>
      </c>
      <c r="L58" s="158">
        <f t="shared" si="38"/>
        <v>1.0852098567506907</v>
      </c>
      <c r="M58" s="162">
        <f t="shared" si="41"/>
        <v>3.4209020494111466</v>
      </c>
    </row>
    <row r="59" spans="1:13" ht="14.45" customHeight="1" x14ac:dyDescent="0.15">
      <c r="A59" s="46"/>
      <c r="B59" s="70">
        <v>60</v>
      </c>
      <c r="C59" s="158">
        <f t="shared" si="39"/>
        <v>22.182654800690432</v>
      </c>
      <c r="D59" s="158">
        <f t="shared" si="35"/>
        <v>21.326491704355188</v>
      </c>
      <c r="E59" s="159">
        <f t="shared" si="35"/>
        <v>23.038817897025677</v>
      </c>
      <c r="F59" s="160">
        <f t="shared" si="40"/>
        <v>21.256036050000553</v>
      </c>
      <c r="G59" s="158">
        <f t="shared" si="36"/>
        <v>20.449565602187391</v>
      </c>
      <c r="H59" s="158">
        <f t="shared" si="36"/>
        <v>22.062506497813715</v>
      </c>
      <c r="I59" s="161">
        <f t="shared" si="37"/>
        <v>95.822777936115031</v>
      </c>
      <c r="J59" s="160">
        <f t="shared" si="37"/>
        <v>0.92661875068988031</v>
      </c>
      <c r="K59" s="158">
        <f t="shared" si="38"/>
        <v>0.73610977284052836</v>
      </c>
      <c r="L59" s="158">
        <f t="shared" si="38"/>
        <v>1.1171277285392323</v>
      </c>
      <c r="M59" s="162">
        <f t="shared" si="41"/>
        <v>4.1772220638849751</v>
      </c>
    </row>
    <row r="60" spans="1:13" ht="14.45" customHeight="1" x14ac:dyDescent="0.15">
      <c r="A60" s="46"/>
      <c r="B60" s="70">
        <v>65</v>
      </c>
      <c r="C60" s="158">
        <f t="shared" si="39"/>
        <v>18.105170868682549</v>
      </c>
      <c r="D60" s="158">
        <f t="shared" si="35"/>
        <v>17.295838585475195</v>
      </c>
      <c r="E60" s="159">
        <f t="shared" si="35"/>
        <v>18.914503151889903</v>
      </c>
      <c r="F60" s="160">
        <f t="shared" si="40"/>
        <v>17.158278952374712</v>
      </c>
      <c r="G60" s="158">
        <f t="shared" si="36"/>
        <v>16.398348872564391</v>
      </c>
      <c r="H60" s="158">
        <f t="shared" si="36"/>
        <v>17.918209032185032</v>
      </c>
      <c r="I60" s="161">
        <f t="shared" si="37"/>
        <v>94.770047059065732</v>
      </c>
      <c r="J60" s="160">
        <f t="shared" si="37"/>
        <v>0.94689191630783698</v>
      </c>
      <c r="K60" s="158">
        <f t="shared" si="38"/>
        <v>0.74953721068986945</v>
      </c>
      <c r="L60" s="158">
        <f t="shared" si="38"/>
        <v>1.1442466219258045</v>
      </c>
      <c r="M60" s="162">
        <f t="shared" si="41"/>
        <v>5.2299529409342664</v>
      </c>
    </row>
    <row r="61" spans="1:13" ht="14.45" customHeight="1" x14ac:dyDescent="0.15">
      <c r="A61" s="46"/>
      <c r="B61" s="70">
        <v>70</v>
      </c>
      <c r="C61" s="158">
        <f t="shared" si="39"/>
        <v>14.437089471794057</v>
      </c>
      <c r="D61" s="158">
        <f t="shared" si="35"/>
        <v>13.701313576437878</v>
      </c>
      <c r="E61" s="159">
        <f t="shared" si="35"/>
        <v>15.172865367150235</v>
      </c>
      <c r="F61" s="160">
        <f t="shared" si="40"/>
        <v>13.448751597730013</v>
      </c>
      <c r="G61" s="158">
        <f t="shared" si="36"/>
        <v>12.759132713337072</v>
      </c>
      <c r="H61" s="158">
        <f t="shared" si="36"/>
        <v>14.138370482122953</v>
      </c>
      <c r="I61" s="161">
        <f t="shared" si="37"/>
        <v>93.154175043418732</v>
      </c>
      <c r="J61" s="160">
        <f t="shared" si="37"/>
        <v>0.98833787406404572</v>
      </c>
      <c r="K61" s="158">
        <f t="shared" si="38"/>
        <v>0.77883907371371741</v>
      </c>
      <c r="L61" s="158">
        <f t="shared" si="38"/>
        <v>1.197836674414374</v>
      </c>
      <c r="M61" s="162">
        <f t="shared" si="41"/>
        <v>6.8458249565812785</v>
      </c>
    </row>
    <row r="62" spans="1:13" ht="14.45" customHeight="1" x14ac:dyDescent="0.15">
      <c r="A62" s="46"/>
      <c r="B62" s="70">
        <v>75</v>
      </c>
      <c r="C62" s="158">
        <f t="shared" si="39"/>
        <v>11.149498382074977</v>
      </c>
      <c r="D62" s="158">
        <f t="shared" si="35"/>
        <v>10.493947816893392</v>
      </c>
      <c r="E62" s="159">
        <f t="shared" si="35"/>
        <v>11.805048947256562</v>
      </c>
      <c r="F62" s="160">
        <f t="shared" si="40"/>
        <v>10.177831061661676</v>
      </c>
      <c r="G62" s="158">
        <f t="shared" si="36"/>
        <v>9.5618548493850692</v>
      </c>
      <c r="H62" s="158">
        <f t="shared" si="36"/>
        <v>10.793807273938283</v>
      </c>
      <c r="I62" s="161">
        <f t="shared" si="37"/>
        <v>91.285102817042883</v>
      </c>
      <c r="J62" s="160">
        <f t="shared" si="37"/>
        <v>0.97166732041330051</v>
      </c>
      <c r="K62" s="158">
        <f t="shared" si="38"/>
        <v>0.74745717985653959</v>
      </c>
      <c r="L62" s="158">
        <f t="shared" si="38"/>
        <v>1.1958774609700615</v>
      </c>
      <c r="M62" s="162">
        <f t="shared" si="41"/>
        <v>8.7148971829571078</v>
      </c>
    </row>
    <row r="63" spans="1:13" ht="14.45" customHeight="1" x14ac:dyDescent="0.15">
      <c r="A63" s="46"/>
      <c r="B63" s="70">
        <v>80</v>
      </c>
      <c r="C63" s="158">
        <f>AB23</f>
        <v>8.6248738024433376</v>
      </c>
      <c r="D63" s="158">
        <f t="shared" si="35"/>
        <v>8.071460395469126</v>
      </c>
      <c r="E63" s="159">
        <f t="shared" si="35"/>
        <v>9.1782872094175492</v>
      </c>
      <c r="F63" s="160">
        <f>AC23</f>
        <v>7.5660912573970878</v>
      </c>
      <c r="G63" s="158">
        <f t="shared" si="36"/>
        <v>7.023141013947372</v>
      </c>
      <c r="H63" s="158">
        <f t="shared" si="36"/>
        <v>8.1090415008468035</v>
      </c>
      <c r="I63" s="161">
        <f t="shared" si="37"/>
        <v>87.724080730940003</v>
      </c>
      <c r="J63" s="160">
        <f t="shared" si="37"/>
        <v>1.0587825450462511</v>
      </c>
      <c r="K63" s="158">
        <f t="shared" si="38"/>
        <v>0.79225705599412288</v>
      </c>
      <c r="L63" s="158">
        <f t="shared" si="38"/>
        <v>1.3253080340983794</v>
      </c>
      <c r="M63" s="162">
        <f>AF23</f>
        <v>12.275919269060017</v>
      </c>
    </row>
    <row r="64" spans="1:13" ht="14.45" customHeight="1" x14ac:dyDescent="0.15">
      <c r="A64" s="22"/>
      <c r="B64" s="93">
        <v>85</v>
      </c>
      <c r="C64" s="163">
        <f>AB24</f>
        <v>6.370623453013522</v>
      </c>
      <c r="D64" s="163">
        <f t="shared" si="35"/>
        <v>5.2005213095754597</v>
      </c>
      <c r="E64" s="164">
        <f t="shared" si="35"/>
        <v>7.5407255964515842</v>
      </c>
      <c r="F64" s="165">
        <f>AC24</f>
        <v>5.4165687329970043</v>
      </c>
      <c r="G64" s="163">
        <f t="shared" si="36"/>
        <v>4.3746139300428339</v>
      </c>
      <c r="H64" s="163">
        <f t="shared" si="36"/>
        <v>6.4585235359511746</v>
      </c>
      <c r="I64" s="166">
        <f t="shared" si="37"/>
        <v>85.024154589371975</v>
      </c>
      <c r="J64" s="165">
        <f t="shared" si="37"/>
        <v>0.95405472001651792</v>
      </c>
      <c r="K64" s="163">
        <f t="shared" si="38"/>
        <v>0.59823022208943866</v>
      </c>
      <c r="L64" s="163">
        <f t="shared" si="38"/>
        <v>1.3098792179435972</v>
      </c>
      <c r="M64" s="167">
        <f>AF24</f>
        <v>14.975845410628022</v>
      </c>
    </row>
    <row r="65" spans="1:13" ht="14.45" customHeight="1" x14ac:dyDescent="0.15">
      <c r="A65" s="46" t="s">
        <v>102</v>
      </c>
      <c r="B65" s="168">
        <v>0</v>
      </c>
      <c r="C65" s="169">
        <f>AB25</f>
        <v>85.954202611966053</v>
      </c>
      <c r="D65" s="169">
        <f t="shared" si="35"/>
        <v>84.664975134525633</v>
      </c>
      <c r="E65" s="170">
        <f t="shared" si="35"/>
        <v>87.243430089406473</v>
      </c>
      <c r="F65" s="171">
        <f>AC25</f>
        <v>83.948957868923912</v>
      </c>
      <c r="G65" s="169">
        <f t="shared" si="36"/>
        <v>82.72827472167738</v>
      </c>
      <c r="H65" s="169">
        <f t="shared" si="36"/>
        <v>85.169641016170445</v>
      </c>
      <c r="I65" s="172">
        <f t="shared" si="37"/>
        <v>97.667077720335939</v>
      </c>
      <c r="J65" s="171">
        <f t="shared" si="37"/>
        <v>2.0052447430421378</v>
      </c>
      <c r="K65" s="169">
        <f t="shared" si="38"/>
        <v>1.7553156859771242</v>
      </c>
      <c r="L65" s="169">
        <f t="shared" si="38"/>
        <v>2.2551738001071517</v>
      </c>
      <c r="M65" s="173">
        <f>AF25</f>
        <v>2.3329222796640536</v>
      </c>
    </row>
    <row r="66" spans="1:13" ht="14.45" customHeight="1" x14ac:dyDescent="0.15">
      <c r="A66" s="125"/>
      <c r="B66" s="70">
        <v>5</v>
      </c>
      <c r="C66" s="158">
        <f>AB26</f>
        <v>81.241788831506895</v>
      </c>
      <c r="D66" s="158">
        <f t="shared" si="35"/>
        <v>80.077930731233309</v>
      </c>
      <c r="E66" s="159">
        <f t="shared" si="35"/>
        <v>82.405646931780481</v>
      </c>
      <c r="F66" s="160">
        <f>AC26</f>
        <v>79.229766369714284</v>
      </c>
      <c r="G66" s="158">
        <f t="shared" si="36"/>
        <v>78.136052487270632</v>
      </c>
      <c r="H66" s="158">
        <f t="shared" si="36"/>
        <v>80.323480252157935</v>
      </c>
      <c r="I66" s="161">
        <f t="shared" si="37"/>
        <v>97.523414377340359</v>
      </c>
      <c r="J66" s="160">
        <f t="shared" si="37"/>
        <v>2.0120224617926277</v>
      </c>
      <c r="K66" s="158">
        <f t="shared" si="38"/>
        <v>1.7616019414028479</v>
      </c>
      <c r="L66" s="158">
        <f t="shared" si="38"/>
        <v>2.2624429821824075</v>
      </c>
      <c r="M66" s="162">
        <f>AF26</f>
        <v>2.4765856226596683</v>
      </c>
    </row>
    <row r="67" spans="1:13" ht="14.45" customHeight="1" x14ac:dyDescent="0.15">
      <c r="A67" s="125"/>
      <c r="B67" s="70">
        <v>10</v>
      </c>
      <c r="C67" s="158">
        <f t="shared" ref="C67:C80" si="42">AB27</f>
        <v>76.241788831506909</v>
      </c>
      <c r="D67" s="158">
        <f t="shared" si="35"/>
        <v>75.077930731233323</v>
      </c>
      <c r="E67" s="159">
        <f t="shared" si="35"/>
        <v>77.405646931780495</v>
      </c>
      <c r="F67" s="160">
        <f t="shared" ref="F67:F80" si="43">AC27</f>
        <v>74.229766369714298</v>
      </c>
      <c r="G67" s="158">
        <f t="shared" si="36"/>
        <v>73.136052487270646</v>
      </c>
      <c r="H67" s="158">
        <f t="shared" si="36"/>
        <v>75.32348025215795</v>
      </c>
      <c r="I67" s="161">
        <f t="shared" si="37"/>
        <v>97.360997829892014</v>
      </c>
      <c r="J67" s="160">
        <f t="shared" si="37"/>
        <v>2.0120224617926277</v>
      </c>
      <c r="K67" s="158">
        <f t="shared" si="38"/>
        <v>1.7616019414028479</v>
      </c>
      <c r="L67" s="158">
        <f t="shared" si="38"/>
        <v>2.2624429821824075</v>
      </c>
      <c r="M67" s="162">
        <f t="shared" ref="M67:M80" si="44">AF27</f>
        <v>2.639002170108002</v>
      </c>
    </row>
    <row r="68" spans="1:13" ht="14.45" customHeight="1" x14ac:dyDescent="0.15">
      <c r="A68" s="125"/>
      <c r="B68" s="70">
        <v>15</v>
      </c>
      <c r="C68" s="158">
        <f t="shared" si="42"/>
        <v>71.241788831506909</v>
      </c>
      <c r="D68" s="158">
        <f t="shared" si="35"/>
        <v>70.077930731233323</v>
      </c>
      <c r="E68" s="159">
        <f t="shared" si="35"/>
        <v>72.405646931780495</v>
      </c>
      <c r="F68" s="160">
        <f t="shared" si="43"/>
        <v>69.229766369714284</v>
      </c>
      <c r="G68" s="158">
        <f t="shared" si="36"/>
        <v>68.136052487270632</v>
      </c>
      <c r="H68" s="158">
        <f t="shared" si="36"/>
        <v>70.323480252157935</v>
      </c>
      <c r="I68" s="161">
        <f t="shared" si="37"/>
        <v>97.175783350203019</v>
      </c>
      <c r="J68" s="160">
        <f t="shared" si="37"/>
        <v>2.0120224617926277</v>
      </c>
      <c r="K68" s="158">
        <f t="shared" si="38"/>
        <v>1.7616019414028479</v>
      </c>
      <c r="L68" s="158">
        <f t="shared" si="38"/>
        <v>2.2624429821824075</v>
      </c>
      <c r="M68" s="162">
        <f t="shared" si="44"/>
        <v>2.8242166497969858</v>
      </c>
    </row>
    <row r="69" spans="1:13" ht="14.45" customHeight="1" x14ac:dyDescent="0.15">
      <c r="A69" s="125"/>
      <c r="B69" s="70">
        <v>20</v>
      </c>
      <c r="C69" s="158">
        <f t="shared" si="42"/>
        <v>66.241788831506909</v>
      </c>
      <c r="D69" s="158">
        <f t="shared" si="35"/>
        <v>65.077930731233323</v>
      </c>
      <c r="E69" s="159">
        <f t="shared" si="35"/>
        <v>67.405646931780495</v>
      </c>
      <c r="F69" s="160">
        <f t="shared" si="43"/>
        <v>64.229766369714298</v>
      </c>
      <c r="G69" s="158">
        <f t="shared" si="36"/>
        <v>63.136052487270653</v>
      </c>
      <c r="H69" s="158">
        <f t="shared" si="36"/>
        <v>65.32348025215795</v>
      </c>
      <c r="I69" s="161">
        <f t="shared" si="37"/>
        <v>96.962608502450905</v>
      </c>
      <c r="J69" s="160">
        <f t="shared" si="37"/>
        <v>2.0120224617926277</v>
      </c>
      <c r="K69" s="158">
        <f t="shared" si="38"/>
        <v>1.7616019414028479</v>
      </c>
      <c r="L69" s="158">
        <f t="shared" si="38"/>
        <v>2.2624429821824075</v>
      </c>
      <c r="M69" s="162">
        <f t="shared" si="44"/>
        <v>3.0373914975491112</v>
      </c>
    </row>
    <row r="70" spans="1:13" ht="14.45" customHeight="1" x14ac:dyDescent="0.15">
      <c r="A70" s="125"/>
      <c r="B70" s="70">
        <v>25</v>
      </c>
      <c r="C70" s="158">
        <f t="shared" si="42"/>
        <v>61.456708277818024</v>
      </c>
      <c r="D70" s="158">
        <f t="shared" si="35"/>
        <v>60.367821218771653</v>
      </c>
      <c r="E70" s="159">
        <f t="shared" si="35"/>
        <v>62.545595336864395</v>
      </c>
      <c r="F70" s="160">
        <f t="shared" si="43"/>
        <v>59.437899676335078</v>
      </c>
      <c r="G70" s="158">
        <f t="shared" si="36"/>
        <v>58.419412842161215</v>
      </c>
      <c r="H70" s="158">
        <f t="shared" si="36"/>
        <v>60.456386510508942</v>
      </c>
      <c r="I70" s="161">
        <f t="shared" si="37"/>
        <v>96.715072027032704</v>
      </c>
      <c r="J70" s="160">
        <f t="shared" si="37"/>
        <v>2.0188086014829634</v>
      </c>
      <c r="K70" s="158">
        <f t="shared" si="38"/>
        <v>1.7678969427989271</v>
      </c>
      <c r="L70" s="158">
        <f t="shared" si="38"/>
        <v>2.2697202601669999</v>
      </c>
      <c r="M70" s="162">
        <f t="shared" si="44"/>
        <v>3.2849279729673144</v>
      </c>
    </row>
    <row r="71" spans="1:13" ht="14.45" customHeight="1" x14ac:dyDescent="0.15">
      <c r="A71" s="125"/>
      <c r="B71" s="70">
        <v>30</v>
      </c>
      <c r="C71" s="158">
        <f t="shared" si="42"/>
        <v>56.456708277818024</v>
      </c>
      <c r="D71" s="158">
        <f t="shared" si="35"/>
        <v>55.367821218771653</v>
      </c>
      <c r="E71" s="159">
        <f t="shared" si="35"/>
        <v>57.545595336864395</v>
      </c>
      <c r="F71" s="160">
        <f t="shared" si="43"/>
        <v>54.437899676335071</v>
      </c>
      <c r="G71" s="158">
        <f t="shared" si="36"/>
        <v>53.419412842161208</v>
      </c>
      <c r="H71" s="158">
        <f t="shared" si="36"/>
        <v>55.456386510508935</v>
      </c>
      <c r="I71" s="161">
        <f t="shared" si="37"/>
        <v>96.42414752282653</v>
      </c>
      <c r="J71" s="160">
        <f t="shared" si="37"/>
        <v>2.0188086014829634</v>
      </c>
      <c r="K71" s="158">
        <f t="shared" si="38"/>
        <v>1.7678969427989271</v>
      </c>
      <c r="L71" s="158">
        <f t="shared" si="38"/>
        <v>2.2697202601669999</v>
      </c>
      <c r="M71" s="162">
        <f t="shared" si="44"/>
        <v>3.5758524771734841</v>
      </c>
    </row>
    <row r="72" spans="1:13" ht="14.45" customHeight="1" x14ac:dyDescent="0.15">
      <c r="A72" s="125"/>
      <c r="B72" s="70">
        <v>35</v>
      </c>
      <c r="C72" s="158">
        <f t="shared" si="42"/>
        <v>51.588344061652549</v>
      </c>
      <c r="D72" s="158">
        <f t="shared" si="35"/>
        <v>50.527802126760434</v>
      </c>
      <c r="E72" s="159">
        <f t="shared" si="35"/>
        <v>52.648885996544664</v>
      </c>
      <c r="F72" s="160">
        <f t="shared" si="43"/>
        <v>49.56460030096968</v>
      </c>
      <c r="G72" s="158">
        <f t="shared" si="36"/>
        <v>48.574361387632486</v>
      </c>
      <c r="H72" s="158">
        <f t="shared" si="36"/>
        <v>50.554839214306874</v>
      </c>
      <c r="I72" s="161">
        <f t="shared" si="37"/>
        <v>96.077129829435265</v>
      </c>
      <c r="J72" s="160">
        <f t="shared" si="37"/>
        <v>2.023743760682875</v>
      </c>
      <c r="K72" s="158">
        <f t="shared" si="38"/>
        <v>1.7724052455766182</v>
      </c>
      <c r="L72" s="158">
        <f t="shared" si="38"/>
        <v>2.2750822757891318</v>
      </c>
      <c r="M72" s="162">
        <f t="shared" si="44"/>
        <v>3.9228701705647415</v>
      </c>
    </row>
    <row r="73" spans="1:13" ht="14.45" customHeight="1" x14ac:dyDescent="0.15">
      <c r="A73" s="125"/>
      <c r="B73" s="70">
        <v>40</v>
      </c>
      <c r="C73" s="158">
        <f t="shared" si="42"/>
        <v>46.825016777960663</v>
      </c>
      <c r="D73" s="158">
        <f t="shared" si="35"/>
        <v>45.811337975412606</v>
      </c>
      <c r="E73" s="159">
        <f t="shared" si="35"/>
        <v>47.83869558050872</v>
      </c>
      <c r="F73" s="160">
        <f t="shared" si="43"/>
        <v>44.791483751931338</v>
      </c>
      <c r="G73" s="158">
        <f t="shared" si="36"/>
        <v>43.8476993782836</v>
      </c>
      <c r="H73" s="158">
        <f t="shared" si="36"/>
        <v>45.735268125579076</v>
      </c>
      <c r="I73" s="161">
        <f t="shared" si="37"/>
        <v>95.657165408670053</v>
      </c>
      <c r="J73" s="160">
        <f t="shared" si="37"/>
        <v>2.033533026029327</v>
      </c>
      <c r="K73" s="158">
        <f t="shared" si="38"/>
        <v>1.7813451795045172</v>
      </c>
      <c r="L73" s="158">
        <f t="shared" si="38"/>
        <v>2.2857208725541369</v>
      </c>
      <c r="M73" s="162">
        <f t="shared" si="44"/>
        <v>4.3428345913299466</v>
      </c>
    </row>
    <row r="74" spans="1:13" ht="14.45" customHeight="1" x14ac:dyDescent="0.15">
      <c r="A74" s="125"/>
      <c r="B74" s="70">
        <v>45</v>
      </c>
      <c r="C74" s="158">
        <f t="shared" si="42"/>
        <v>42.435071374053216</v>
      </c>
      <c r="D74" s="158">
        <f t="shared" si="35"/>
        <v>41.559717086917018</v>
      </c>
      <c r="E74" s="159">
        <f t="shared" si="35"/>
        <v>43.310425661189413</v>
      </c>
      <c r="F74" s="160">
        <f t="shared" si="43"/>
        <v>40.373437628723096</v>
      </c>
      <c r="G74" s="158">
        <f t="shared" si="36"/>
        <v>39.566149875122321</v>
      </c>
      <c r="H74" s="158">
        <f t="shared" si="36"/>
        <v>41.180725382323871</v>
      </c>
      <c r="I74" s="161">
        <f t="shared" si="37"/>
        <v>95.141674849189258</v>
      </c>
      <c r="J74" s="160">
        <f t="shared" si="37"/>
        <v>2.0616337453301106</v>
      </c>
      <c r="K74" s="158">
        <f t="shared" si="38"/>
        <v>1.8071667230695514</v>
      </c>
      <c r="L74" s="158">
        <f t="shared" si="38"/>
        <v>2.3161007675906697</v>
      </c>
      <c r="M74" s="162">
        <f t="shared" si="44"/>
        <v>4.8583251508107272</v>
      </c>
    </row>
    <row r="75" spans="1:13" ht="14.45" customHeight="1" x14ac:dyDescent="0.15">
      <c r="A75" s="125"/>
      <c r="B75" s="70">
        <v>50</v>
      </c>
      <c r="C75" s="158">
        <f t="shared" si="42"/>
        <v>37.663048833225652</v>
      </c>
      <c r="D75" s="158">
        <f t="shared" si="35"/>
        <v>36.841675683810948</v>
      </c>
      <c r="E75" s="159">
        <f t="shared" si="35"/>
        <v>38.484421982640356</v>
      </c>
      <c r="F75" s="160">
        <f t="shared" si="43"/>
        <v>35.589593984735934</v>
      </c>
      <c r="G75" s="158">
        <f t="shared" si="36"/>
        <v>34.835307982060897</v>
      </c>
      <c r="H75" s="158">
        <f t="shared" si="36"/>
        <v>36.343879987410972</v>
      </c>
      <c r="I75" s="161">
        <f t="shared" si="37"/>
        <v>94.494723840146065</v>
      </c>
      <c r="J75" s="160">
        <f t="shared" si="37"/>
        <v>2.0734548484897117</v>
      </c>
      <c r="K75" s="158">
        <f t="shared" si="38"/>
        <v>1.8180566902606403</v>
      </c>
      <c r="L75" s="158">
        <f t="shared" si="38"/>
        <v>2.3288530067187834</v>
      </c>
      <c r="M75" s="162">
        <f t="shared" si="44"/>
        <v>5.5052761598539197</v>
      </c>
    </row>
    <row r="76" spans="1:13" ht="14.45" customHeight="1" x14ac:dyDescent="0.15">
      <c r="A76" s="125"/>
      <c r="B76" s="70">
        <v>55</v>
      </c>
      <c r="C76" s="158">
        <f t="shared" si="42"/>
        <v>32.993866221062298</v>
      </c>
      <c r="D76" s="158">
        <f t="shared" si="35"/>
        <v>32.231397838523712</v>
      </c>
      <c r="E76" s="159">
        <f t="shared" si="35"/>
        <v>33.756334603600884</v>
      </c>
      <c r="F76" s="160">
        <f t="shared" si="43"/>
        <v>30.90082951901071</v>
      </c>
      <c r="G76" s="158">
        <f t="shared" si="36"/>
        <v>30.203811386457392</v>
      </c>
      <c r="H76" s="158">
        <f t="shared" si="36"/>
        <v>31.597847651564027</v>
      </c>
      <c r="I76" s="161">
        <f t="shared" si="37"/>
        <v>93.656285419756429</v>
      </c>
      <c r="J76" s="160">
        <f t="shared" si="37"/>
        <v>2.0930367020515908</v>
      </c>
      <c r="K76" s="158">
        <f t="shared" si="38"/>
        <v>1.8359485179063904</v>
      </c>
      <c r="L76" s="158">
        <f t="shared" si="38"/>
        <v>2.3501248861967912</v>
      </c>
      <c r="M76" s="162">
        <f t="shared" si="44"/>
        <v>6.3437145802435815</v>
      </c>
    </row>
    <row r="77" spans="1:13" ht="14.45" customHeight="1" x14ac:dyDescent="0.15">
      <c r="A77" s="125"/>
      <c r="B77" s="70">
        <v>60</v>
      </c>
      <c r="C77" s="158">
        <f t="shared" si="42"/>
        <v>28.293650630707003</v>
      </c>
      <c r="D77" s="158">
        <f t="shared" si="35"/>
        <v>27.570348155138298</v>
      </c>
      <c r="E77" s="159">
        <f t="shared" si="35"/>
        <v>29.016953106275707</v>
      </c>
      <c r="F77" s="160">
        <f t="shared" si="43"/>
        <v>26.186049854355918</v>
      </c>
      <c r="G77" s="158">
        <f t="shared" si="36"/>
        <v>25.526599608113578</v>
      </c>
      <c r="H77" s="158">
        <f t="shared" si="36"/>
        <v>26.845500100598258</v>
      </c>
      <c r="I77" s="161">
        <f t="shared" si="37"/>
        <v>92.550976175327079</v>
      </c>
      <c r="J77" s="160">
        <f t="shared" si="37"/>
        <v>2.1076007763510805</v>
      </c>
      <c r="K77" s="158">
        <f t="shared" si="38"/>
        <v>1.8488872929315234</v>
      </c>
      <c r="L77" s="158">
        <f t="shared" si="38"/>
        <v>2.3663142597706375</v>
      </c>
      <c r="M77" s="162">
        <f t="shared" si="44"/>
        <v>7.4490238246729055</v>
      </c>
    </row>
    <row r="78" spans="1:13" ht="14.45" customHeight="1" x14ac:dyDescent="0.15">
      <c r="A78" s="125"/>
      <c r="B78" s="70">
        <v>65</v>
      </c>
      <c r="C78" s="158">
        <f t="shared" si="42"/>
        <v>23.795738474756362</v>
      </c>
      <c r="D78" s="158">
        <f t="shared" si="35"/>
        <v>23.121875299338665</v>
      </c>
      <c r="E78" s="159">
        <f t="shared" si="35"/>
        <v>24.469601650174059</v>
      </c>
      <c r="F78" s="160">
        <f t="shared" si="43"/>
        <v>21.657285236757502</v>
      </c>
      <c r="G78" s="158">
        <f t="shared" si="36"/>
        <v>21.04392172754379</v>
      </c>
      <c r="H78" s="158">
        <f t="shared" si="36"/>
        <v>22.270648745971215</v>
      </c>
      <c r="I78" s="161">
        <f t="shared" si="37"/>
        <v>91.013293240437008</v>
      </c>
      <c r="J78" s="160">
        <f t="shared" si="37"/>
        <v>2.1384532379988626</v>
      </c>
      <c r="K78" s="158">
        <f t="shared" si="38"/>
        <v>1.8762161932975188</v>
      </c>
      <c r="L78" s="158">
        <f t="shared" si="38"/>
        <v>2.4006902827002063</v>
      </c>
      <c r="M78" s="162">
        <f t="shared" si="44"/>
        <v>8.9867067595629955</v>
      </c>
    </row>
    <row r="79" spans="1:13" ht="14.45" customHeight="1" x14ac:dyDescent="0.15">
      <c r="A79" s="125"/>
      <c r="B79" s="70">
        <v>70</v>
      </c>
      <c r="C79" s="158">
        <f t="shared" si="42"/>
        <v>19.225850618097283</v>
      </c>
      <c r="D79" s="158">
        <f t="shared" si="35"/>
        <v>18.599600788384809</v>
      </c>
      <c r="E79" s="159">
        <f t="shared" si="35"/>
        <v>19.852100447809757</v>
      </c>
      <c r="F79" s="160">
        <f t="shared" si="43"/>
        <v>17.06409798540313</v>
      </c>
      <c r="G79" s="158">
        <f t="shared" si="36"/>
        <v>16.49313842307869</v>
      </c>
      <c r="H79" s="158">
        <f t="shared" si="36"/>
        <v>17.63505754772757</v>
      </c>
      <c r="I79" s="161">
        <f t="shared" si="37"/>
        <v>88.756010458859507</v>
      </c>
      <c r="J79" s="160">
        <f t="shared" si="37"/>
        <v>2.161752632694153</v>
      </c>
      <c r="K79" s="158">
        <f t="shared" si="38"/>
        <v>1.8966909626399806</v>
      </c>
      <c r="L79" s="158">
        <f t="shared" si="38"/>
        <v>2.4268143027483253</v>
      </c>
      <c r="M79" s="162">
        <f t="shared" si="44"/>
        <v>11.243989541140492</v>
      </c>
    </row>
    <row r="80" spans="1:13" ht="14.45" customHeight="1" x14ac:dyDescent="0.15">
      <c r="A80" s="125"/>
      <c r="B80" s="70">
        <v>75</v>
      </c>
      <c r="C80" s="158">
        <f t="shared" si="42"/>
        <v>15.144889411479973</v>
      </c>
      <c r="D80" s="158">
        <f t="shared" si="35"/>
        <v>14.614427861357834</v>
      </c>
      <c r="E80" s="159">
        <f t="shared" si="35"/>
        <v>15.675350961602112</v>
      </c>
      <c r="F80" s="160">
        <f t="shared" si="43"/>
        <v>12.90880231712311</v>
      </c>
      <c r="G80" s="158">
        <f t="shared" si="36"/>
        <v>12.414844616410768</v>
      </c>
      <c r="H80" s="158">
        <f t="shared" si="36"/>
        <v>13.402760017835451</v>
      </c>
      <c r="I80" s="161">
        <f t="shared" si="37"/>
        <v>85.235368621035377</v>
      </c>
      <c r="J80" s="160">
        <f t="shared" si="37"/>
        <v>2.2360870943568627</v>
      </c>
      <c r="K80" s="158">
        <f t="shared" si="38"/>
        <v>1.9634283623174584</v>
      </c>
      <c r="L80" s="158">
        <f t="shared" si="38"/>
        <v>2.5087458263962672</v>
      </c>
      <c r="M80" s="162">
        <f t="shared" si="44"/>
        <v>14.764631378964625</v>
      </c>
    </row>
    <row r="81" spans="1:13" ht="14.45" customHeight="1" x14ac:dyDescent="0.15">
      <c r="A81" s="125"/>
      <c r="B81" s="70">
        <v>80</v>
      </c>
      <c r="C81" s="158">
        <f>AB41</f>
        <v>11.370666863431287</v>
      </c>
      <c r="D81" s="158">
        <f t="shared" si="35"/>
        <v>10.966295521344589</v>
      </c>
      <c r="E81" s="159">
        <f t="shared" si="35"/>
        <v>11.775038205517985</v>
      </c>
      <c r="F81" s="160">
        <f>AC41</f>
        <v>9.1317355169102754</v>
      </c>
      <c r="G81" s="158">
        <f t="shared" si="36"/>
        <v>8.7230904290755262</v>
      </c>
      <c r="H81" s="158">
        <f t="shared" si="36"/>
        <v>9.5403806047450246</v>
      </c>
      <c r="I81" s="161">
        <f t="shared" si="37"/>
        <v>80.309586294172917</v>
      </c>
      <c r="J81" s="160">
        <f t="shared" si="37"/>
        <v>2.2389313465210106</v>
      </c>
      <c r="K81" s="158">
        <f t="shared" si="38"/>
        <v>1.959434097149817</v>
      </c>
      <c r="L81" s="158">
        <f t="shared" si="38"/>
        <v>2.5184285958922041</v>
      </c>
      <c r="M81" s="162">
        <f>AF41</f>
        <v>19.690413705827066</v>
      </c>
    </row>
    <row r="82" spans="1:13" ht="14.45" customHeight="1" thickBot="1" x14ac:dyDescent="0.2">
      <c r="A82" s="129"/>
      <c r="B82" s="130">
        <v>85</v>
      </c>
      <c r="C82" s="174">
        <f>AB42</f>
        <v>8.1069515245823904</v>
      </c>
      <c r="D82" s="174">
        <f t="shared" si="35"/>
        <v>7.05758185524446</v>
      </c>
      <c r="E82" s="175">
        <f t="shared" si="35"/>
        <v>9.15632119392032</v>
      </c>
      <c r="F82" s="176">
        <f>AC42</f>
        <v>5.9550228227316389</v>
      </c>
      <c r="G82" s="174">
        <f t="shared" si="36"/>
        <v>5.1326159663745354</v>
      </c>
      <c r="H82" s="174">
        <f t="shared" si="36"/>
        <v>6.7774296790887423</v>
      </c>
      <c r="I82" s="177">
        <f t="shared" si="37"/>
        <v>73.455759599332211</v>
      </c>
      <c r="J82" s="176">
        <f t="shared" si="37"/>
        <v>2.1519287018507511</v>
      </c>
      <c r="K82" s="174">
        <f t="shared" si="38"/>
        <v>1.7522109051758505</v>
      </c>
      <c r="L82" s="174">
        <f t="shared" si="38"/>
        <v>2.5516464985256517</v>
      </c>
      <c r="M82" s="178">
        <f>AF42</f>
        <v>26.544240400667778</v>
      </c>
    </row>
    <row r="83" spans="1:13" ht="14.45" customHeight="1" thickTop="1" x14ac:dyDescent="0.15"/>
    <row r="84" spans="1:13" ht="14.45" customHeight="1" x14ac:dyDescent="0.15"/>
  </sheetData>
  <protectedRanges>
    <protectedRange sqref="C7:F42" name="範囲1"/>
  </protectedRanges>
  <mergeCells count="30">
    <mergeCell ref="A1:M1"/>
    <mergeCell ref="B4:F4"/>
    <mergeCell ref="G4:L4"/>
    <mergeCell ref="O4:P4"/>
    <mergeCell ref="Q4:S4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T4:W4"/>
    <mergeCell ref="AL5:AM5"/>
    <mergeCell ref="AN5:AO5"/>
    <mergeCell ref="AP5:AQ5"/>
    <mergeCell ref="AR5:AS5"/>
    <mergeCell ref="AT5:AU5"/>
    <mergeCell ref="A45:A46"/>
    <mergeCell ref="B45:B46"/>
    <mergeCell ref="C45:E45"/>
    <mergeCell ref="F45:I45"/>
    <mergeCell ref="J45:M45"/>
    <mergeCell ref="D46:E46"/>
    <mergeCell ref="G46:H46"/>
    <mergeCell ref="K46:L46"/>
  </mergeCells>
  <phoneticPr fontId="2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4"/>
  <sheetViews>
    <sheetView workbookViewId="0">
      <selection activeCell="J18" sqref="J18"/>
    </sheetView>
  </sheetViews>
  <sheetFormatPr defaultRowHeight="13.5" x14ac:dyDescent="0.15"/>
  <cols>
    <col min="1" max="1" width="4.625" style="1" customWidth="1"/>
    <col min="2" max="2" width="7.625" style="1" customWidth="1"/>
    <col min="3" max="7" width="9.625" style="1" customWidth="1"/>
    <col min="8" max="8" width="11.625" style="1" bestFit="1" customWidth="1"/>
    <col min="9" max="11" width="9.625" style="1" customWidth="1"/>
    <col min="12" max="12" width="11.625" style="1" bestFit="1" customWidth="1"/>
    <col min="13" max="14" width="9.625" style="1" customWidth="1"/>
    <col min="15" max="16" width="8.625" style="1" customWidth="1"/>
    <col min="17" max="22" width="9.625" style="1" customWidth="1"/>
    <col min="23" max="23" width="10.625" style="1" customWidth="1"/>
    <col min="24" max="24" width="9.625" style="1" customWidth="1"/>
    <col min="25" max="25" width="10.625" style="1" customWidth="1"/>
    <col min="26" max="26" width="9.625" style="1" customWidth="1"/>
    <col min="27" max="32" width="10.625" style="1" customWidth="1"/>
    <col min="33" max="33" width="6.625" style="1" customWidth="1"/>
    <col min="34" max="41" width="10.625" style="1" customWidth="1"/>
    <col min="42" max="47" width="9.625" style="1" customWidth="1"/>
    <col min="48" max="256" width="9" style="1"/>
    <col min="257" max="257" width="4.625" style="1" customWidth="1"/>
    <col min="258" max="258" width="7.625" style="1" customWidth="1"/>
    <col min="259" max="270" width="9.625" style="1" customWidth="1"/>
    <col min="271" max="272" width="8.625" style="1" customWidth="1"/>
    <col min="273" max="278" width="9.625" style="1" customWidth="1"/>
    <col min="279" max="279" width="10.625" style="1" customWidth="1"/>
    <col min="280" max="280" width="9.625" style="1" customWidth="1"/>
    <col min="281" max="281" width="10.625" style="1" customWidth="1"/>
    <col min="282" max="282" width="9.625" style="1" customWidth="1"/>
    <col min="283" max="288" width="10.625" style="1" customWidth="1"/>
    <col min="289" max="289" width="6.625" style="1" customWidth="1"/>
    <col min="290" max="297" width="10.625" style="1" customWidth="1"/>
    <col min="298" max="303" width="9.625" style="1" customWidth="1"/>
    <col min="304" max="512" width="9" style="1"/>
    <col min="513" max="513" width="4.625" style="1" customWidth="1"/>
    <col min="514" max="514" width="7.625" style="1" customWidth="1"/>
    <col min="515" max="526" width="9.625" style="1" customWidth="1"/>
    <col min="527" max="528" width="8.625" style="1" customWidth="1"/>
    <col min="529" max="534" width="9.625" style="1" customWidth="1"/>
    <col min="535" max="535" width="10.625" style="1" customWidth="1"/>
    <col min="536" max="536" width="9.625" style="1" customWidth="1"/>
    <col min="537" max="537" width="10.625" style="1" customWidth="1"/>
    <col min="538" max="538" width="9.625" style="1" customWidth="1"/>
    <col min="539" max="544" width="10.625" style="1" customWidth="1"/>
    <col min="545" max="545" width="6.625" style="1" customWidth="1"/>
    <col min="546" max="553" width="10.625" style="1" customWidth="1"/>
    <col min="554" max="559" width="9.625" style="1" customWidth="1"/>
    <col min="560" max="768" width="9" style="1"/>
    <col min="769" max="769" width="4.625" style="1" customWidth="1"/>
    <col min="770" max="770" width="7.625" style="1" customWidth="1"/>
    <col min="771" max="782" width="9.625" style="1" customWidth="1"/>
    <col min="783" max="784" width="8.625" style="1" customWidth="1"/>
    <col min="785" max="790" width="9.625" style="1" customWidth="1"/>
    <col min="791" max="791" width="10.625" style="1" customWidth="1"/>
    <col min="792" max="792" width="9.625" style="1" customWidth="1"/>
    <col min="793" max="793" width="10.625" style="1" customWidth="1"/>
    <col min="794" max="794" width="9.625" style="1" customWidth="1"/>
    <col min="795" max="800" width="10.625" style="1" customWidth="1"/>
    <col min="801" max="801" width="6.625" style="1" customWidth="1"/>
    <col min="802" max="809" width="10.625" style="1" customWidth="1"/>
    <col min="810" max="815" width="9.625" style="1" customWidth="1"/>
    <col min="816" max="1024" width="9" style="1"/>
    <col min="1025" max="1025" width="4.625" style="1" customWidth="1"/>
    <col min="1026" max="1026" width="7.625" style="1" customWidth="1"/>
    <col min="1027" max="1038" width="9.625" style="1" customWidth="1"/>
    <col min="1039" max="1040" width="8.625" style="1" customWidth="1"/>
    <col min="1041" max="1046" width="9.625" style="1" customWidth="1"/>
    <col min="1047" max="1047" width="10.625" style="1" customWidth="1"/>
    <col min="1048" max="1048" width="9.625" style="1" customWidth="1"/>
    <col min="1049" max="1049" width="10.625" style="1" customWidth="1"/>
    <col min="1050" max="1050" width="9.625" style="1" customWidth="1"/>
    <col min="1051" max="1056" width="10.625" style="1" customWidth="1"/>
    <col min="1057" max="1057" width="6.625" style="1" customWidth="1"/>
    <col min="1058" max="1065" width="10.625" style="1" customWidth="1"/>
    <col min="1066" max="1071" width="9.625" style="1" customWidth="1"/>
    <col min="1072" max="1280" width="9" style="1"/>
    <col min="1281" max="1281" width="4.625" style="1" customWidth="1"/>
    <col min="1282" max="1282" width="7.625" style="1" customWidth="1"/>
    <col min="1283" max="1294" width="9.625" style="1" customWidth="1"/>
    <col min="1295" max="1296" width="8.625" style="1" customWidth="1"/>
    <col min="1297" max="1302" width="9.625" style="1" customWidth="1"/>
    <col min="1303" max="1303" width="10.625" style="1" customWidth="1"/>
    <col min="1304" max="1304" width="9.625" style="1" customWidth="1"/>
    <col min="1305" max="1305" width="10.625" style="1" customWidth="1"/>
    <col min="1306" max="1306" width="9.625" style="1" customWidth="1"/>
    <col min="1307" max="1312" width="10.625" style="1" customWidth="1"/>
    <col min="1313" max="1313" width="6.625" style="1" customWidth="1"/>
    <col min="1314" max="1321" width="10.625" style="1" customWidth="1"/>
    <col min="1322" max="1327" width="9.625" style="1" customWidth="1"/>
    <col min="1328" max="1536" width="9" style="1"/>
    <col min="1537" max="1537" width="4.625" style="1" customWidth="1"/>
    <col min="1538" max="1538" width="7.625" style="1" customWidth="1"/>
    <col min="1539" max="1550" width="9.625" style="1" customWidth="1"/>
    <col min="1551" max="1552" width="8.625" style="1" customWidth="1"/>
    <col min="1553" max="1558" width="9.625" style="1" customWidth="1"/>
    <col min="1559" max="1559" width="10.625" style="1" customWidth="1"/>
    <col min="1560" max="1560" width="9.625" style="1" customWidth="1"/>
    <col min="1561" max="1561" width="10.625" style="1" customWidth="1"/>
    <col min="1562" max="1562" width="9.625" style="1" customWidth="1"/>
    <col min="1563" max="1568" width="10.625" style="1" customWidth="1"/>
    <col min="1569" max="1569" width="6.625" style="1" customWidth="1"/>
    <col min="1570" max="1577" width="10.625" style="1" customWidth="1"/>
    <col min="1578" max="1583" width="9.625" style="1" customWidth="1"/>
    <col min="1584" max="1792" width="9" style="1"/>
    <col min="1793" max="1793" width="4.625" style="1" customWidth="1"/>
    <col min="1794" max="1794" width="7.625" style="1" customWidth="1"/>
    <col min="1795" max="1806" width="9.625" style="1" customWidth="1"/>
    <col min="1807" max="1808" width="8.625" style="1" customWidth="1"/>
    <col min="1809" max="1814" width="9.625" style="1" customWidth="1"/>
    <col min="1815" max="1815" width="10.625" style="1" customWidth="1"/>
    <col min="1816" max="1816" width="9.625" style="1" customWidth="1"/>
    <col min="1817" max="1817" width="10.625" style="1" customWidth="1"/>
    <col min="1818" max="1818" width="9.625" style="1" customWidth="1"/>
    <col min="1819" max="1824" width="10.625" style="1" customWidth="1"/>
    <col min="1825" max="1825" width="6.625" style="1" customWidth="1"/>
    <col min="1826" max="1833" width="10.625" style="1" customWidth="1"/>
    <col min="1834" max="1839" width="9.625" style="1" customWidth="1"/>
    <col min="1840" max="2048" width="9" style="1"/>
    <col min="2049" max="2049" width="4.625" style="1" customWidth="1"/>
    <col min="2050" max="2050" width="7.625" style="1" customWidth="1"/>
    <col min="2051" max="2062" width="9.625" style="1" customWidth="1"/>
    <col min="2063" max="2064" width="8.625" style="1" customWidth="1"/>
    <col min="2065" max="2070" width="9.625" style="1" customWidth="1"/>
    <col min="2071" max="2071" width="10.625" style="1" customWidth="1"/>
    <col min="2072" max="2072" width="9.625" style="1" customWidth="1"/>
    <col min="2073" max="2073" width="10.625" style="1" customWidth="1"/>
    <col min="2074" max="2074" width="9.625" style="1" customWidth="1"/>
    <col min="2075" max="2080" width="10.625" style="1" customWidth="1"/>
    <col min="2081" max="2081" width="6.625" style="1" customWidth="1"/>
    <col min="2082" max="2089" width="10.625" style="1" customWidth="1"/>
    <col min="2090" max="2095" width="9.625" style="1" customWidth="1"/>
    <col min="2096" max="2304" width="9" style="1"/>
    <col min="2305" max="2305" width="4.625" style="1" customWidth="1"/>
    <col min="2306" max="2306" width="7.625" style="1" customWidth="1"/>
    <col min="2307" max="2318" width="9.625" style="1" customWidth="1"/>
    <col min="2319" max="2320" width="8.625" style="1" customWidth="1"/>
    <col min="2321" max="2326" width="9.625" style="1" customWidth="1"/>
    <col min="2327" max="2327" width="10.625" style="1" customWidth="1"/>
    <col min="2328" max="2328" width="9.625" style="1" customWidth="1"/>
    <col min="2329" max="2329" width="10.625" style="1" customWidth="1"/>
    <col min="2330" max="2330" width="9.625" style="1" customWidth="1"/>
    <col min="2331" max="2336" width="10.625" style="1" customWidth="1"/>
    <col min="2337" max="2337" width="6.625" style="1" customWidth="1"/>
    <col min="2338" max="2345" width="10.625" style="1" customWidth="1"/>
    <col min="2346" max="2351" width="9.625" style="1" customWidth="1"/>
    <col min="2352" max="2560" width="9" style="1"/>
    <col min="2561" max="2561" width="4.625" style="1" customWidth="1"/>
    <col min="2562" max="2562" width="7.625" style="1" customWidth="1"/>
    <col min="2563" max="2574" width="9.625" style="1" customWidth="1"/>
    <col min="2575" max="2576" width="8.625" style="1" customWidth="1"/>
    <col min="2577" max="2582" width="9.625" style="1" customWidth="1"/>
    <col min="2583" max="2583" width="10.625" style="1" customWidth="1"/>
    <col min="2584" max="2584" width="9.625" style="1" customWidth="1"/>
    <col min="2585" max="2585" width="10.625" style="1" customWidth="1"/>
    <col min="2586" max="2586" width="9.625" style="1" customWidth="1"/>
    <col min="2587" max="2592" width="10.625" style="1" customWidth="1"/>
    <col min="2593" max="2593" width="6.625" style="1" customWidth="1"/>
    <col min="2594" max="2601" width="10.625" style="1" customWidth="1"/>
    <col min="2602" max="2607" width="9.625" style="1" customWidth="1"/>
    <col min="2608" max="2816" width="9" style="1"/>
    <col min="2817" max="2817" width="4.625" style="1" customWidth="1"/>
    <col min="2818" max="2818" width="7.625" style="1" customWidth="1"/>
    <col min="2819" max="2830" width="9.625" style="1" customWidth="1"/>
    <col min="2831" max="2832" width="8.625" style="1" customWidth="1"/>
    <col min="2833" max="2838" width="9.625" style="1" customWidth="1"/>
    <col min="2839" max="2839" width="10.625" style="1" customWidth="1"/>
    <col min="2840" max="2840" width="9.625" style="1" customWidth="1"/>
    <col min="2841" max="2841" width="10.625" style="1" customWidth="1"/>
    <col min="2842" max="2842" width="9.625" style="1" customWidth="1"/>
    <col min="2843" max="2848" width="10.625" style="1" customWidth="1"/>
    <col min="2849" max="2849" width="6.625" style="1" customWidth="1"/>
    <col min="2850" max="2857" width="10.625" style="1" customWidth="1"/>
    <col min="2858" max="2863" width="9.625" style="1" customWidth="1"/>
    <col min="2864" max="3072" width="9" style="1"/>
    <col min="3073" max="3073" width="4.625" style="1" customWidth="1"/>
    <col min="3074" max="3074" width="7.625" style="1" customWidth="1"/>
    <col min="3075" max="3086" width="9.625" style="1" customWidth="1"/>
    <col min="3087" max="3088" width="8.625" style="1" customWidth="1"/>
    <col min="3089" max="3094" width="9.625" style="1" customWidth="1"/>
    <col min="3095" max="3095" width="10.625" style="1" customWidth="1"/>
    <col min="3096" max="3096" width="9.625" style="1" customWidth="1"/>
    <col min="3097" max="3097" width="10.625" style="1" customWidth="1"/>
    <col min="3098" max="3098" width="9.625" style="1" customWidth="1"/>
    <col min="3099" max="3104" width="10.625" style="1" customWidth="1"/>
    <col min="3105" max="3105" width="6.625" style="1" customWidth="1"/>
    <col min="3106" max="3113" width="10.625" style="1" customWidth="1"/>
    <col min="3114" max="3119" width="9.625" style="1" customWidth="1"/>
    <col min="3120" max="3328" width="9" style="1"/>
    <col min="3329" max="3329" width="4.625" style="1" customWidth="1"/>
    <col min="3330" max="3330" width="7.625" style="1" customWidth="1"/>
    <col min="3331" max="3342" width="9.625" style="1" customWidth="1"/>
    <col min="3343" max="3344" width="8.625" style="1" customWidth="1"/>
    <col min="3345" max="3350" width="9.625" style="1" customWidth="1"/>
    <col min="3351" max="3351" width="10.625" style="1" customWidth="1"/>
    <col min="3352" max="3352" width="9.625" style="1" customWidth="1"/>
    <col min="3353" max="3353" width="10.625" style="1" customWidth="1"/>
    <col min="3354" max="3354" width="9.625" style="1" customWidth="1"/>
    <col min="3355" max="3360" width="10.625" style="1" customWidth="1"/>
    <col min="3361" max="3361" width="6.625" style="1" customWidth="1"/>
    <col min="3362" max="3369" width="10.625" style="1" customWidth="1"/>
    <col min="3370" max="3375" width="9.625" style="1" customWidth="1"/>
    <col min="3376" max="3584" width="9" style="1"/>
    <col min="3585" max="3585" width="4.625" style="1" customWidth="1"/>
    <col min="3586" max="3586" width="7.625" style="1" customWidth="1"/>
    <col min="3587" max="3598" width="9.625" style="1" customWidth="1"/>
    <col min="3599" max="3600" width="8.625" style="1" customWidth="1"/>
    <col min="3601" max="3606" width="9.625" style="1" customWidth="1"/>
    <col min="3607" max="3607" width="10.625" style="1" customWidth="1"/>
    <col min="3608" max="3608" width="9.625" style="1" customWidth="1"/>
    <col min="3609" max="3609" width="10.625" style="1" customWidth="1"/>
    <col min="3610" max="3610" width="9.625" style="1" customWidth="1"/>
    <col min="3611" max="3616" width="10.625" style="1" customWidth="1"/>
    <col min="3617" max="3617" width="6.625" style="1" customWidth="1"/>
    <col min="3618" max="3625" width="10.625" style="1" customWidth="1"/>
    <col min="3626" max="3631" width="9.625" style="1" customWidth="1"/>
    <col min="3632" max="3840" width="9" style="1"/>
    <col min="3841" max="3841" width="4.625" style="1" customWidth="1"/>
    <col min="3842" max="3842" width="7.625" style="1" customWidth="1"/>
    <col min="3843" max="3854" width="9.625" style="1" customWidth="1"/>
    <col min="3855" max="3856" width="8.625" style="1" customWidth="1"/>
    <col min="3857" max="3862" width="9.625" style="1" customWidth="1"/>
    <col min="3863" max="3863" width="10.625" style="1" customWidth="1"/>
    <col min="3864" max="3864" width="9.625" style="1" customWidth="1"/>
    <col min="3865" max="3865" width="10.625" style="1" customWidth="1"/>
    <col min="3866" max="3866" width="9.625" style="1" customWidth="1"/>
    <col min="3867" max="3872" width="10.625" style="1" customWidth="1"/>
    <col min="3873" max="3873" width="6.625" style="1" customWidth="1"/>
    <col min="3874" max="3881" width="10.625" style="1" customWidth="1"/>
    <col min="3882" max="3887" width="9.625" style="1" customWidth="1"/>
    <col min="3888" max="4096" width="9" style="1"/>
    <col min="4097" max="4097" width="4.625" style="1" customWidth="1"/>
    <col min="4098" max="4098" width="7.625" style="1" customWidth="1"/>
    <col min="4099" max="4110" width="9.625" style="1" customWidth="1"/>
    <col min="4111" max="4112" width="8.625" style="1" customWidth="1"/>
    <col min="4113" max="4118" width="9.625" style="1" customWidth="1"/>
    <col min="4119" max="4119" width="10.625" style="1" customWidth="1"/>
    <col min="4120" max="4120" width="9.625" style="1" customWidth="1"/>
    <col min="4121" max="4121" width="10.625" style="1" customWidth="1"/>
    <col min="4122" max="4122" width="9.625" style="1" customWidth="1"/>
    <col min="4123" max="4128" width="10.625" style="1" customWidth="1"/>
    <col min="4129" max="4129" width="6.625" style="1" customWidth="1"/>
    <col min="4130" max="4137" width="10.625" style="1" customWidth="1"/>
    <col min="4138" max="4143" width="9.625" style="1" customWidth="1"/>
    <col min="4144" max="4352" width="9" style="1"/>
    <col min="4353" max="4353" width="4.625" style="1" customWidth="1"/>
    <col min="4354" max="4354" width="7.625" style="1" customWidth="1"/>
    <col min="4355" max="4366" width="9.625" style="1" customWidth="1"/>
    <col min="4367" max="4368" width="8.625" style="1" customWidth="1"/>
    <col min="4369" max="4374" width="9.625" style="1" customWidth="1"/>
    <col min="4375" max="4375" width="10.625" style="1" customWidth="1"/>
    <col min="4376" max="4376" width="9.625" style="1" customWidth="1"/>
    <col min="4377" max="4377" width="10.625" style="1" customWidth="1"/>
    <col min="4378" max="4378" width="9.625" style="1" customWidth="1"/>
    <col min="4379" max="4384" width="10.625" style="1" customWidth="1"/>
    <col min="4385" max="4385" width="6.625" style="1" customWidth="1"/>
    <col min="4386" max="4393" width="10.625" style="1" customWidth="1"/>
    <col min="4394" max="4399" width="9.625" style="1" customWidth="1"/>
    <col min="4400" max="4608" width="9" style="1"/>
    <col min="4609" max="4609" width="4.625" style="1" customWidth="1"/>
    <col min="4610" max="4610" width="7.625" style="1" customWidth="1"/>
    <col min="4611" max="4622" width="9.625" style="1" customWidth="1"/>
    <col min="4623" max="4624" width="8.625" style="1" customWidth="1"/>
    <col min="4625" max="4630" width="9.625" style="1" customWidth="1"/>
    <col min="4631" max="4631" width="10.625" style="1" customWidth="1"/>
    <col min="4632" max="4632" width="9.625" style="1" customWidth="1"/>
    <col min="4633" max="4633" width="10.625" style="1" customWidth="1"/>
    <col min="4634" max="4634" width="9.625" style="1" customWidth="1"/>
    <col min="4635" max="4640" width="10.625" style="1" customWidth="1"/>
    <col min="4641" max="4641" width="6.625" style="1" customWidth="1"/>
    <col min="4642" max="4649" width="10.625" style="1" customWidth="1"/>
    <col min="4650" max="4655" width="9.625" style="1" customWidth="1"/>
    <col min="4656" max="4864" width="9" style="1"/>
    <col min="4865" max="4865" width="4.625" style="1" customWidth="1"/>
    <col min="4866" max="4866" width="7.625" style="1" customWidth="1"/>
    <col min="4867" max="4878" width="9.625" style="1" customWidth="1"/>
    <col min="4879" max="4880" width="8.625" style="1" customWidth="1"/>
    <col min="4881" max="4886" width="9.625" style="1" customWidth="1"/>
    <col min="4887" max="4887" width="10.625" style="1" customWidth="1"/>
    <col min="4888" max="4888" width="9.625" style="1" customWidth="1"/>
    <col min="4889" max="4889" width="10.625" style="1" customWidth="1"/>
    <col min="4890" max="4890" width="9.625" style="1" customWidth="1"/>
    <col min="4891" max="4896" width="10.625" style="1" customWidth="1"/>
    <col min="4897" max="4897" width="6.625" style="1" customWidth="1"/>
    <col min="4898" max="4905" width="10.625" style="1" customWidth="1"/>
    <col min="4906" max="4911" width="9.625" style="1" customWidth="1"/>
    <col min="4912" max="5120" width="9" style="1"/>
    <col min="5121" max="5121" width="4.625" style="1" customWidth="1"/>
    <col min="5122" max="5122" width="7.625" style="1" customWidth="1"/>
    <col min="5123" max="5134" width="9.625" style="1" customWidth="1"/>
    <col min="5135" max="5136" width="8.625" style="1" customWidth="1"/>
    <col min="5137" max="5142" width="9.625" style="1" customWidth="1"/>
    <col min="5143" max="5143" width="10.625" style="1" customWidth="1"/>
    <col min="5144" max="5144" width="9.625" style="1" customWidth="1"/>
    <col min="5145" max="5145" width="10.625" style="1" customWidth="1"/>
    <col min="5146" max="5146" width="9.625" style="1" customWidth="1"/>
    <col min="5147" max="5152" width="10.625" style="1" customWidth="1"/>
    <col min="5153" max="5153" width="6.625" style="1" customWidth="1"/>
    <col min="5154" max="5161" width="10.625" style="1" customWidth="1"/>
    <col min="5162" max="5167" width="9.625" style="1" customWidth="1"/>
    <col min="5168" max="5376" width="9" style="1"/>
    <col min="5377" max="5377" width="4.625" style="1" customWidth="1"/>
    <col min="5378" max="5378" width="7.625" style="1" customWidth="1"/>
    <col min="5379" max="5390" width="9.625" style="1" customWidth="1"/>
    <col min="5391" max="5392" width="8.625" style="1" customWidth="1"/>
    <col min="5393" max="5398" width="9.625" style="1" customWidth="1"/>
    <col min="5399" max="5399" width="10.625" style="1" customWidth="1"/>
    <col min="5400" max="5400" width="9.625" style="1" customWidth="1"/>
    <col min="5401" max="5401" width="10.625" style="1" customWidth="1"/>
    <col min="5402" max="5402" width="9.625" style="1" customWidth="1"/>
    <col min="5403" max="5408" width="10.625" style="1" customWidth="1"/>
    <col min="5409" max="5409" width="6.625" style="1" customWidth="1"/>
    <col min="5410" max="5417" width="10.625" style="1" customWidth="1"/>
    <col min="5418" max="5423" width="9.625" style="1" customWidth="1"/>
    <col min="5424" max="5632" width="9" style="1"/>
    <col min="5633" max="5633" width="4.625" style="1" customWidth="1"/>
    <col min="5634" max="5634" width="7.625" style="1" customWidth="1"/>
    <col min="5635" max="5646" width="9.625" style="1" customWidth="1"/>
    <col min="5647" max="5648" width="8.625" style="1" customWidth="1"/>
    <col min="5649" max="5654" width="9.625" style="1" customWidth="1"/>
    <col min="5655" max="5655" width="10.625" style="1" customWidth="1"/>
    <col min="5656" max="5656" width="9.625" style="1" customWidth="1"/>
    <col min="5657" max="5657" width="10.625" style="1" customWidth="1"/>
    <col min="5658" max="5658" width="9.625" style="1" customWidth="1"/>
    <col min="5659" max="5664" width="10.625" style="1" customWidth="1"/>
    <col min="5665" max="5665" width="6.625" style="1" customWidth="1"/>
    <col min="5666" max="5673" width="10.625" style="1" customWidth="1"/>
    <col min="5674" max="5679" width="9.625" style="1" customWidth="1"/>
    <col min="5680" max="5888" width="9" style="1"/>
    <col min="5889" max="5889" width="4.625" style="1" customWidth="1"/>
    <col min="5890" max="5890" width="7.625" style="1" customWidth="1"/>
    <col min="5891" max="5902" width="9.625" style="1" customWidth="1"/>
    <col min="5903" max="5904" width="8.625" style="1" customWidth="1"/>
    <col min="5905" max="5910" width="9.625" style="1" customWidth="1"/>
    <col min="5911" max="5911" width="10.625" style="1" customWidth="1"/>
    <col min="5912" max="5912" width="9.625" style="1" customWidth="1"/>
    <col min="5913" max="5913" width="10.625" style="1" customWidth="1"/>
    <col min="5914" max="5914" width="9.625" style="1" customWidth="1"/>
    <col min="5915" max="5920" width="10.625" style="1" customWidth="1"/>
    <col min="5921" max="5921" width="6.625" style="1" customWidth="1"/>
    <col min="5922" max="5929" width="10.625" style="1" customWidth="1"/>
    <col min="5930" max="5935" width="9.625" style="1" customWidth="1"/>
    <col min="5936" max="6144" width="9" style="1"/>
    <col min="6145" max="6145" width="4.625" style="1" customWidth="1"/>
    <col min="6146" max="6146" width="7.625" style="1" customWidth="1"/>
    <col min="6147" max="6158" width="9.625" style="1" customWidth="1"/>
    <col min="6159" max="6160" width="8.625" style="1" customWidth="1"/>
    <col min="6161" max="6166" width="9.625" style="1" customWidth="1"/>
    <col min="6167" max="6167" width="10.625" style="1" customWidth="1"/>
    <col min="6168" max="6168" width="9.625" style="1" customWidth="1"/>
    <col min="6169" max="6169" width="10.625" style="1" customWidth="1"/>
    <col min="6170" max="6170" width="9.625" style="1" customWidth="1"/>
    <col min="6171" max="6176" width="10.625" style="1" customWidth="1"/>
    <col min="6177" max="6177" width="6.625" style="1" customWidth="1"/>
    <col min="6178" max="6185" width="10.625" style="1" customWidth="1"/>
    <col min="6186" max="6191" width="9.625" style="1" customWidth="1"/>
    <col min="6192" max="6400" width="9" style="1"/>
    <col min="6401" max="6401" width="4.625" style="1" customWidth="1"/>
    <col min="6402" max="6402" width="7.625" style="1" customWidth="1"/>
    <col min="6403" max="6414" width="9.625" style="1" customWidth="1"/>
    <col min="6415" max="6416" width="8.625" style="1" customWidth="1"/>
    <col min="6417" max="6422" width="9.625" style="1" customWidth="1"/>
    <col min="6423" max="6423" width="10.625" style="1" customWidth="1"/>
    <col min="6424" max="6424" width="9.625" style="1" customWidth="1"/>
    <col min="6425" max="6425" width="10.625" style="1" customWidth="1"/>
    <col min="6426" max="6426" width="9.625" style="1" customWidth="1"/>
    <col min="6427" max="6432" width="10.625" style="1" customWidth="1"/>
    <col min="6433" max="6433" width="6.625" style="1" customWidth="1"/>
    <col min="6434" max="6441" width="10.625" style="1" customWidth="1"/>
    <col min="6442" max="6447" width="9.625" style="1" customWidth="1"/>
    <col min="6448" max="6656" width="9" style="1"/>
    <col min="6657" max="6657" width="4.625" style="1" customWidth="1"/>
    <col min="6658" max="6658" width="7.625" style="1" customWidth="1"/>
    <col min="6659" max="6670" width="9.625" style="1" customWidth="1"/>
    <col min="6671" max="6672" width="8.625" style="1" customWidth="1"/>
    <col min="6673" max="6678" width="9.625" style="1" customWidth="1"/>
    <col min="6679" max="6679" width="10.625" style="1" customWidth="1"/>
    <col min="6680" max="6680" width="9.625" style="1" customWidth="1"/>
    <col min="6681" max="6681" width="10.625" style="1" customWidth="1"/>
    <col min="6682" max="6682" width="9.625" style="1" customWidth="1"/>
    <col min="6683" max="6688" width="10.625" style="1" customWidth="1"/>
    <col min="6689" max="6689" width="6.625" style="1" customWidth="1"/>
    <col min="6690" max="6697" width="10.625" style="1" customWidth="1"/>
    <col min="6698" max="6703" width="9.625" style="1" customWidth="1"/>
    <col min="6704" max="6912" width="9" style="1"/>
    <col min="6913" max="6913" width="4.625" style="1" customWidth="1"/>
    <col min="6914" max="6914" width="7.625" style="1" customWidth="1"/>
    <col min="6915" max="6926" width="9.625" style="1" customWidth="1"/>
    <col min="6927" max="6928" width="8.625" style="1" customWidth="1"/>
    <col min="6929" max="6934" width="9.625" style="1" customWidth="1"/>
    <col min="6935" max="6935" width="10.625" style="1" customWidth="1"/>
    <col min="6936" max="6936" width="9.625" style="1" customWidth="1"/>
    <col min="6937" max="6937" width="10.625" style="1" customWidth="1"/>
    <col min="6938" max="6938" width="9.625" style="1" customWidth="1"/>
    <col min="6939" max="6944" width="10.625" style="1" customWidth="1"/>
    <col min="6945" max="6945" width="6.625" style="1" customWidth="1"/>
    <col min="6946" max="6953" width="10.625" style="1" customWidth="1"/>
    <col min="6954" max="6959" width="9.625" style="1" customWidth="1"/>
    <col min="6960" max="7168" width="9" style="1"/>
    <col min="7169" max="7169" width="4.625" style="1" customWidth="1"/>
    <col min="7170" max="7170" width="7.625" style="1" customWidth="1"/>
    <col min="7171" max="7182" width="9.625" style="1" customWidth="1"/>
    <col min="7183" max="7184" width="8.625" style="1" customWidth="1"/>
    <col min="7185" max="7190" width="9.625" style="1" customWidth="1"/>
    <col min="7191" max="7191" width="10.625" style="1" customWidth="1"/>
    <col min="7192" max="7192" width="9.625" style="1" customWidth="1"/>
    <col min="7193" max="7193" width="10.625" style="1" customWidth="1"/>
    <col min="7194" max="7194" width="9.625" style="1" customWidth="1"/>
    <col min="7195" max="7200" width="10.625" style="1" customWidth="1"/>
    <col min="7201" max="7201" width="6.625" style="1" customWidth="1"/>
    <col min="7202" max="7209" width="10.625" style="1" customWidth="1"/>
    <col min="7210" max="7215" width="9.625" style="1" customWidth="1"/>
    <col min="7216" max="7424" width="9" style="1"/>
    <col min="7425" max="7425" width="4.625" style="1" customWidth="1"/>
    <col min="7426" max="7426" width="7.625" style="1" customWidth="1"/>
    <col min="7427" max="7438" width="9.625" style="1" customWidth="1"/>
    <col min="7439" max="7440" width="8.625" style="1" customWidth="1"/>
    <col min="7441" max="7446" width="9.625" style="1" customWidth="1"/>
    <col min="7447" max="7447" width="10.625" style="1" customWidth="1"/>
    <col min="7448" max="7448" width="9.625" style="1" customWidth="1"/>
    <col min="7449" max="7449" width="10.625" style="1" customWidth="1"/>
    <col min="7450" max="7450" width="9.625" style="1" customWidth="1"/>
    <col min="7451" max="7456" width="10.625" style="1" customWidth="1"/>
    <col min="7457" max="7457" width="6.625" style="1" customWidth="1"/>
    <col min="7458" max="7465" width="10.625" style="1" customWidth="1"/>
    <col min="7466" max="7471" width="9.625" style="1" customWidth="1"/>
    <col min="7472" max="7680" width="9" style="1"/>
    <col min="7681" max="7681" width="4.625" style="1" customWidth="1"/>
    <col min="7682" max="7682" width="7.625" style="1" customWidth="1"/>
    <col min="7683" max="7694" width="9.625" style="1" customWidth="1"/>
    <col min="7695" max="7696" width="8.625" style="1" customWidth="1"/>
    <col min="7697" max="7702" width="9.625" style="1" customWidth="1"/>
    <col min="7703" max="7703" width="10.625" style="1" customWidth="1"/>
    <col min="7704" max="7704" width="9.625" style="1" customWidth="1"/>
    <col min="7705" max="7705" width="10.625" style="1" customWidth="1"/>
    <col min="7706" max="7706" width="9.625" style="1" customWidth="1"/>
    <col min="7707" max="7712" width="10.625" style="1" customWidth="1"/>
    <col min="7713" max="7713" width="6.625" style="1" customWidth="1"/>
    <col min="7714" max="7721" width="10.625" style="1" customWidth="1"/>
    <col min="7722" max="7727" width="9.625" style="1" customWidth="1"/>
    <col min="7728" max="7936" width="9" style="1"/>
    <col min="7937" max="7937" width="4.625" style="1" customWidth="1"/>
    <col min="7938" max="7938" width="7.625" style="1" customWidth="1"/>
    <col min="7939" max="7950" width="9.625" style="1" customWidth="1"/>
    <col min="7951" max="7952" width="8.625" style="1" customWidth="1"/>
    <col min="7953" max="7958" width="9.625" style="1" customWidth="1"/>
    <col min="7959" max="7959" width="10.625" style="1" customWidth="1"/>
    <col min="7960" max="7960" width="9.625" style="1" customWidth="1"/>
    <col min="7961" max="7961" width="10.625" style="1" customWidth="1"/>
    <col min="7962" max="7962" width="9.625" style="1" customWidth="1"/>
    <col min="7963" max="7968" width="10.625" style="1" customWidth="1"/>
    <col min="7969" max="7969" width="6.625" style="1" customWidth="1"/>
    <col min="7970" max="7977" width="10.625" style="1" customWidth="1"/>
    <col min="7978" max="7983" width="9.625" style="1" customWidth="1"/>
    <col min="7984" max="8192" width="9" style="1"/>
    <col min="8193" max="8193" width="4.625" style="1" customWidth="1"/>
    <col min="8194" max="8194" width="7.625" style="1" customWidth="1"/>
    <col min="8195" max="8206" width="9.625" style="1" customWidth="1"/>
    <col min="8207" max="8208" width="8.625" style="1" customWidth="1"/>
    <col min="8209" max="8214" width="9.625" style="1" customWidth="1"/>
    <col min="8215" max="8215" width="10.625" style="1" customWidth="1"/>
    <col min="8216" max="8216" width="9.625" style="1" customWidth="1"/>
    <col min="8217" max="8217" width="10.625" style="1" customWidth="1"/>
    <col min="8218" max="8218" width="9.625" style="1" customWidth="1"/>
    <col min="8219" max="8224" width="10.625" style="1" customWidth="1"/>
    <col min="8225" max="8225" width="6.625" style="1" customWidth="1"/>
    <col min="8226" max="8233" width="10.625" style="1" customWidth="1"/>
    <col min="8234" max="8239" width="9.625" style="1" customWidth="1"/>
    <col min="8240" max="8448" width="9" style="1"/>
    <col min="8449" max="8449" width="4.625" style="1" customWidth="1"/>
    <col min="8450" max="8450" width="7.625" style="1" customWidth="1"/>
    <col min="8451" max="8462" width="9.625" style="1" customWidth="1"/>
    <col min="8463" max="8464" width="8.625" style="1" customWidth="1"/>
    <col min="8465" max="8470" width="9.625" style="1" customWidth="1"/>
    <col min="8471" max="8471" width="10.625" style="1" customWidth="1"/>
    <col min="8472" max="8472" width="9.625" style="1" customWidth="1"/>
    <col min="8473" max="8473" width="10.625" style="1" customWidth="1"/>
    <col min="8474" max="8474" width="9.625" style="1" customWidth="1"/>
    <col min="8475" max="8480" width="10.625" style="1" customWidth="1"/>
    <col min="8481" max="8481" width="6.625" style="1" customWidth="1"/>
    <col min="8482" max="8489" width="10.625" style="1" customWidth="1"/>
    <col min="8490" max="8495" width="9.625" style="1" customWidth="1"/>
    <col min="8496" max="8704" width="9" style="1"/>
    <col min="8705" max="8705" width="4.625" style="1" customWidth="1"/>
    <col min="8706" max="8706" width="7.625" style="1" customWidth="1"/>
    <col min="8707" max="8718" width="9.625" style="1" customWidth="1"/>
    <col min="8719" max="8720" width="8.625" style="1" customWidth="1"/>
    <col min="8721" max="8726" width="9.625" style="1" customWidth="1"/>
    <col min="8727" max="8727" width="10.625" style="1" customWidth="1"/>
    <col min="8728" max="8728" width="9.625" style="1" customWidth="1"/>
    <col min="8729" max="8729" width="10.625" style="1" customWidth="1"/>
    <col min="8730" max="8730" width="9.625" style="1" customWidth="1"/>
    <col min="8731" max="8736" width="10.625" style="1" customWidth="1"/>
    <col min="8737" max="8737" width="6.625" style="1" customWidth="1"/>
    <col min="8738" max="8745" width="10.625" style="1" customWidth="1"/>
    <col min="8746" max="8751" width="9.625" style="1" customWidth="1"/>
    <col min="8752" max="8960" width="9" style="1"/>
    <col min="8961" max="8961" width="4.625" style="1" customWidth="1"/>
    <col min="8962" max="8962" width="7.625" style="1" customWidth="1"/>
    <col min="8963" max="8974" width="9.625" style="1" customWidth="1"/>
    <col min="8975" max="8976" width="8.625" style="1" customWidth="1"/>
    <col min="8977" max="8982" width="9.625" style="1" customWidth="1"/>
    <col min="8983" max="8983" width="10.625" style="1" customWidth="1"/>
    <col min="8984" max="8984" width="9.625" style="1" customWidth="1"/>
    <col min="8985" max="8985" width="10.625" style="1" customWidth="1"/>
    <col min="8986" max="8986" width="9.625" style="1" customWidth="1"/>
    <col min="8987" max="8992" width="10.625" style="1" customWidth="1"/>
    <col min="8993" max="8993" width="6.625" style="1" customWidth="1"/>
    <col min="8994" max="9001" width="10.625" style="1" customWidth="1"/>
    <col min="9002" max="9007" width="9.625" style="1" customWidth="1"/>
    <col min="9008" max="9216" width="9" style="1"/>
    <col min="9217" max="9217" width="4.625" style="1" customWidth="1"/>
    <col min="9218" max="9218" width="7.625" style="1" customWidth="1"/>
    <col min="9219" max="9230" width="9.625" style="1" customWidth="1"/>
    <col min="9231" max="9232" width="8.625" style="1" customWidth="1"/>
    <col min="9233" max="9238" width="9.625" style="1" customWidth="1"/>
    <col min="9239" max="9239" width="10.625" style="1" customWidth="1"/>
    <col min="9240" max="9240" width="9.625" style="1" customWidth="1"/>
    <col min="9241" max="9241" width="10.625" style="1" customWidth="1"/>
    <col min="9242" max="9242" width="9.625" style="1" customWidth="1"/>
    <col min="9243" max="9248" width="10.625" style="1" customWidth="1"/>
    <col min="9249" max="9249" width="6.625" style="1" customWidth="1"/>
    <col min="9250" max="9257" width="10.625" style="1" customWidth="1"/>
    <col min="9258" max="9263" width="9.625" style="1" customWidth="1"/>
    <col min="9264" max="9472" width="9" style="1"/>
    <col min="9473" max="9473" width="4.625" style="1" customWidth="1"/>
    <col min="9474" max="9474" width="7.625" style="1" customWidth="1"/>
    <col min="9475" max="9486" width="9.625" style="1" customWidth="1"/>
    <col min="9487" max="9488" width="8.625" style="1" customWidth="1"/>
    <col min="9489" max="9494" width="9.625" style="1" customWidth="1"/>
    <col min="9495" max="9495" width="10.625" style="1" customWidth="1"/>
    <col min="9496" max="9496" width="9.625" style="1" customWidth="1"/>
    <col min="9497" max="9497" width="10.625" style="1" customWidth="1"/>
    <col min="9498" max="9498" width="9.625" style="1" customWidth="1"/>
    <col min="9499" max="9504" width="10.625" style="1" customWidth="1"/>
    <col min="9505" max="9505" width="6.625" style="1" customWidth="1"/>
    <col min="9506" max="9513" width="10.625" style="1" customWidth="1"/>
    <col min="9514" max="9519" width="9.625" style="1" customWidth="1"/>
    <col min="9520" max="9728" width="9" style="1"/>
    <col min="9729" max="9729" width="4.625" style="1" customWidth="1"/>
    <col min="9730" max="9730" width="7.625" style="1" customWidth="1"/>
    <col min="9731" max="9742" width="9.625" style="1" customWidth="1"/>
    <col min="9743" max="9744" width="8.625" style="1" customWidth="1"/>
    <col min="9745" max="9750" width="9.625" style="1" customWidth="1"/>
    <col min="9751" max="9751" width="10.625" style="1" customWidth="1"/>
    <col min="9752" max="9752" width="9.625" style="1" customWidth="1"/>
    <col min="9753" max="9753" width="10.625" style="1" customWidth="1"/>
    <col min="9754" max="9754" width="9.625" style="1" customWidth="1"/>
    <col min="9755" max="9760" width="10.625" style="1" customWidth="1"/>
    <col min="9761" max="9761" width="6.625" style="1" customWidth="1"/>
    <col min="9762" max="9769" width="10.625" style="1" customWidth="1"/>
    <col min="9770" max="9775" width="9.625" style="1" customWidth="1"/>
    <col min="9776" max="9984" width="9" style="1"/>
    <col min="9985" max="9985" width="4.625" style="1" customWidth="1"/>
    <col min="9986" max="9986" width="7.625" style="1" customWidth="1"/>
    <col min="9987" max="9998" width="9.625" style="1" customWidth="1"/>
    <col min="9999" max="10000" width="8.625" style="1" customWidth="1"/>
    <col min="10001" max="10006" width="9.625" style="1" customWidth="1"/>
    <col min="10007" max="10007" width="10.625" style="1" customWidth="1"/>
    <col min="10008" max="10008" width="9.625" style="1" customWidth="1"/>
    <col min="10009" max="10009" width="10.625" style="1" customWidth="1"/>
    <col min="10010" max="10010" width="9.625" style="1" customWidth="1"/>
    <col min="10011" max="10016" width="10.625" style="1" customWidth="1"/>
    <col min="10017" max="10017" width="6.625" style="1" customWidth="1"/>
    <col min="10018" max="10025" width="10.625" style="1" customWidth="1"/>
    <col min="10026" max="10031" width="9.625" style="1" customWidth="1"/>
    <col min="10032" max="10240" width="9" style="1"/>
    <col min="10241" max="10241" width="4.625" style="1" customWidth="1"/>
    <col min="10242" max="10242" width="7.625" style="1" customWidth="1"/>
    <col min="10243" max="10254" width="9.625" style="1" customWidth="1"/>
    <col min="10255" max="10256" width="8.625" style="1" customWidth="1"/>
    <col min="10257" max="10262" width="9.625" style="1" customWidth="1"/>
    <col min="10263" max="10263" width="10.625" style="1" customWidth="1"/>
    <col min="10264" max="10264" width="9.625" style="1" customWidth="1"/>
    <col min="10265" max="10265" width="10.625" style="1" customWidth="1"/>
    <col min="10266" max="10266" width="9.625" style="1" customWidth="1"/>
    <col min="10267" max="10272" width="10.625" style="1" customWidth="1"/>
    <col min="10273" max="10273" width="6.625" style="1" customWidth="1"/>
    <col min="10274" max="10281" width="10.625" style="1" customWidth="1"/>
    <col min="10282" max="10287" width="9.625" style="1" customWidth="1"/>
    <col min="10288" max="10496" width="9" style="1"/>
    <col min="10497" max="10497" width="4.625" style="1" customWidth="1"/>
    <col min="10498" max="10498" width="7.625" style="1" customWidth="1"/>
    <col min="10499" max="10510" width="9.625" style="1" customWidth="1"/>
    <col min="10511" max="10512" width="8.625" style="1" customWidth="1"/>
    <col min="10513" max="10518" width="9.625" style="1" customWidth="1"/>
    <col min="10519" max="10519" width="10.625" style="1" customWidth="1"/>
    <col min="10520" max="10520" width="9.625" style="1" customWidth="1"/>
    <col min="10521" max="10521" width="10.625" style="1" customWidth="1"/>
    <col min="10522" max="10522" width="9.625" style="1" customWidth="1"/>
    <col min="10523" max="10528" width="10.625" style="1" customWidth="1"/>
    <col min="10529" max="10529" width="6.625" style="1" customWidth="1"/>
    <col min="10530" max="10537" width="10.625" style="1" customWidth="1"/>
    <col min="10538" max="10543" width="9.625" style="1" customWidth="1"/>
    <col min="10544" max="10752" width="9" style="1"/>
    <col min="10753" max="10753" width="4.625" style="1" customWidth="1"/>
    <col min="10754" max="10754" width="7.625" style="1" customWidth="1"/>
    <col min="10755" max="10766" width="9.625" style="1" customWidth="1"/>
    <col min="10767" max="10768" width="8.625" style="1" customWidth="1"/>
    <col min="10769" max="10774" width="9.625" style="1" customWidth="1"/>
    <col min="10775" max="10775" width="10.625" style="1" customWidth="1"/>
    <col min="10776" max="10776" width="9.625" style="1" customWidth="1"/>
    <col min="10777" max="10777" width="10.625" style="1" customWidth="1"/>
    <col min="10778" max="10778" width="9.625" style="1" customWidth="1"/>
    <col min="10779" max="10784" width="10.625" style="1" customWidth="1"/>
    <col min="10785" max="10785" width="6.625" style="1" customWidth="1"/>
    <col min="10786" max="10793" width="10.625" style="1" customWidth="1"/>
    <col min="10794" max="10799" width="9.625" style="1" customWidth="1"/>
    <col min="10800" max="11008" width="9" style="1"/>
    <col min="11009" max="11009" width="4.625" style="1" customWidth="1"/>
    <col min="11010" max="11010" width="7.625" style="1" customWidth="1"/>
    <col min="11011" max="11022" width="9.625" style="1" customWidth="1"/>
    <col min="11023" max="11024" width="8.625" style="1" customWidth="1"/>
    <col min="11025" max="11030" width="9.625" style="1" customWidth="1"/>
    <col min="11031" max="11031" width="10.625" style="1" customWidth="1"/>
    <col min="11032" max="11032" width="9.625" style="1" customWidth="1"/>
    <col min="11033" max="11033" width="10.625" style="1" customWidth="1"/>
    <col min="11034" max="11034" width="9.625" style="1" customWidth="1"/>
    <col min="11035" max="11040" width="10.625" style="1" customWidth="1"/>
    <col min="11041" max="11041" width="6.625" style="1" customWidth="1"/>
    <col min="11042" max="11049" width="10.625" style="1" customWidth="1"/>
    <col min="11050" max="11055" width="9.625" style="1" customWidth="1"/>
    <col min="11056" max="11264" width="9" style="1"/>
    <col min="11265" max="11265" width="4.625" style="1" customWidth="1"/>
    <col min="11266" max="11266" width="7.625" style="1" customWidth="1"/>
    <col min="11267" max="11278" width="9.625" style="1" customWidth="1"/>
    <col min="11279" max="11280" width="8.625" style="1" customWidth="1"/>
    <col min="11281" max="11286" width="9.625" style="1" customWidth="1"/>
    <col min="11287" max="11287" width="10.625" style="1" customWidth="1"/>
    <col min="11288" max="11288" width="9.625" style="1" customWidth="1"/>
    <col min="11289" max="11289" width="10.625" style="1" customWidth="1"/>
    <col min="11290" max="11290" width="9.625" style="1" customWidth="1"/>
    <col min="11291" max="11296" width="10.625" style="1" customWidth="1"/>
    <col min="11297" max="11297" width="6.625" style="1" customWidth="1"/>
    <col min="11298" max="11305" width="10.625" style="1" customWidth="1"/>
    <col min="11306" max="11311" width="9.625" style="1" customWidth="1"/>
    <col min="11312" max="11520" width="9" style="1"/>
    <col min="11521" max="11521" width="4.625" style="1" customWidth="1"/>
    <col min="11522" max="11522" width="7.625" style="1" customWidth="1"/>
    <col min="11523" max="11534" width="9.625" style="1" customWidth="1"/>
    <col min="11535" max="11536" width="8.625" style="1" customWidth="1"/>
    <col min="11537" max="11542" width="9.625" style="1" customWidth="1"/>
    <col min="11543" max="11543" width="10.625" style="1" customWidth="1"/>
    <col min="11544" max="11544" width="9.625" style="1" customWidth="1"/>
    <col min="11545" max="11545" width="10.625" style="1" customWidth="1"/>
    <col min="11546" max="11546" width="9.625" style="1" customWidth="1"/>
    <col min="11547" max="11552" width="10.625" style="1" customWidth="1"/>
    <col min="11553" max="11553" width="6.625" style="1" customWidth="1"/>
    <col min="11554" max="11561" width="10.625" style="1" customWidth="1"/>
    <col min="11562" max="11567" width="9.625" style="1" customWidth="1"/>
    <col min="11568" max="11776" width="9" style="1"/>
    <col min="11777" max="11777" width="4.625" style="1" customWidth="1"/>
    <col min="11778" max="11778" width="7.625" style="1" customWidth="1"/>
    <col min="11779" max="11790" width="9.625" style="1" customWidth="1"/>
    <col min="11791" max="11792" width="8.625" style="1" customWidth="1"/>
    <col min="11793" max="11798" width="9.625" style="1" customWidth="1"/>
    <col min="11799" max="11799" width="10.625" style="1" customWidth="1"/>
    <col min="11800" max="11800" width="9.625" style="1" customWidth="1"/>
    <col min="11801" max="11801" width="10.625" style="1" customWidth="1"/>
    <col min="11802" max="11802" width="9.625" style="1" customWidth="1"/>
    <col min="11803" max="11808" width="10.625" style="1" customWidth="1"/>
    <col min="11809" max="11809" width="6.625" style="1" customWidth="1"/>
    <col min="11810" max="11817" width="10.625" style="1" customWidth="1"/>
    <col min="11818" max="11823" width="9.625" style="1" customWidth="1"/>
    <col min="11824" max="12032" width="9" style="1"/>
    <col min="12033" max="12033" width="4.625" style="1" customWidth="1"/>
    <col min="12034" max="12034" width="7.625" style="1" customWidth="1"/>
    <col min="12035" max="12046" width="9.625" style="1" customWidth="1"/>
    <col min="12047" max="12048" width="8.625" style="1" customWidth="1"/>
    <col min="12049" max="12054" width="9.625" style="1" customWidth="1"/>
    <col min="12055" max="12055" width="10.625" style="1" customWidth="1"/>
    <col min="12056" max="12056" width="9.625" style="1" customWidth="1"/>
    <col min="12057" max="12057" width="10.625" style="1" customWidth="1"/>
    <col min="12058" max="12058" width="9.625" style="1" customWidth="1"/>
    <col min="12059" max="12064" width="10.625" style="1" customWidth="1"/>
    <col min="12065" max="12065" width="6.625" style="1" customWidth="1"/>
    <col min="12066" max="12073" width="10.625" style="1" customWidth="1"/>
    <col min="12074" max="12079" width="9.625" style="1" customWidth="1"/>
    <col min="12080" max="12288" width="9" style="1"/>
    <col min="12289" max="12289" width="4.625" style="1" customWidth="1"/>
    <col min="12290" max="12290" width="7.625" style="1" customWidth="1"/>
    <col min="12291" max="12302" width="9.625" style="1" customWidth="1"/>
    <col min="12303" max="12304" width="8.625" style="1" customWidth="1"/>
    <col min="12305" max="12310" width="9.625" style="1" customWidth="1"/>
    <col min="12311" max="12311" width="10.625" style="1" customWidth="1"/>
    <col min="12312" max="12312" width="9.625" style="1" customWidth="1"/>
    <col min="12313" max="12313" width="10.625" style="1" customWidth="1"/>
    <col min="12314" max="12314" width="9.625" style="1" customWidth="1"/>
    <col min="12315" max="12320" width="10.625" style="1" customWidth="1"/>
    <col min="12321" max="12321" width="6.625" style="1" customWidth="1"/>
    <col min="12322" max="12329" width="10.625" style="1" customWidth="1"/>
    <col min="12330" max="12335" width="9.625" style="1" customWidth="1"/>
    <col min="12336" max="12544" width="9" style="1"/>
    <col min="12545" max="12545" width="4.625" style="1" customWidth="1"/>
    <col min="12546" max="12546" width="7.625" style="1" customWidth="1"/>
    <col min="12547" max="12558" width="9.625" style="1" customWidth="1"/>
    <col min="12559" max="12560" width="8.625" style="1" customWidth="1"/>
    <col min="12561" max="12566" width="9.625" style="1" customWidth="1"/>
    <col min="12567" max="12567" width="10.625" style="1" customWidth="1"/>
    <col min="12568" max="12568" width="9.625" style="1" customWidth="1"/>
    <col min="12569" max="12569" width="10.625" style="1" customWidth="1"/>
    <col min="12570" max="12570" width="9.625" style="1" customWidth="1"/>
    <col min="12571" max="12576" width="10.625" style="1" customWidth="1"/>
    <col min="12577" max="12577" width="6.625" style="1" customWidth="1"/>
    <col min="12578" max="12585" width="10.625" style="1" customWidth="1"/>
    <col min="12586" max="12591" width="9.625" style="1" customWidth="1"/>
    <col min="12592" max="12800" width="9" style="1"/>
    <col min="12801" max="12801" width="4.625" style="1" customWidth="1"/>
    <col min="12802" max="12802" width="7.625" style="1" customWidth="1"/>
    <col min="12803" max="12814" width="9.625" style="1" customWidth="1"/>
    <col min="12815" max="12816" width="8.625" style="1" customWidth="1"/>
    <col min="12817" max="12822" width="9.625" style="1" customWidth="1"/>
    <col min="12823" max="12823" width="10.625" style="1" customWidth="1"/>
    <col min="12824" max="12824" width="9.625" style="1" customWidth="1"/>
    <col min="12825" max="12825" width="10.625" style="1" customWidth="1"/>
    <col min="12826" max="12826" width="9.625" style="1" customWidth="1"/>
    <col min="12827" max="12832" width="10.625" style="1" customWidth="1"/>
    <col min="12833" max="12833" width="6.625" style="1" customWidth="1"/>
    <col min="12834" max="12841" width="10.625" style="1" customWidth="1"/>
    <col min="12842" max="12847" width="9.625" style="1" customWidth="1"/>
    <col min="12848" max="13056" width="9" style="1"/>
    <col min="13057" max="13057" width="4.625" style="1" customWidth="1"/>
    <col min="13058" max="13058" width="7.625" style="1" customWidth="1"/>
    <col min="13059" max="13070" width="9.625" style="1" customWidth="1"/>
    <col min="13071" max="13072" width="8.625" style="1" customWidth="1"/>
    <col min="13073" max="13078" width="9.625" style="1" customWidth="1"/>
    <col min="13079" max="13079" width="10.625" style="1" customWidth="1"/>
    <col min="13080" max="13080" width="9.625" style="1" customWidth="1"/>
    <col min="13081" max="13081" width="10.625" style="1" customWidth="1"/>
    <col min="13082" max="13082" width="9.625" style="1" customWidth="1"/>
    <col min="13083" max="13088" width="10.625" style="1" customWidth="1"/>
    <col min="13089" max="13089" width="6.625" style="1" customWidth="1"/>
    <col min="13090" max="13097" width="10.625" style="1" customWidth="1"/>
    <col min="13098" max="13103" width="9.625" style="1" customWidth="1"/>
    <col min="13104" max="13312" width="9" style="1"/>
    <col min="13313" max="13313" width="4.625" style="1" customWidth="1"/>
    <col min="13314" max="13314" width="7.625" style="1" customWidth="1"/>
    <col min="13315" max="13326" width="9.625" style="1" customWidth="1"/>
    <col min="13327" max="13328" width="8.625" style="1" customWidth="1"/>
    <col min="13329" max="13334" width="9.625" style="1" customWidth="1"/>
    <col min="13335" max="13335" width="10.625" style="1" customWidth="1"/>
    <col min="13336" max="13336" width="9.625" style="1" customWidth="1"/>
    <col min="13337" max="13337" width="10.625" style="1" customWidth="1"/>
    <col min="13338" max="13338" width="9.625" style="1" customWidth="1"/>
    <col min="13339" max="13344" width="10.625" style="1" customWidth="1"/>
    <col min="13345" max="13345" width="6.625" style="1" customWidth="1"/>
    <col min="13346" max="13353" width="10.625" style="1" customWidth="1"/>
    <col min="13354" max="13359" width="9.625" style="1" customWidth="1"/>
    <col min="13360" max="13568" width="9" style="1"/>
    <col min="13569" max="13569" width="4.625" style="1" customWidth="1"/>
    <col min="13570" max="13570" width="7.625" style="1" customWidth="1"/>
    <col min="13571" max="13582" width="9.625" style="1" customWidth="1"/>
    <col min="13583" max="13584" width="8.625" style="1" customWidth="1"/>
    <col min="13585" max="13590" width="9.625" style="1" customWidth="1"/>
    <col min="13591" max="13591" width="10.625" style="1" customWidth="1"/>
    <col min="13592" max="13592" width="9.625" style="1" customWidth="1"/>
    <col min="13593" max="13593" width="10.625" style="1" customWidth="1"/>
    <col min="13594" max="13594" width="9.625" style="1" customWidth="1"/>
    <col min="13595" max="13600" width="10.625" style="1" customWidth="1"/>
    <col min="13601" max="13601" width="6.625" style="1" customWidth="1"/>
    <col min="13602" max="13609" width="10.625" style="1" customWidth="1"/>
    <col min="13610" max="13615" width="9.625" style="1" customWidth="1"/>
    <col min="13616" max="13824" width="9" style="1"/>
    <col min="13825" max="13825" width="4.625" style="1" customWidth="1"/>
    <col min="13826" max="13826" width="7.625" style="1" customWidth="1"/>
    <col min="13827" max="13838" width="9.625" style="1" customWidth="1"/>
    <col min="13839" max="13840" width="8.625" style="1" customWidth="1"/>
    <col min="13841" max="13846" width="9.625" style="1" customWidth="1"/>
    <col min="13847" max="13847" width="10.625" style="1" customWidth="1"/>
    <col min="13848" max="13848" width="9.625" style="1" customWidth="1"/>
    <col min="13849" max="13849" width="10.625" style="1" customWidth="1"/>
    <col min="13850" max="13850" width="9.625" style="1" customWidth="1"/>
    <col min="13851" max="13856" width="10.625" style="1" customWidth="1"/>
    <col min="13857" max="13857" width="6.625" style="1" customWidth="1"/>
    <col min="13858" max="13865" width="10.625" style="1" customWidth="1"/>
    <col min="13866" max="13871" width="9.625" style="1" customWidth="1"/>
    <col min="13872" max="14080" width="9" style="1"/>
    <col min="14081" max="14081" width="4.625" style="1" customWidth="1"/>
    <col min="14082" max="14082" width="7.625" style="1" customWidth="1"/>
    <col min="14083" max="14094" width="9.625" style="1" customWidth="1"/>
    <col min="14095" max="14096" width="8.625" style="1" customWidth="1"/>
    <col min="14097" max="14102" width="9.625" style="1" customWidth="1"/>
    <col min="14103" max="14103" width="10.625" style="1" customWidth="1"/>
    <col min="14104" max="14104" width="9.625" style="1" customWidth="1"/>
    <col min="14105" max="14105" width="10.625" style="1" customWidth="1"/>
    <col min="14106" max="14106" width="9.625" style="1" customWidth="1"/>
    <col min="14107" max="14112" width="10.625" style="1" customWidth="1"/>
    <col min="14113" max="14113" width="6.625" style="1" customWidth="1"/>
    <col min="14114" max="14121" width="10.625" style="1" customWidth="1"/>
    <col min="14122" max="14127" width="9.625" style="1" customWidth="1"/>
    <col min="14128" max="14336" width="9" style="1"/>
    <col min="14337" max="14337" width="4.625" style="1" customWidth="1"/>
    <col min="14338" max="14338" width="7.625" style="1" customWidth="1"/>
    <col min="14339" max="14350" width="9.625" style="1" customWidth="1"/>
    <col min="14351" max="14352" width="8.625" style="1" customWidth="1"/>
    <col min="14353" max="14358" width="9.625" style="1" customWidth="1"/>
    <col min="14359" max="14359" width="10.625" style="1" customWidth="1"/>
    <col min="14360" max="14360" width="9.625" style="1" customWidth="1"/>
    <col min="14361" max="14361" width="10.625" style="1" customWidth="1"/>
    <col min="14362" max="14362" width="9.625" style="1" customWidth="1"/>
    <col min="14363" max="14368" width="10.625" style="1" customWidth="1"/>
    <col min="14369" max="14369" width="6.625" style="1" customWidth="1"/>
    <col min="14370" max="14377" width="10.625" style="1" customWidth="1"/>
    <col min="14378" max="14383" width="9.625" style="1" customWidth="1"/>
    <col min="14384" max="14592" width="9" style="1"/>
    <col min="14593" max="14593" width="4.625" style="1" customWidth="1"/>
    <col min="14594" max="14594" width="7.625" style="1" customWidth="1"/>
    <col min="14595" max="14606" width="9.625" style="1" customWidth="1"/>
    <col min="14607" max="14608" width="8.625" style="1" customWidth="1"/>
    <col min="14609" max="14614" width="9.625" style="1" customWidth="1"/>
    <col min="14615" max="14615" width="10.625" style="1" customWidth="1"/>
    <col min="14616" max="14616" width="9.625" style="1" customWidth="1"/>
    <col min="14617" max="14617" width="10.625" style="1" customWidth="1"/>
    <col min="14618" max="14618" width="9.625" style="1" customWidth="1"/>
    <col min="14619" max="14624" width="10.625" style="1" customWidth="1"/>
    <col min="14625" max="14625" width="6.625" style="1" customWidth="1"/>
    <col min="14626" max="14633" width="10.625" style="1" customWidth="1"/>
    <col min="14634" max="14639" width="9.625" style="1" customWidth="1"/>
    <col min="14640" max="14848" width="9" style="1"/>
    <col min="14849" max="14849" width="4.625" style="1" customWidth="1"/>
    <col min="14850" max="14850" width="7.625" style="1" customWidth="1"/>
    <col min="14851" max="14862" width="9.625" style="1" customWidth="1"/>
    <col min="14863" max="14864" width="8.625" style="1" customWidth="1"/>
    <col min="14865" max="14870" width="9.625" style="1" customWidth="1"/>
    <col min="14871" max="14871" width="10.625" style="1" customWidth="1"/>
    <col min="14872" max="14872" width="9.625" style="1" customWidth="1"/>
    <col min="14873" max="14873" width="10.625" style="1" customWidth="1"/>
    <col min="14874" max="14874" width="9.625" style="1" customWidth="1"/>
    <col min="14875" max="14880" width="10.625" style="1" customWidth="1"/>
    <col min="14881" max="14881" width="6.625" style="1" customWidth="1"/>
    <col min="14882" max="14889" width="10.625" style="1" customWidth="1"/>
    <col min="14890" max="14895" width="9.625" style="1" customWidth="1"/>
    <col min="14896" max="15104" width="9" style="1"/>
    <col min="15105" max="15105" width="4.625" style="1" customWidth="1"/>
    <col min="15106" max="15106" width="7.625" style="1" customWidth="1"/>
    <col min="15107" max="15118" width="9.625" style="1" customWidth="1"/>
    <col min="15119" max="15120" width="8.625" style="1" customWidth="1"/>
    <col min="15121" max="15126" width="9.625" style="1" customWidth="1"/>
    <col min="15127" max="15127" width="10.625" style="1" customWidth="1"/>
    <col min="15128" max="15128" width="9.625" style="1" customWidth="1"/>
    <col min="15129" max="15129" width="10.625" style="1" customWidth="1"/>
    <col min="15130" max="15130" width="9.625" style="1" customWidth="1"/>
    <col min="15131" max="15136" width="10.625" style="1" customWidth="1"/>
    <col min="15137" max="15137" width="6.625" style="1" customWidth="1"/>
    <col min="15138" max="15145" width="10.625" style="1" customWidth="1"/>
    <col min="15146" max="15151" width="9.625" style="1" customWidth="1"/>
    <col min="15152" max="15360" width="9" style="1"/>
    <col min="15361" max="15361" width="4.625" style="1" customWidth="1"/>
    <col min="15362" max="15362" width="7.625" style="1" customWidth="1"/>
    <col min="15363" max="15374" width="9.625" style="1" customWidth="1"/>
    <col min="15375" max="15376" width="8.625" style="1" customWidth="1"/>
    <col min="15377" max="15382" width="9.625" style="1" customWidth="1"/>
    <col min="15383" max="15383" width="10.625" style="1" customWidth="1"/>
    <col min="15384" max="15384" width="9.625" style="1" customWidth="1"/>
    <col min="15385" max="15385" width="10.625" style="1" customWidth="1"/>
    <col min="15386" max="15386" width="9.625" style="1" customWidth="1"/>
    <col min="15387" max="15392" width="10.625" style="1" customWidth="1"/>
    <col min="15393" max="15393" width="6.625" style="1" customWidth="1"/>
    <col min="15394" max="15401" width="10.625" style="1" customWidth="1"/>
    <col min="15402" max="15407" width="9.625" style="1" customWidth="1"/>
    <col min="15408" max="15616" width="9" style="1"/>
    <col min="15617" max="15617" width="4.625" style="1" customWidth="1"/>
    <col min="15618" max="15618" width="7.625" style="1" customWidth="1"/>
    <col min="15619" max="15630" width="9.625" style="1" customWidth="1"/>
    <col min="15631" max="15632" width="8.625" style="1" customWidth="1"/>
    <col min="15633" max="15638" width="9.625" style="1" customWidth="1"/>
    <col min="15639" max="15639" width="10.625" style="1" customWidth="1"/>
    <col min="15640" max="15640" width="9.625" style="1" customWidth="1"/>
    <col min="15641" max="15641" width="10.625" style="1" customWidth="1"/>
    <col min="15642" max="15642" width="9.625" style="1" customWidth="1"/>
    <col min="15643" max="15648" width="10.625" style="1" customWidth="1"/>
    <col min="15649" max="15649" width="6.625" style="1" customWidth="1"/>
    <col min="15650" max="15657" width="10.625" style="1" customWidth="1"/>
    <col min="15658" max="15663" width="9.625" style="1" customWidth="1"/>
    <col min="15664" max="15872" width="9" style="1"/>
    <col min="15873" max="15873" width="4.625" style="1" customWidth="1"/>
    <col min="15874" max="15874" width="7.625" style="1" customWidth="1"/>
    <col min="15875" max="15886" width="9.625" style="1" customWidth="1"/>
    <col min="15887" max="15888" width="8.625" style="1" customWidth="1"/>
    <col min="15889" max="15894" width="9.625" style="1" customWidth="1"/>
    <col min="15895" max="15895" width="10.625" style="1" customWidth="1"/>
    <col min="15896" max="15896" width="9.625" style="1" customWidth="1"/>
    <col min="15897" max="15897" width="10.625" style="1" customWidth="1"/>
    <col min="15898" max="15898" width="9.625" style="1" customWidth="1"/>
    <col min="15899" max="15904" width="10.625" style="1" customWidth="1"/>
    <col min="15905" max="15905" width="6.625" style="1" customWidth="1"/>
    <col min="15906" max="15913" width="10.625" style="1" customWidth="1"/>
    <col min="15914" max="15919" width="9.625" style="1" customWidth="1"/>
    <col min="15920" max="16128" width="9" style="1"/>
    <col min="16129" max="16129" width="4.625" style="1" customWidth="1"/>
    <col min="16130" max="16130" width="7.625" style="1" customWidth="1"/>
    <col min="16131" max="16142" width="9.625" style="1" customWidth="1"/>
    <col min="16143" max="16144" width="8.625" style="1" customWidth="1"/>
    <col min="16145" max="16150" width="9.625" style="1" customWidth="1"/>
    <col min="16151" max="16151" width="10.625" style="1" customWidth="1"/>
    <col min="16152" max="16152" width="9.625" style="1" customWidth="1"/>
    <col min="16153" max="16153" width="10.625" style="1" customWidth="1"/>
    <col min="16154" max="16154" width="9.625" style="1" customWidth="1"/>
    <col min="16155" max="16160" width="10.625" style="1" customWidth="1"/>
    <col min="16161" max="16161" width="6.625" style="1" customWidth="1"/>
    <col min="16162" max="16169" width="10.625" style="1" customWidth="1"/>
    <col min="16170" max="16175" width="9.625" style="1" customWidth="1"/>
    <col min="16176" max="16384" width="9" style="1"/>
  </cols>
  <sheetData>
    <row r="1" spans="1:47" ht="30" customHeight="1" x14ac:dyDescent="0.15">
      <c r="A1" s="263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5"/>
    </row>
    <row r="2" spans="1:47" ht="15" customHeight="1" x14ac:dyDescent="0.15">
      <c r="A2" s="181" t="s">
        <v>272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" t="s">
        <v>335</v>
      </c>
    </row>
    <row r="3" spans="1:47" ht="15" customHeight="1" thickBot="1" x14ac:dyDescent="0.2">
      <c r="A3" s="181" t="s">
        <v>2</v>
      </c>
      <c r="B3" s="181"/>
      <c r="C3" s="181"/>
      <c r="D3" s="181"/>
      <c r="E3" s="181"/>
      <c r="F3" s="181"/>
      <c r="G3" s="181" t="s">
        <v>3</v>
      </c>
      <c r="H3" s="181"/>
      <c r="I3" s="181"/>
      <c r="J3" s="181"/>
      <c r="K3" s="181"/>
      <c r="L3" s="181"/>
      <c r="M3" s="181"/>
      <c r="O3" s="1" t="s">
        <v>4</v>
      </c>
      <c r="T3" s="1" t="s">
        <v>5</v>
      </c>
      <c r="X3" s="1" t="s">
        <v>6</v>
      </c>
      <c r="AB3" s="1" t="s">
        <v>7</v>
      </c>
      <c r="AH3" s="1" t="s">
        <v>8</v>
      </c>
    </row>
    <row r="4" spans="1:47" ht="14.45" customHeight="1" thickTop="1" x14ac:dyDescent="0.15">
      <c r="A4" s="197"/>
      <c r="B4" s="261" t="s">
        <v>9</v>
      </c>
      <c r="C4" s="266"/>
      <c r="D4" s="266"/>
      <c r="E4" s="266"/>
      <c r="F4" s="267"/>
      <c r="G4" s="260" t="s">
        <v>10</v>
      </c>
      <c r="H4" s="261"/>
      <c r="I4" s="261"/>
      <c r="J4" s="261"/>
      <c r="K4" s="261"/>
      <c r="L4" s="262"/>
      <c r="M4" s="198"/>
      <c r="N4" s="3"/>
      <c r="O4" s="231" t="s">
        <v>11</v>
      </c>
      <c r="P4" s="232"/>
      <c r="Q4" s="248" t="s">
        <v>12</v>
      </c>
      <c r="R4" s="232"/>
      <c r="S4" s="233"/>
      <c r="T4" s="231" t="s">
        <v>13</v>
      </c>
      <c r="U4" s="249"/>
      <c r="V4" s="249"/>
      <c r="W4" s="250"/>
      <c r="X4" s="231" t="s">
        <v>14</v>
      </c>
      <c r="Y4" s="232"/>
      <c r="Z4" s="232"/>
      <c r="AA4" s="233"/>
      <c r="AB4" s="234" t="s">
        <v>15</v>
      </c>
      <c r="AC4" s="235"/>
      <c r="AD4" s="235"/>
      <c r="AE4" s="235"/>
      <c r="AF4" s="236"/>
      <c r="AH4" s="234" t="s">
        <v>16</v>
      </c>
      <c r="AI4" s="237"/>
      <c r="AJ4" s="237"/>
      <c r="AK4" s="237"/>
      <c r="AL4" s="237"/>
      <c r="AM4" s="237"/>
      <c r="AN4" s="235"/>
      <c r="AO4" s="236"/>
      <c r="AP4" s="234" t="s">
        <v>17</v>
      </c>
      <c r="AQ4" s="237"/>
      <c r="AR4" s="235"/>
      <c r="AS4" s="235"/>
      <c r="AT4" s="235"/>
      <c r="AU4" s="236"/>
    </row>
    <row r="5" spans="1:47" ht="39.950000000000003" customHeight="1" x14ac:dyDescent="0.15">
      <c r="A5" s="199" t="s">
        <v>18</v>
      </c>
      <c r="B5" s="200" t="s">
        <v>19</v>
      </c>
      <c r="C5" s="186" t="s">
        <v>20</v>
      </c>
      <c r="D5" s="186" t="s">
        <v>21</v>
      </c>
      <c r="E5" s="187" t="s">
        <v>22</v>
      </c>
      <c r="F5" s="188" t="s">
        <v>23</v>
      </c>
      <c r="G5" s="189" t="s">
        <v>19</v>
      </c>
      <c r="H5" s="190" t="s">
        <v>20</v>
      </c>
      <c r="I5" s="190" t="s">
        <v>21</v>
      </c>
      <c r="J5" s="190" t="s">
        <v>24</v>
      </c>
      <c r="K5" s="190" t="s">
        <v>25</v>
      </c>
      <c r="L5" s="191" t="s">
        <v>26</v>
      </c>
      <c r="M5" s="201"/>
      <c r="N5" s="12"/>
      <c r="O5" s="4" t="s">
        <v>27</v>
      </c>
      <c r="P5" s="13" t="s">
        <v>28</v>
      </c>
      <c r="Q5" s="14" t="s">
        <v>29</v>
      </c>
      <c r="R5" s="13" t="s">
        <v>30</v>
      </c>
      <c r="S5" s="15" t="s">
        <v>31</v>
      </c>
      <c r="T5" s="4" t="s">
        <v>32</v>
      </c>
      <c r="U5" s="13" t="s">
        <v>25</v>
      </c>
      <c r="V5" s="224" t="s">
        <v>26</v>
      </c>
      <c r="W5" s="225"/>
      <c r="X5" s="226" t="s">
        <v>33</v>
      </c>
      <c r="Y5" s="224"/>
      <c r="Z5" s="224" t="s">
        <v>34</v>
      </c>
      <c r="AA5" s="225"/>
      <c r="AB5" s="16" t="s">
        <v>35</v>
      </c>
      <c r="AC5" s="238" t="s">
        <v>36</v>
      </c>
      <c r="AD5" s="239"/>
      <c r="AE5" s="238" t="s">
        <v>37</v>
      </c>
      <c r="AF5" s="240"/>
      <c r="AH5" s="17" t="s">
        <v>32</v>
      </c>
      <c r="AI5" s="18" t="s">
        <v>31</v>
      </c>
      <c r="AJ5" s="223" t="s">
        <v>35</v>
      </c>
      <c r="AK5" s="241"/>
      <c r="AL5" s="223" t="s">
        <v>36</v>
      </c>
      <c r="AM5" s="223"/>
      <c r="AN5" s="224" t="s">
        <v>37</v>
      </c>
      <c r="AO5" s="225"/>
      <c r="AP5" s="226" t="s">
        <v>35</v>
      </c>
      <c r="AQ5" s="227"/>
      <c r="AR5" s="224" t="s">
        <v>36</v>
      </c>
      <c r="AS5" s="227"/>
      <c r="AT5" s="224" t="s">
        <v>37</v>
      </c>
      <c r="AU5" s="228"/>
    </row>
    <row r="6" spans="1:47" ht="14.45" customHeight="1" x14ac:dyDescent="0.15">
      <c r="A6" s="202"/>
      <c r="B6" s="182" t="s">
        <v>38</v>
      </c>
      <c r="C6" s="192" t="s">
        <v>39</v>
      </c>
      <c r="D6" s="192" t="s">
        <v>39</v>
      </c>
      <c r="E6" s="192" t="s">
        <v>39</v>
      </c>
      <c r="F6" s="193" t="s">
        <v>39</v>
      </c>
      <c r="G6" s="183" t="s">
        <v>38</v>
      </c>
      <c r="H6" s="194" t="s">
        <v>39</v>
      </c>
      <c r="I6" s="194" t="s">
        <v>39</v>
      </c>
      <c r="J6" s="195" t="s">
        <v>40</v>
      </c>
      <c r="K6" s="195" t="s">
        <v>113</v>
      </c>
      <c r="L6" s="196" t="s">
        <v>42</v>
      </c>
      <c r="M6" s="201"/>
      <c r="N6" s="12"/>
      <c r="O6" s="26" t="s">
        <v>115</v>
      </c>
      <c r="P6" s="27" t="s">
        <v>116</v>
      </c>
      <c r="Q6" s="28"/>
      <c r="R6" s="27" t="s">
        <v>45</v>
      </c>
      <c r="S6" s="29" t="s">
        <v>118</v>
      </c>
      <c r="T6" s="30" t="s">
        <v>119</v>
      </c>
      <c r="U6" s="24" t="s">
        <v>120</v>
      </c>
      <c r="V6" s="24" t="s">
        <v>121</v>
      </c>
      <c r="W6" s="31" t="s">
        <v>122</v>
      </c>
      <c r="X6" s="30" t="s">
        <v>51</v>
      </c>
      <c r="Y6" s="32" t="s">
        <v>122</v>
      </c>
      <c r="Z6" s="33" t="s">
        <v>124</v>
      </c>
      <c r="AA6" s="31" t="s">
        <v>50</v>
      </c>
      <c r="AB6" s="34" t="s">
        <v>53</v>
      </c>
      <c r="AC6" s="35" t="s">
        <v>126</v>
      </c>
      <c r="AD6" s="35" t="s">
        <v>127</v>
      </c>
      <c r="AE6" s="36" t="s">
        <v>128</v>
      </c>
      <c r="AF6" s="37" t="s">
        <v>129</v>
      </c>
      <c r="AH6" s="38" t="s">
        <v>130</v>
      </c>
      <c r="AI6" s="39" t="s">
        <v>59</v>
      </c>
      <c r="AJ6" s="40"/>
      <c r="AK6" s="41" t="s">
        <v>132</v>
      </c>
      <c r="AL6" s="40"/>
      <c r="AM6" s="41" t="s">
        <v>61</v>
      </c>
      <c r="AN6" s="40"/>
      <c r="AO6" s="42" t="s">
        <v>134</v>
      </c>
      <c r="AP6" s="43" t="s">
        <v>63</v>
      </c>
      <c r="AQ6" s="44" t="s">
        <v>64</v>
      </c>
      <c r="AR6" s="44" t="s">
        <v>63</v>
      </c>
      <c r="AS6" s="44" t="s">
        <v>64</v>
      </c>
      <c r="AT6" s="44" t="s">
        <v>63</v>
      </c>
      <c r="AU6" s="45" t="s">
        <v>64</v>
      </c>
    </row>
    <row r="7" spans="1:47" ht="14.45" customHeight="1" x14ac:dyDescent="0.15">
      <c r="A7" s="203" t="s">
        <v>65</v>
      </c>
      <c r="B7" s="204" t="s">
        <v>66</v>
      </c>
      <c r="C7" s="48">
        <v>1317</v>
      </c>
      <c r="D7" s="49">
        <v>0</v>
      </c>
      <c r="E7" s="49">
        <v>439</v>
      </c>
      <c r="F7" s="115">
        <v>0</v>
      </c>
      <c r="G7" s="51" t="s">
        <v>67</v>
      </c>
      <c r="H7" s="49">
        <v>2689162</v>
      </c>
      <c r="I7" s="49">
        <v>1873</v>
      </c>
      <c r="J7" s="52">
        <v>0</v>
      </c>
      <c r="K7" s="49">
        <v>100000</v>
      </c>
      <c r="L7" s="53">
        <v>7963518</v>
      </c>
      <c r="M7" s="179"/>
      <c r="N7" s="54"/>
      <c r="O7" s="55">
        <f>IF(K7&lt;0.5,0.5,((L7-L8)-5*K8)/5/(K7-K8))</f>
        <v>0.1728613569321534</v>
      </c>
      <c r="P7" s="56">
        <f>IF(H7&lt;0.5,1,(I7/H7)/((K7-K8)/(L7-L8)))</f>
        <v>1.0244048963074786</v>
      </c>
      <c r="Q7" s="57">
        <f>IF(C7&lt;0.5,0,D7/C7)</f>
        <v>0</v>
      </c>
      <c r="R7" s="58">
        <f>IF(P7=0,Q7,Q7/P7)</f>
        <v>0</v>
      </c>
      <c r="S7" s="59">
        <f>IF(E7&lt;0.5,0,F7/E7)</f>
        <v>0</v>
      </c>
      <c r="T7" s="60">
        <f>5*R7/(1+5*(1-O7)*R7)</f>
        <v>0</v>
      </c>
      <c r="U7" s="61">
        <v>100000</v>
      </c>
      <c r="V7" s="61">
        <f>5*U7*((1-T7)+O7*T7)</f>
        <v>500000</v>
      </c>
      <c r="W7" s="62">
        <f>SUM(V7:V$24)</f>
        <v>7968361.3515419075</v>
      </c>
      <c r="X7" s="63">
        <f t="shared" ref="X7:X42" si="0">V7*(1-S7)</f>
        <v>500000</v>
      </c>
      <c r="Y7" s="61">
        <f>SUM(X7:X$24)</f>
        <v>7841286.6822624011</v>
      </c>
      <c r="Z7" s="61">
        <f t="shared" ref="Z7:Z42" si="1">V7*S7</f>
        <v>0</v>
      </c>
      <c r="AA7" s="62">
        <f>SUM(Z7:Z$24)</f>
        <v>127074.66927950572</v>
      </c>
      <c r="AB7" s="55">
        <f t="shared" ref="AB7:AB42" si="2">W7/U7</f>
        <v>79.683613515419069</v>
      </c>
      <c r="AC7" s="56">
        <f t="shared" ref="AC7:AC42" si="3">Y7/U7</f>
        <v>78.412866822624011</v>
      </c>
      <c r="AD7" s="64">
        <f>AC7/AB7*100</f>
        <v>98.405259705561463</v>
      </c>
      <c r="AE7" s="56">
        <f t="shared" ref="AE7:AE42" si="4">AA7/U7</f>
        <v>1.2707466927950573</v>
      </c>
      <c r="AF7" s="65">
        <f>AE7/AB7*100</f>
        <v>1.5947402944385336</v>
      </c>
      <c r="AH7" s="66">
        <f>IF(D7=0,0,T7*T7*(1-T7)/D7)</f>
        <v>0</v>
      </c>
      <c r="AI7" s="67">
        <f>IF(E7&lt;0.5,0,S7*(1-S7)/E7)</f>
        <v>0</v>
      </c>
      <c r="AJ7" s="67">
        <f>U7*U7*((1-O7)*5+AB8)^2*AH7</f>
        <v>0</v>
      </c>
      <c r="AK7" s="67">
        <f>SUM(AJ7:AJ$24)/U7/U7</f>
        <v>0.55120794517255312</v>
      </c>
      <c r="AL7" s="67">
        <f>U7*U7*((1-O7)*5*(1-S7)+AC8)^2*AH7+V7*V7*AI7</f>
        <v>0</v>
      </c>
      <c r="AM7" s="67">
        <f>SUM(AL7:AL$24)/U7/U7</f>
        <v>0.50267729532192684</v>
      </c>
      <c r="AN7" s="67">
        <f>U7*U7*((1-O7)*5*S7+AE8)^2*AH7+V7*V7*AI7</f>
        <v>0</v>
      </c>
      <c r="AO7" s="68">
        <f>SUM(AN7:AN$24)/U7/U7</f>
        <v>1.6763138170933934E-2</v>
      </c>
      <c r="AP7" s="55">
        <f t="shared" ref="AP7:AP42" si="5">AB7-1.96*SQRT(AK7)</f>
        <v>78.228443270336086</v>
      </c>
      <c r="AQ7" s="56">
        <f t="shared" ref="AQ7:AQ42" si="6">AB7+1.96*SQRT(AK7)</f>
        <v>81.138783760502051</v>
      </c>
      <c r="AR7" s="56">
        <f t="shared" ref="AR7:AR42" si="7">AC7-1.96*SQRT(AM7)</f>
        <v>77.023231943345024</v>
      </c>
      <c r="AS7" s="56">
        <f t="shared" ref="AS7:AS42" si="8">AC7+1.96*SQRT(AM7)</f>
        <v>79.802501701902997</v>
      </c>
      <c r="AT7" s="56">
        <f t="shared" ref="AT7:AT42" si="9">AE7-1.96*SQRT(AO7)</f>
        <v>1.0169805177490914</v>
      </c>
      <c r="AU7" s="69">
        <f t="shared" ref="AU7:AU42" si="10">AE7+1.96*SQRT(AO7)</f>
        <v>1.5245128678410231</v>
      </c>
    </row>
    <row r="8" spans="1:47" ht="14.45" customHeight="1" x14ac:dyDescent="0.15">
      <c r="A8" s="203"/>
      <c r="B8" s="205" t="s">
        <v>136</v>
      </c>
      <c r="C8" s="71">
        <v>1288</v>
      </c>
      <c r="D8" s="72">
        <v>0</v>
      </c>
      <c r="E8" s="72">
        <v>440</v>
      </c>
      <c r="F8" s="126">
        <v>0</v>
      </c>
      <c r="G8" s="74" t="s">
        <v>69</v>
      </c>
      <c r="H8" s="72">
        <v>2841813</v>
      </c>
      <c r="I8" s="72">
        <v>261</v>
      </c>
      <c r="J8" s="75">
        <v>5</v>
      </c>
      <c r="K8" s="72">
        <v>99661</v>
      </c>
      <c r="L8" s="76">
        <v>7464920</v>
      </c>
      <c r="M8" s="179"/>
      <c r="N8" s="54"/>
      <c r="O8" s="77">
        <f t="shared" ref="O8:O22" si="11">IF(K8&lt;0.5,0.5,((L8-L9)-5*K9)/5/(K8-K9))</f>
        <v>0.4553191489361702</v>
      </c>
      <c r="P8" s="78">
        <f t="shared" ref="P8:P23" si="12">IF(H8&lt;0.5,1,(I8/H8)/((K8-K9)/(L8-L9)))</f>
        <v>0.97348850068450843</v>
      </c>
      <c r="Q8" s="79">
        <f t="shared" ref="Q8:Q42" si="13">IF(C8&lt;0.5,0,D8/C8)</f>
        <v>0</v>
      </c>
      <c r="R8" s="80">
        <f t="shared" ref="R8:R42" si="14">IF(P8=0,Q8,Q8/P8)</f>
        <v>0</v>
      </c>
      <c r="S8" s="81">
        <f t="shared" ref="S8:S42" si="15">IF(E8&lt;0.5,0,F8/E8)</f>
        <v>0</v>
      </c>
      <c r="T8" s="82">
        <f>5*R8/(1+5*(1-O8)*R8)</f>
        <v>0</v>
      </c>
      <c r="U8" s="83">
        <f>U7*(1-T7)</f>
        <v>100000</v>
      </c>
      <c r="V8" s="83">
        <f>5*U8*((1-T8)+O8*T8)</f>
        <v>500000</v>
      </c>
      <c r="W8" s="84">
        <f>SUM(V8:V$24)</f>
        <v>7468361.3515419085</v>
      </c>
      <c r="X8" s="85">
        <f t="shared" si="0"/>
        <v>500000</v>
      </c>
      <c r="Y8" s="83">
        <f>SUM(X8:X$24)</f>
        <v>7341286.682262402</v>
      </c>
      <c r="Z8" s="83">
        <f t="shared" si="1"/>
        <v>0</v>
      </c>
      <c r="AA8" s="84">
        <f>SUM(Z8:Z$24)</f>
        <v>127074.66927950572</v>
      </c>
      <c r="AB8" s="77">
        <f t="shared" si="2"/>
        <v>74.683613515419083</v>
      </c>
      <c r="AC8" s="78">
        <f t="shared" si="3"/>
        <v>73.412866822624025</v>
      </c>
      <c r="AD8" s="86">
        <f t="shared" ref="AD8:AD42" si="16">AC8/AB8*100</f>
        <v>98.29849329326747</v>
      </c>
      <c r="AE8" s="78">
        <f t="shared" si="4"/>
        <v>1.2707466927950573</v>
      </c>
      <c r="AF8" s="87">
        <f t="shared" ref="AF8:AF42" si="17">AE8/AB8*100</f>
        <v>1.7015067067325289</v>
      </c>
      <c r="AH8" s="88">
        <f>IF(D8=0,0,T8*T8*(1-T8)/D8)</f>
        <v>0</v>
      </c>
      <c r="AI8" s="89">
        <f t="shared" ref="AI8:AI42" si="18">IF(E8&lt;0.5,0,S8*(1-S8)/E8)</f>
        <v>0</v>
      </c>
      <c r="AJ8" s="89">
        <f>U8*U8*((1-O8)*5+AB9)^2*AH8</f>
        <v>0</v>
      </c>
      <c r="AK8" s="89">
        <f>SUM(AJ8:AJ$24)/U8/U8</f>
        <v>0.55120794517255312</v>
      </c>
      <c r="AL8" s="89">
        <f>U8*U8*((1-O8)*5*(1-S8)+AC9)^2*AH8+V8*V8*AI8</f>
        <v>0</v>
      </c>
      <c r="AM8" s="89">
        <f>SUM(AL8:AL$24)/U8/U8</f>
        <v>0.50267729532192684</v>
      </c>
      <c r="AN8" s="89">
        <f>U8*U8*((1-O8)*5*S8+AE9)^2*AH8+V8*V8*AI8</f>
        <v>0</v>
      </c>
      <c r="AO8" s="90">
        <f>SUM(AN8:AN$24)/U8/U8</f>
        <v>1.6763138170933934E-2</v>
      </c>
      <c r="AP8" s="77">
        <f t="shared" si="5"/>
        <v>73.228443270336101</v>
      </c>
      <c r="AQ8" s="78">
        <f t="shared" si="6"/>
        <v>76.138783760502065</v>
      </c>
      <c r="AR8" s="78">
        <f t="shared" si="7"/>
        <v>72.023231943345039</v>
      </c>
      <c r="AS8" s="78">
        <f t="shared" si="8"/>
        <v>74.802501701903012</v>
      </c>
      <c r="AT8" s="78">
        <f t="shared" si="9"/>
        <v>1.0169805177490914</v>
      </c>
      <c r="AU8" s="91">
        <f t="shared" si="10"/>
        <v>1.5245128678410231</v>
      </c>
    </row>
    <row r="9" spans="1:47" ht="14.45" customHeight="1" x14ac:dyDescent="0.15">
      <c r="A9" s="203"/>
      <c r="B9" s="205" t="s">
        <v>273</v>
      </c>
      <c r="C9" s="71">
        <v>1573</v>
      </c>
      <c r="D9" s="72">
        <v>2</v>
      </c>
      <c r="E9" s="72">
        <v>530</v>
      </c>
      <c r="F9" s="126">
        <v>0</v>
      </c>
      <c r="G9" s="74" t="s">
        <v>71</v>
      </c>
      <c r="H9" s="72">
        <v>3013782</v>
      </c>
      <c r="I9" s="72">
        <v>350</v>
      </c>
      <c r="J9" s="75">
        <v>10</v>
      </c>
      <c r="K9" s="72">
        <v>99614</v>
      </c>
      <c r="L9" s="76">
        <v>6966743</v>
      </c>
      <c r="M9" s="179"/>
      <c r="N9" s="54"/>
      <c r="O9" s="77">
        <f t="shared" si="11"/>
        <v>0.56491228070175448</v>
      </c>
      <c r="P9" s="78">
        <f t="shared" si="12"/>
        <v>1.0145269823413694</v>
      </c>
      <c r="Q9" s="79">
        <f t="shared" si="13"/>
        <v>1.2714558169103624E-3</v>
      </c>
      <c r="R9" s="80">
        <f t="shared" si="14"/>
        <v>1.2532498780624263E-3</v>
      </c>
      <c r="S9" s="81">
        <f t="shared" si="15"/>
        <v>0</v>
      </c>
      <c r="T9" s="82">
        <f t="shared" ref="T9:T22" si="19">5*R9/(1+5*(1-O9)*R9)</f>
        <v>6.2492117384297186E-3</v>
      </c>
      <c r="U9" s="83">
        <f t="shared" ref="U9:U23" si="20">U8*(1-T8)</f>
        <v>100000</v>
      </c>
      <c r="V9" s="83">
        <f t="shared" ref="V9:V22" si="21">5*U9*((1-T9)+O9*T9)</f>
        <v>498640.52235865738</v>
      </c>
      <c r="W9" s="84">
        <f>SUM(V9:V$24)</f>
        <v>6968361.3515419075</v>
      </c>
      <c r="X9" s="85">
        <f t="shared" si="0"/>
        <v>498640.52235865738</v>
      </c>
      <c r="Y9" s="83">
        <f>SUM(X9:X$24)</f>
        <v>6841286.6822624011</v>
      </c>
      <c r="Z9" s="83">
        <f t="shared" si="1"/>
        <v>0</v>
      </c>
      <c r="AA9" s="84">
        <f>SUM(Z9:Z$24)</f>
        <v>127074.66927950572</v>
      </c>
      <c r="AB9" s="77">
        <f t="shared" si="2"/>
        <v>69.683613515419069</v>
      </c>
      <c r="AC9" s="78">
        <f t="shared" si="3"/>
        <v>68.412866822624011</v>
      </c>
      <c r="AD9" s="86">
        <f t="shared" si="16"/>
        <v>98.176405285707702</v>
      </c>
      <c r="AE9" s="78">
        <f t="shared" si="4"/>
        <v>1.2707466927950573</v>
      </c>
      <c r="AF9" s="87">
        <f t="shared" si="17"/>
        <v>1.8235947142923006</v>
      </c>
      <c r="AH9" s="88">
        <f>IF(D9=0,0,T9*T9*(1-T9)/D9)</f>
        <v>1.9404299544740306E-5</v>
      </c>
      <c r="AI9" s="89">
        <f t="shared" si="18"/>
        <v>0</v>
      </c>
      <c r="AJ9" s="89">
        <f t="shared" ref="AJ9:AJ23" si="22">U9*U9*((1-O9)*5+AB10)^2*AH9</f>
        <v>878341551.22833467</v>
      </c>
      <c r="AK9" s="89">
        <f>SUM(AJ9:AJ$24)/U9/U9</f>
        <v>0.55120794517255312</v>
      </c>
      <c r="AL9" s="89">
        <f t="shared" ref="AL9:AL23" si="23">U9*U9*((1-O9)*5*(1-S9)+AC10)^2*AH9+V9*V9*AI9</f>
        <v>845270706.81652272</v>
      </c>
      <c r="AM9" s="89">
        <f>SUM(AL9:AL$24)/U9/U9</f>
        <v>0.50267729532192684</v>
      </c>
      <c r="AN9" s="89">
        <f t="shared" ref="AN9:AN23" si="24">U9*U9*((1-O9)*5*S9+AE10)^2*AH9+V9*V9*AI9</f>
        <v>317293.3529791641</v>
      </c>
      <c r="AO9" s="90">
        <f>SUM(AN9:AN$24)/U9/U9</f>
        <v>1.6763138170933934E-2</v>
      </c>
      <c r="AP9" s="77">
        <f t="shared" si="5"/>
        <v>68.228443270336086</v>
      </c>
      <c r="AQ9" s="78">
        <f t="shared" si="6"/>
        <v>71.138783760502051</v>
      </c>
      <c r="AR9" s="78">
        <f t="shared" si="7"/>
        <v>67.023231943345024</v>
      </c>
      <c r="AS9" s="78">
        <f t="shared" si="8"/>
        <v>69.802501701902997</v>
      </c>
      <c r="AT9" s="78">
        <f t="shared" si="9"/>
        <v>1.0169805177490914</v>
      </c>
      <c r="AU9" s="91">
        <f t="shared" si="10"/>
        <v>1.5245128678410231</v>
      </c>
    </row>
    <row r="10" spans="1:47" ht="14.45" customHeight="1" x14ac:dyDescent="0.15">
      <c r="A10" s="203"/>
      <c r="B10" s="205" t="s">
        <v>239</v>
      </c>
      <c r="C10" s="71">
        <v>1543</v>
      </c>
      <c r="D10" s="72">
        <v>1</v>
      </c>
      <c r="E10" s="72">
        <v>484</v>
      </c>
      <c r="F10" s="126">
        <v>0</v>
      </c>
      <c r="G10" s="74" t="s">
        <v>73</v>
      </c>
      <c r="H10" s="72">
        <v>3096387</v>
      </c>
      <c r="I10" s="72">
        <v>941</v>
      </c>
      <c r="J10" s="75">
        <v>15</v>
      </c>
      <c r="K10" s="72">
        <v>99557</v>
      </c>
      <c r="L10" s="76">
        <v>6468797</v>
      </c>
      <c r="M10" s="179"/>
      <c r="N10" s="54"/>
      <c r="O10" s="77">
        <f t="shared" si="11"/>
        <v>0.5870129870129871</v>
      </c>
      <c r="P10" s="78">
        <f t="shared" si="12"/>
        <v>0.98169808499767264</v>
      </c>
      <c r="Q10" s="79">
        <f t="shared" si="13"/>
        <v>6.4808813998703824E-4</v>
      </c>
      <c r="R10" s="80">
        <f t="shared" si="14"/>
        <v>6.6017052481932338E-4</v>
      </c>
      <c r="S10" s="81">
        <f t="shared" si="15"/>
        <v>0</v>
      </c>
      <c r="T10" s="82">
        <f t="shared" si="19"/>
        <v>3.2963589969694151E-3</v>
      </c>
      <c r="U10" s="83">
        <f t="shared" si="20"/>
        <v>99375.078826157027</v>
      </c>
      <c r="V10" s="83">
        <f t="shared" si="21"/>
        <v>496198.97109583783</v>
      </c>
      <c r="W10" s="84">
        <f>SUM(V10:V$24)</f>
        <v>6469720.8291832507</v>
      </c>
      <c r="X10" s="85">
        <f t="shared" si="0"/>
        <v>496198.97109583783</v>
      </c>
      <c r="Y10" s="83">
        <f>SUM(X10:X$24)</f>
        <v>6342646.1599037442</v>
      </c>
      <c r="Z10" s="83">
        <f t="shared" si="1"/>
        <v>0</v>
      </c>
      <c r="AA10" s="84">
        <f>SUM(Z10:Z$24)</f>
        <v>127074.66927950572</v>
      </c>
      <c r="AB10" s="77">
        <f t="shared" si="2"/>
        <v>65.104057331125574</v>
      </c>
      <c r="AC10" s="78">
        <f t="shared" si="3"/>
        <v>63.825319535085121</v>
      </c>
      <c r="AD10" s="86">
        <f t="shared" si="16"/>
        <v>98.035855446709462</v>
      </c>
      <c r="AE10" s="78">
        <f t="shared" si="4"/>
        <v>1.2787377960404469</v>
      </c>
      <c r="AF10" s="87">
        <f t="shared" si="17"/>
        <v>1.9641445532905299</v>
      </c>
      <c r="AH10" s="88">
        <f t="shared" ref="AH10:AH22" si="25">IF(D10=0,0,T10*T10*(1-T10)/D10)</f>
        <v>1.0830164457275144E-5</v>
      </c>
      <c r="AI10" s="89">
        <f t="shared" si="18"/>
        <v>0</v>
      </c>
      <c r="AJ10" s="89">
        <f t="shared" si="22"/>
        <v>416107545.79851097</v>
      </c>
      <c r="AK10" s="89">
        <f>SUM(AJ10:AJ$24)/U10/U10</f>
        <v>0.46921997572792651</v>
      </c>
      <c r="AL10" s="89">
        <f t="shared" si="23"/>
        <v>399165974.43518585</v>
      </c>
      <c r="AM10" s="89">
        <f>SUM(AL10:AL$24)/U10/U10</f>
        <v>0.42342584425261537</v>
      </c>
      <c r="AN10" s="89">
        <f t="shared" si="24"/>
        <v>176043.88256406467</v>
      </c>
      <c r="AO10" s="90">
        <f>SUM(AN10:AN$24)/U10/U10</f>
        <v>1.6942501747690072E-2</v>
      </c>
      <c r="AP10" s="77">
        <f t="shared" si="5"/>
        <v>63.761464519154501</v>
      </c>
      <c r="AQ10" s="78">
        <f t="shared" si="6"/>
        <v>66.446650143096647</v>
      </c>
      <c r="AR10" s="78">
        <f t="shared" si="7"/>
        <v>62.5499244107096</v>
      </c>
      <c r="AS10" s="78">
        <f t="shared" si="8"/>
        <v>65.100714659460635</v>
      </c>
      <c r="AT10" s="78">
        <f t="shared" si="9"/>
        <v>1.0236175994390679</v>
      </c>
      <c r="AU10" s="91">
        <f t="shared" si="10"/>
        <v>1.5338579926418259</v>
      </c>
    </row>
    <row r="11" spans="1:47" ht="14.45" customHeight="1" x14ac:dyDescent="0.15">
      <c r="A11" s="203"/>
      <c r="B11" s="205" t="s">
        <v>139</v>
      </c>
      <c r="C11" s="71">
        <v>1501</v>
      </c>
      <c r="D11" s="72">
        <v>1</v>
      </c>
      <c r="E11" s="72">
        <v>505</v>
      </c>
      <c r="F11" s="126">
        <v>0</v>
      </c>
      <c r="G11" s="74" t="s">
        <v>75</v>
      </c>
      <c r="H11" s="72">
        <v>3228469</v>
      </c>
      <c r="I11" s="72">
        <v>1962</v>
      </c>
      <c r="J11" s="75">
        <v>20</v>
      </c>
      <c r="K11" s="72">
        <v>99403</v>
      </c>
      <c r="L11" s="76">
        <v>5971330</v>
      </c>
      <c r="M11" s="179"/>
      <c r="N11" s="54"/>
      <c r="O11" s="77">
        <f t="shared" si="11"/>
        <v>0.52070175438596489</v>
      </c>
      <c r="P11" s="78">
        <f t="shared" si="12"/>
        <v>1.0583511809924049</v>
      </c>
      <c r="Q11" s="79">
        <f t="shared" si="13"/>
        <v>6.6622251832111927E-4</v>
      </c>
      <c r="R11" s="80">
        <f t="shared" si="14"/>
        <v>6.2949097642278748E-4</v>
      </c>
      <c r="S11" s="81">
        <f t="shared" si="15"/>
        <v>0</v>
      </c>
      <c r="T11" s="82">
        <f t="shared" si="19"/>
        <v>3.1427138794839615E-3</v>
      </c>
      <c r="U11" s="83">
        <f t="shared" si="20"/>
        <v>99047.50289099387</v>
      </c>
      <c r="V11" s="83">
        <f t="shared" si="21"/>
        <v>494491.53954939201</v>
      </c>
      <c r="W11" s="84">
        <f>SUM(V11:V$24)</f>
        <v>5973521.8580874121</v>
      </c>
      <c r="X11" s="85">
        <f t="shared" si="0"/>
        <v>494491.53954939201</v>
      </c>
      <c r="Y11" s="83">
        <f>SUM(X11:X$24)</f>
        <v>5846447.1888079057</v>
      </c>
      <c r="Z11" s="83">
        <f t="shared" si="1"/>
        <v>0</v>
      </c>
      <c r="AA11" s="84">
        <f>SUM(Z11:Z$24)</f>
        <v>127074.66927950572</v>
      </c>
      <c r="AB11" s="77">
        <f t="shared" si="2"/>
        <v>60.309666409879462</v>
      </c>
      <c r="AC11" s="78">
        <f t="shared" si="3"/>
        <v>59.02669949430404</v>
      </c>
      <c r="AD11" s="86">
        <f t="shared" si="16"/>
        <v>97.872701024648251</v>
      </c>
      <c r="AE11" s="78">
        <f t="shared" si="4"/>
        <v>1.2829669155754182</v>
      </c>
      <c r="AF11" s="87">
        <f t="shared" si="17"/>
        <v>2.1272989753517395</v>
      </c>
      <c r="AH11" s="88">
        <f t="shared" si="25"/>
        <v>9.8456110416030273E-6</v>
      </c>
      <c r="AI11" s="89">
        <f t="shared" si="18"/>
        <v>0</v>
      </c>
      <c r="AJ11" s="89">
        <f t="shared" si="22"/>
        <v>323674195.35468322</v>
      </c>
      <c r="AK11" s="89">
        <f>SUM(AJ11:AJ$24)/U11/U11</f>
        <v>0.42991386578816421</v>
      </c>
      <c r="AL11" s="89">
        <f t="shared" si="23"/>
        <v>309441847.29118699</v>
      </c>
      <c r="AM11" s="89">
        <f>SUM(AL11:AL$24)/U11/U11</f>
        <v>0.38554322490135262</v>
      </c>
      <c r="AN11" s="89">
        <f t="shared" si="24"/>
        <v>159990.67688331107</v>
      </c>
      <c r="AO11" s="90">
        <f>SUM(AN11:AN$24)/U11/U11</f>
        <v>1.703680900815625E-2</v>
      </c>
      <c r="AP11" s="77">
        <f t="shared" si="5"/>
        <v>59.024537191936062</v>
      </c>
      <c r="AQ11" s="78">
        <f t="shared" si="6"/>
        <v>61.594795627822862</v>
      </c>
      <c r="AR11" s="78">
        <f t="shared" si="7"/>
        <v>57.809693802952914</v>
      </c>
      <c r="AS11" s="78">
        <f t="shared" si="8"/>
        <v>60.243705185655166</v>
      </c>
      <c r="AT11" s="78">
        <f t="shared" si="9"/>
        <v>1.0271376649301236</v>
      </c>
      <c r="AU11" s="91">
        <f t="shared" si="10"/>
        <v>1.5387961662207128</v>
      </c>
    </row>
    <row r="12" spans="1:47" ht="14.45" customHeight="1" x14ac:dyDescent="0.15">
      <c r="A12" s="203"/>
      <c r="B12" s="205" t="s">
        <v>179</v>
      </c>
      <c r="C12" s="71">
        <v>1620</v>
      </c>
      <c r="D12" s="72">
        <v>0</v>
      </c>
      <c r="E12" s="72">
        <v>579</v>
      </c>
      <c r="F12" s="126">
        <v>0</v>
      </c>
      <c r="G12" s="74" t="s">
        <v>77</v>
      </c>
      <c r="H12" s="72">
        <v>3642952</v>
      </c>
      <c r="I12" s="72">
        <v>2412</v>
      </c>
      <c r="J12" s="75">
        <v>25</v>
      </c>
      <c r="K12" s="72">
        <v>99118</v>
      </c>
      <c r="L12" s="76">
        <v>5474998</v>
      </c>
      <c r="M12" s="179"/>
      <c r="N12" s="54"/>
      <c r="O12" s="77">
        <f t="shared" si="11"/>
        <v>0.51083591331269351</v>
      </c>
      <c r="P12" s="78">
        <f t="shared" si="12"/>
        <v>1.0142640282602235</v>
      </c>
      <c r="Q12" s="79">
        <f t="shared" si="13"/>
        <v>0</v>
      </c>
      <c r="R12" s="80">
        <f t="shared" si="14"/>
        <v>0</v>
      </c>
      <c r="S12" s="81">
        <f t="shared" si="15"/>
        <v>0</v>
      </c>
      <c r="T12" s="82">
        <f t="shared" si="19"/>
        <v>0</v>
      </c>
      <c r="U12" s="83">
        <f t="shared" si="20"/>
        <v>98736.224928930111</v>
      </c>
      <c r="V12" s="83">
        <f t="shared" si="21"/>
        <v>493681.12464465055</v>
      </c>
      <c r="W12" s="84">
        <f>SUM(V12:V$24)</f>
        <v>5479030.3185380204</v>
      </c>
      <c r="X12" s="85">
        <f t="shared" si="0"/>
        <v>493681.12464465055</v>
      </c>
      <c r="Y12" s="83">
        <f>SUM(X12:X$24)</f>
        <v>5351955.6492585139</v>
      </c>
      <c r="Z12" s="83">
        <f t="shared" si="1"/>
        <v>0</v>
      </c>
      <c r="AA12" s="84">
        <f>SUM(Z12:Z$24)</f>
        <v>127074.66927950572</v>
      </c>
      <c r="AB12" s="77">
        <f t="shared" si="2"/>
        <v>55.491592092788657</v>
      </c>
      <c r="AC12" s="78">
        <f t="shared" si="3"/>
        <v>54.204580467916692</v>
      </c>
      <c r="AD12" s="86">
        <f t="shared" si="16"/>
        <v>97.68070877707035</v>
      </c>
      <c r="AE12" s="78">
        <f t="shared" si="4"/>
        <v>1.2870116248719605</v>
      </c>
      <c r="AF12" s="87">
        <f t="shared" si="17"/>
        <v>2.319291222929631</v>
      </c>
      <c r="AH12" s="88">
        <f t="shared" si="25"/>
        <v>0</v>
      </c>
      <c r="AI12" s="89">
        <f t="shared" si="18"/>
        <v>0</v>
      </c>
      <c r="AJ12" s="89">
        <f t="shared" si="22"/>
        <v>0</v>
      </c>
      <c r="AK12" s="89">
        <f>SUM(AJ12:AJ$24)/U12/U12</f>
        <v>0.39942755397228713</v>
      </c>
      <c r="AL12" s="89">
        <f t="shared" si="23"/>
        <v>0</v>
      </c>
      <c r="AM12" s="89">
        <f>SUM(AL12:AL$24)/U12/U12</f>
        <v>0.35623660577785449</v>
      </c>
      <c r="AN12" s="89">
        <f t="shared" si="24"/>
        <v>0</v>
      </c>
      <c r="AO12" s="90">
        <f>SUM(AN12:AN$24)/U12/U12</f>
        <v>1.7127988314688626E-2</v>
      </c>
      <c r="AP12" s="77">
        <f t="shared" si="5"/>
        <v>54.252866581894523</v>
      </c>
      <c r="AQ12" s="78">
        <f t="shared" si="6"/>
        <v>56.730317603682792</v>
      </c>
      <c r="AR12" s="78">
        <f t="shared" si="7"/>
        <v>53.034743494336098</v>
      </c>
      <c r="AS12" s="78">
        <f t="shared" si="8"/>
        <v>55.374417441497286</v>
      </c>
      <c r="AT12" s="78">
        <f t="shared" si="9"/>
        <v>1.0304987013969282</v>
      </c>
      <c r="AU12" s="91">
        <f t="shared" si="10"/>
        <v>1.5435245483469928</v>
      </c>
    </row>
    <row r="13" spans="1:47" ht="14.45" customHeight="1" x14ac:dyDescent="0.15">
      <c r="A13" s="203"/>
      <c r="B13" s="205" t="s">
        <v>190</v>
      </c>
      <c r="C13" s="71">
        <v>1648</v>
      </c>
      <c r="D13" s="72">
        <v>0</v>
      </c>
      <c r="E13" s="72">
        <v>571</v>
      </c>
      <c r="F13" s="126">
        <v>0</v>
      </c>
      <c r="G13" s="74" t="s">
        <v>79</v>
      </c>
      <c r="H13" s="72">
        <v>4180032</v>
      </c>
      <c r="I13" s="72">
        <v>3177</v>
      </c>
      <c r="J13" s="75">
        <v>30</v>
      </c>
      <c r="K13" s="72">
        <v>98795</v>
      </c>
      <c r="L13" s="76">
        <v>4980198</v>
      </c>
      <c r="M13" s="179"/>
      <c r="N13" s="54"/>
      <c r="O13" s="77">
        <f t="shared" si="11"/>
        <v>0.51657754010695189</v>
      </c>
      <c r="P13" s="78">
        <f t="shared" si="12"/>
        <v>1.0020178689264798</v>
      </c>
      <c r="Q13" s="79">
        <f t="shared" si="13"/>
        <v>0</v>
      </c>
      <c r="R13" s="80">
        <f t="shared" si="14"/>
        <v>0</v>
      </c>
      <c r="S13" s="81">
        <f t="shared" si="15"/>
        <v>0</v>
      </c>
      <c r="T13" s="82">
        <f t="shared" si="19"/>
        <v>0</v>
      </c>
      <c r="U13" s="83">
        <f t="shared" si="20"/>
        <v>98736.224928930111</v>
      </c>
      <c r="V13" s="83">
        <f t="shared" si="21"/>
        <v>493681.12464465055</v>
      </c>
      <c r="W13" s="84">
        <f>SUM(V13:V$24)</f>
        <v>4985349.1938933693</v>
      </c>
      <c r="X13" s="85">
        <f t="shared" si="0"/>
        <v>493681.12464465055</v>
      </c>
      <c r="Y13" s="83">
        <f>SUM(X13:X$24)</f>
        <v>4858274.5246138629</v>
      </c>
      <c r="Z13" s="83">
        <f t="shared" si="1"/>
        <v>0</v>
      </c>
      <c r="AA13" s="84">
        <f>SUM(Z13:Z$24)</f>
        <v>127074.66927950572</v>
      </c>
      <c r="AB13" s="77">
        <f t="shared" si="2"/>
        <v>50.49159209278865</v>
      </c>
      <c r="AC13" s="78">
        <f t="shared" si="3"/>
        <v>49.204580467916685</v>
      </c>
      <c r="AD13" s="86">
        <f t="shared" si="16"/>
        <v>97.451037744052869</v>
      </c>
      <c r="AE13" s="78">
        <f t="shared" si="4"/>
        <v>1.2870116248719605</v>
      </c>
      <c r="AF13" s="87">
        <f t="shared" si="17"/>
        <v>2.5489622559471146</v>
      </c>
      <c r="AH13" s="88">
        <f t="shared" si="25"/>
        <v>0</v>
      </c>
      <c r="AI13" s="89">
        <f t="shared" si="18"/>
        <v>0</v>
      </c>
      <c r="AJ13" s="89">
        <f t="shared" si="22"/>
        <v>0</v>
      </c>
      <c r="AK13" s="89">
        <f>SUM(AJ13:AJ$24)/U13/U13</f>
        <v>0.39942755397228713</v>
      </c>
      <c r="AL13" s="89">
        <f t="shared" si="23"/>
        <v>0</v>
      </c>
      <c r="AM13" s="89">
        <f>SUM(AL13:AL$24)/U13/U13</f>
        <v>0.35623660577785449</v>
      </c>
      <c r="AN13" s="89">
        <f t="shared" si="24"/>
        <v>0</v>
      </c>
      <c r="AO13" s="90">
        <f>SUM(AN13:AN$24)/U13/U13</f>
        <v>1.7127988314688626E-2</v>
      </c>
      <c r="AP13" s="77">
        <f t="shared" si="5"/>
        <v>49.252866581894516</v>
      </c>
      <c r="AQ13" s="78">
        <f t="shared" si="6"/>
        <v>51.730317603682785</v>
      </c>
      <c r="AR13" s="78">
        <f t="shared" si="7"/>
        <v>48.034743494336091</v>
      </c>
      <c r="AS13" s="78">
        <f t="shared" si="8"/>
        <v>50.374417441497279</v>
      </c>
      <c r="AT13" s="78">
        <f t="shared" si="9"/>
        <v>1.0304987013969282</v>
      </c>
      <c r="AU13" s="91">
        <f t="shared" si="10"/>
        <v>1.5435245483469928</v>
      </c>
    </row>
    <row r="14" spans="1:47" ht="14.45" customHeight="1" x14ac:dyDescent="0.15">
      <c r="A14" s="203"/>
      <c r="B14" s="205" t="s">
        <v>171</v>
      </c>
      <c r="C14" s="71">
        <v>1748</v>
      </c>
      <c r="D14" s="72">
        <v>3</v>
      </c>
      <c r="E14" s="72">
        <v>577</v>
      </c>
      <c r="F14" s="126">
        <v>0</v>
      </c>
      <c r="G14" s="74" t="s">
        <v>81</v>
      </c>
      <c r="H14" s="72">
        <v>4926663</v>
      </c>
      <c r="I14" s="72">
        <v>4867</v>
      </c>
      <c r="J14" s="75">
        <v>35</v>
      </c>
      <c r="K14" s="72">
        <v>98421</v>
      </c>
      <c r="L14" s="76">
        <v>4487127</v>
      </c>
      <c r="M14" s="179"/>
      <c r="N14" s="54"/>
      <c r="O14" s="77">
        <f t="shared" si="11"/>
        <v>0.53387096774193554</v>
      </c>
      <c r="P14" s="78">
        <f t="shared" si="12"/>
        <v>0.97782963082719465</v>
      </c>
      <c r="Q14" s="79">
        <f t="shared" si="13"/>
        <v>1.7162471395881006E-3</v>
      </c>
      <c r="R14" s="80">
        <f t="shared" si="14"/>
        <v>1.7551596775976627E-3</v>
      </c>
      <c r="S14" s="81">
        <f t="shared" si="15"/>
        <v>0</v>
      </c>
      <c r="T14" s="82">
        <f t="shared" si="19"/>
        <v>8.7400458807635716E-3</v>
      </c>
      <c r="U14" s="83">
        <f t="shared" si="20"/>
        <v>98736.224928930111</v>
      </c>
      <c r="V14" s="83">
        <f t="shared" si="21"/>
        <v>491669.87311000552</v>
      </c>
      <c r="W14" s="84">
        <f>SUM(V14:V$24)</f>
        <v>4491668.0692487191</v>
      </c>
      <c r="X14" s="85">
        <f t="shared" si="0"/>
        <v>491669.87311000552</v>
      </c>
      <c r="Y14" s="83">
        <f>SUM(X14:X$24)</f>
        <v>4364593.3999692127</v>
      </c>
      <c r="Z14" s="83">
        <f t="shared" si="1"/>
        <v>0</v>
      </c>
      <c r="AA14" s="84">
        <f>SUM(Z14:Z$24)</f>
        <v>127074.66927950572</v>
      </c>
      <c r="AB14" s="77">
        <f t="shared" si="2"/>
        <v>45.491592092788657</v>
      </c>
      <c r="AC14" s="78">
        <f t="shared" si="3"/>
        <v>44.204580467916685</v>
      </c>
      <c r="AD14" s="86">
        <f t="shared" si="16"/>
        <v>97.17088023156704</v>
      </c>
      <c r="AE14" s="78">
        <f t="shared" si="4"/>
        <v>1.2870116248719605</v>
      </c>
      <c r="AF14" s="87">
        <f t="shared" si="17"/>
        <v>2.8291197684329408</v>
      </c>
      <c r="AH14" s="88">
        <f t="shared" si="25"/>
        <v>2.524025461987761E-5</v>
      </c>
      <c r="AI14" s="89">
        <f t="shared" si="18"/>
        <v>0</v>
      </c>
      <c r="AJ14" s="89">
        <f t="shared" si="22"/>
        <v>459208958.83349288</v>
      </c>
      <c r="AK14" s="89">
        <f>SUM(AJ14:AJ$24)/U14/U14</f>
        <v>0.39942755397228713</v>
      </c>
      <c r="AL14" s="89">
        <f t="shared" si="23"/>
        <v>432020936.07639861</v>
      </c>
      <c r="AM14" s="89">
        <f>SUM(AL14:AL$24)/U14/U14</f>
        <v>0.35623660577785449</v>
      </c>
      <c r="AN14" s="89">
        <f t="shared" si="24"/>
        <v>414797.93428681145</v>
      </c>
      <c r="AO14" s="90">
        <f>SUM(AN14:AN$24)/U14/U14</f>
        <v>1.7127988314688626E-2</v>
      </c>
      <c r="AP14" s="77">
        <f t="shared" si="5"/>
        <v>44.252866581894523</v>
      </c>
      <c r="AQ14" s="78">
        <f t="shared" si="6"/>
        <v>46.730317603682792</v>
      </c>
      <c r="AR14" s="78">
        <f t="shared" si="7"/>
        <v>43.034743494336091</v>
      </c>
      <c r="AS14" s="78">
        <f t="shared" si="8"/>
        <v>45.374417441497279</v>
      </c>
      <c r="AT14" s="78">
        <f t="shared" si="9"/>
        <v>1.0304987013969282</v>
      </c>
      <c r="AU14" s="91">
        <f t="shared" si="10"/>
        <v>1.5435245483469928</v>
      </c>
    </row>
    <row r="15" spans="1:47" ht="14.45" customHeight="1" x14ac:dyDescent="0.15">
      <c r="A15" s="203"/>
      <c r="B15" s="205" t="s">
        <v>143</v>
      </c>
      <c r="C15" s="71">
        <v>1484</v>
      </c>
      <c r="D15" s="72">
        <v>1</v>
      </c>
      <c r="E15" s="72">
        <v>490</v>
      </c>
      <c r="F15" s="126">
        <v>0</v>
      </c>
      <c r="G15" s="74" t="s">
        <v>83</v>
      </c>
      <c r="H15" s="72">
        <v>4381848</v>
      </c>
      <c r="I15" s="72">
        <v>6629</v>
      </c>
      <c r="J15" s="75">
        <v>40</v>
      </c>
      <c r="K15" s="72">
        <v>97925</v>
      </c>
      <c r="L15" s="76">
        <v>3996178</v>
      </c>
      <c r="M15" s="179"/>
      <c r="N15" s="54"/>
      <c r="O15" s="77">
        <f t="shared" si="11"/>
        <v>0.53368841544607193</v>
      </c>
      <c r="P15" s="78">
        <f t="shared" si="12"/>
        <v>0.98278483788079118</v>
      </c>
      <c r="Q15" s="79">
        <f t="shared" si="13"/>
        <v>6.7385444743935314E-4</v>
      </c>
      <c r="R15" s="80">
        <f t="shared" si="14"/>
        <v>6.8565816388906238E-4</v>
      </c>
      <c r="S15" s="81">
        <f t="shared" si="15"/>
        <v>0</v>
      </c>
      <c r="T15" s="82">
        <f t="shared" si="19"/>
        <v>3.4228189240702875E-3</v>
      </c>
      <c r="U15" s="83">
        <f t="shared" si="20"/>
        <v>97873.265792957871</v>
      </c>
      <c r="V15" s="83">
        <f t="shared" si="21"/>
        <v>488585.2513103013</v>
      </c>
      <c r="W15" s="84">
        <f>SUM(V15:V$24)</f>
        <v>3999998.1961387135</v>
      </c>
      <c r="X15" s="85">
        <f t="shared" si="0"/>
        <v>488585.2513103013</v>
      </c>
      <c r="Y15" s="83">
        <f>SUM(X15:X$24)</f>
        <v>3872923.5268592071</v>
      </c>
      <c r="Z15" s="83">
        <f t="shared" si="1"/>
        <v>0</v>
      </c>
      <c r="AA15" s="84">
        <f>SUM(Z15:Z$24)</f>
        <v>127074.66927950572</v>
      </c>
      <c r="AB15" s="77">
        <f t="shared" si="2"/>
        <v>40.869160375217803</v>
      </c>
      <c r="AC15" s="78">
        <f t="shared" si="3"/>
        <v>39.57080103009978</v>
      </c>
      <c r="AD15" s="86">
        <f t="shared" si="16"/>
        <v>96.823131835354943</v>
      </c>
      <c r="AE15" s="78">
        <f t="shared" si="4"/>
        <v>1.29835934511801</v>
      </c>
      <c r="AF15" s="87">
        <f t="shared" si="17"/>
        <v>3.1768681646450165</v>
      </c>
      <c r="AH15" s="88">
        <f t="shared" si="25"/>
        <v>1.1675588703631417E-5</v>
      </c>
      <c r="AI15" s="89">
        <f t="shared" si="18"/>
        <v>0</v>
      </c>
      <c r="AJ15" s="89">
        <f t="shared" si="22"/>
        <v>164334265.56642234</v>
      </c>
      <c r="AK15" s="89">
        <f>SUM(AJ15:AJ$24)/U15/U15</f>
        <v>0.35856394581574735</v>
      </c>
      <c r="AL15" s="89">
        <f t="shared" si="23"/>
        <v>153353371.29122537</v>
      </c>
      <c r="AM15" s="89">
        <f>SUM(AL15:AL$24)/U15/U15</f>
        <v>0.31744624368187707</v>
      </c>
      <c r="AN15" s="89">
        <f t="shared" si="24"/>
        <v>189834.3879084134</v>
      </c>
      <c r="AO15" s="90">
        <f>SUM(AN15:AN$24)/U15/U15</f>
        <v>1.7388056460500016E-2</v>
      </c>
      <c r="AP15" s="77">
        <f t="shared" si="5"/>
        <v>39.695508274190509</v>
      </c>
      <c r="AQ15" s="78">
        <f t="shared" si="6"/>
        <v>42.042812476245096</v>
      </c>
      <c r="AR15" s="78">
        <f t="shared" si="7"/>
        <v>38.466490616435081</v>
      </c>
      <c r="AS15" s="78">
        <f t="shared" si="8"/>
        <v>40.675111443764479</v>
      </c>
      <c r="AT15" s="78">
        <f t="shared" si="9"/>
        <v>1.0399063364323751</v>
      </c>
      <c r="AU15" s="91">
        <f t="shared" si="10"/>
        <v>1.5568123538036449</v>
      </c>
    </row>
    <row r="16" spans="1:47" ht="14.45" customHeight="1" x14ac:dyDescent="0.15">
      <c r="A16" s="203"/>
      <c r="B16" s="205" t="s">
        <v>202</v>
      </c>
      <c r="C16" s="71">
        <v>1603</v>
      </c>
      <c r="D16" s="72">
        <v>4</v>
      </c>
      <c r="E16" s="72">
        <v>547</v>
      </c>
      <c r="F16" s="128">
        <v>0</v>
      </c>
      <c r="G16" s="74" t="s">
        <v>85</v>
      </c>
      <c r="H16" s="72">
        <v>4015388</v>
      </c>
      <c r="I16" s="72">
        <v>9566</v>
      </c>
      <c r="J16" s="75">
        <v>45</v>
      </c>
      <c r="K16" s="72">
        <v>97174</v>
      </c>
      <c r="L16" s="76">
        <v>3508304</v>
      </c>
      <c r="M16" s="179"/>
      <c r="N16" s="54"/>
      <c r="O16" s="77">
        <f t="shared" si="11"/>
        <v>0.53811965811965812</v>
      </c>
      <c r="P16" s="78">
        <f t="shared" si="12"/>
        <v>0.98381889997385186</v>
      </c>
      <c r="Q16" s="79">
        <f t="shared" si="13"/>
        <v>2.495321272613849E-3</v>
      </c>
      <c r="R16" s="80">
        <f t="shared" si="14"/>
        <v>2.5363624064146054E-3</v>
      </c>
      <c r="S16" s="81">
        <f t="shared" si="15"/>
        <v>0</v>
      </c>
      <c r="T16" s="82">
        <f t="shared" si="19"/>
        <v>1.2607961155833869E-2</v>
      </c>
      <c r="U16" s="83">
        <f t="shared" si="20"/>
        <v>97538.263326641172</v>
      </c>
      <c r="V16" s="83">
        <f t="shared" si="21"/>
        <v>484851.30993885471</v>
      </c>
      <c r="W16" s="84">
        <f>SUM(V16:V$24)</f>
        <v>3511412.9448284125</v>
      </c>
      <c r="X16" s="85">
        <f t="shared" si="0"/>
        <v>484851.30993885471</v>
      </c>
      <c r="Y16" s="83">
        <f>SUM(X16:X$24)</f>
        <v>3384338.2755489061</v>
      </c>
      <c r="Z16" s="83">
        <f t="shared" si="1"/>
        <v>0</v>
      </c>
      <c r="AA16" s="84">
        <f>SUM(Z16:Z$24)</f>
        <v>127074.66927950572</v>
      </c>
      <c r="AB16" s="77">
        <f t="shared" si="2"/>
        <v>36.000363601607418</v>
      </c>
      <c r="AC16" s="78">
        <f t="shared" si="3"/>
        <v>34.697544944133966</v>
      </c>
      <c r="AD16" s="86">
        <f t="shared" si="16"/>
        <v>96.38109583588961</v>
      </c>
      <c r="AE16" s="78">
        <f t="shared" si="4"/>
        <v>1.3028186574734419</v>
      </c>
      <c r="AF16" s="87">
        <f t="shared" si="17"/>
        <v>3.6189041641103619</v>
      </c>
      <c r="AH16" s="88">
        <f t="shared" si="25"/>
        <v>3.9239128592861628E-5</v>
      </c>
      <c r="AI16" s="89">
        <f t="shared" si="18"/>
        <v>0</v>
      </c>
      <c r="AJ16" s="89">
        <f t="shared" si="22"/>
        <v>424847722.70003563</v>
      </c>
      <c r="AK16" s="89">
        <f>SUM(AJ16:AJ$24)/U16/U16</f>
        <v>0.34375779459643002</v>
      </c>
      <c r="AL16" s="89">
        <f t="shared" si="23"/>
        <v>392264170.18770134</v>
      </c>
      <c r="AM16" s="89">
        <f>SUM(AL16:AL$24)/U16/U16</f>
        <v>0.30351138132220323</v>
      </c>
      <c r="AN16" s="89">
        <f t="shared" si="24"/>
        <v>649917.28553142422</v>
      </c>
      <c r="AO16" s="90">
        <f>SUM(AN16:AN$24)/U16/U16</f>
        <v>1.7487748973384315E-2</v>
      </c>
      <c r="AP16" s="77">
        <f t="shared" si="5"/>
        <v>34.851198711906363</v>
      </c>
      <c r="AQ16" s="78">
        <f t="shared" si="6"/>
        <v>37.149528491308473</v>
      </c>
      <c r="AR16" s="78">
        <f t="shared" si="7"/>
        <v>33.617744350279999</v>
      </c>
      <c r="AS16" s="78">
        <f t="shared" si="8"/>
        <v>35.777345537987934</v>
      </c>
      <c r="AT16" s="78">
        <f t="shared" si="9"/>
        <v>1.0436258017537035</v>
      </c>
      <c r="AU16" s="91">
        <f t="shared" si="10"/>
        <v>1.5620115131931804</v>
      </c>
    </row>
    <row r="17" spans="1:47" ht="14.45" customHeight="1" x14ac:dyDescent="0.15">
      <c r="A17" s="203"/>
      <c r="B17" s="205" t="s">
        <v>173</v>
      </c>
      <c r="C17" s="71">
        <v>1823</v>
      </c>
      <c r="D17" s="72">
        <v>10</v>
      </c>
      <c r="E17" s="72">
        <v>607</v>
      </c>
      <c r="F17" s="128">
        <v>0</v>
      </c>
      <c r="G17" s="74" t="s">
        <v>87</v>
      </c>
      <c r="H17" s="72">
        <v>3807362</v>
      </c>
      <c r="I17" s="72">
        <v>14638</v>
      </c>
      <c r="J17" s="75">
        <v>50</v>
      </c>
      <c r="K17" s="72">
        <v>96004</v>
      </c>
      <c r="L17" s="76">
        <v>3025136</v>
      </c>
      <c r="M17" s="179"/>
      <c r="N17" s="54"/>
      <c r="O17" s="77">
        <f t="shared" si="11"/>
        <v>0.53771739130434781</v>
      </c>
      <c r="P17" s="78">
        <f t="shared" si="12"/>
        <v>0.99410913388781819</v>
      </c>
      <c r="Q17" s="79">
        <f t="shared" si="13"/>
        <v>5.485463521667581E-3</v>
      </c>
      <c r="R17" s="80">
        <f t="shared" si="14"/>
        <v>5.5179691390770348E-3</v>
      </c>
      <c r="S17" s="81">
        <f t="shared" si="15"/>
        <v>0</v>
      </c>
      <c r="T17" s="82">
        <f t="shared" si="19"/>
        <v>2.7242387947646111E-2</v>
      </c>
      <c r="U17" s="83">
        <f t="shared" si="20"/>
        <v>96308.504691411392</v>
      </c>
      <c r="V17" s="83">
        <f t="shared" si="21"/>
        <v>475478.12996648514</v>
      </c>
      <c r="W17" s="84">
        <f>SUM(V17:V$24)</f>
        <v>3026561.634889557</v>
      </c>
      <c r="X17" s="85">
        <f t="shared" si="0"/>
        <v>475478.12996648514</v>
      </c>
      <c r="Y17" s="83">
        <f>SUM(X17:X$24)</f>
        <v>2899486.9656100515</v>
      </c>
      <c r="Z17" s="83">
        <f t="shared" si="1"/>
        <v>0</v>
      </c>
      <c r="AA17" s="84">
        <f>SUM(Z17:Z$24)</f>
        <v>127074.66927950572</v>
      </c>
      <c r="AB17" s="77">
        <f t="shared" si="2"/>
        <v>31.425694382725268</v>
      </c>
      <c r="AC17" s="78">
        <f t="shared" si="3"/>
        <v>30.106240096868852</v>
      </c>
      <c r="AD17" s="86">
        <f t="shared" si="16"/>
        <v>95.801352009005342</v>
      </c>
      <c r="AE17" s="78">
        <f t="shared" si="4"/>
        <v>1.3194542858564182</v>
      </c>
      <c r="AF17" s="87">
        <f t="shared" si="17"/>
        <v>4.198647990994667</v>
      </c>
      <c r="AH17" s="88">
        <f t="shared" si="25"/>
        <v>7.2192982550250501E-5</v>
      </c>
      <c r="AI17" s="89">
        <f t="shared" si="18"/>
        <v>0</v>
      </c>
      <c r="AJ17" s="89">
        <f t="shared" si="22"/>
        <v>584387733.57179749</v>
      </c>
      <c r="AK17" s="89">
        <f>SUM(AJ17:AJ$24)/U17/U17</f>
        <v>0.30678863205270379</v>
      </c>
      <c r="AL17" s="89">
        <f t="shared" si="23"/>
        <v>531955794.85386235</v>
      </c>
      <c r="AM17" s="89">
        <f>SUM(AL17:AL$24)/U17/U17</f>
        <v>0.2690207749745942</v>
      </c>
      <c r="AN17" s="89">
        <f t="shared" si="24"/>
        <v>1231980.0771859989</v>
      </c>
      <c r="AO17" s="90">
        <f>SUM(AN17:AN$24)/U17/U17</f>
        <v>1.7867131257584566E-2</v>
      </c>
      <c r="AP17" s="77">
        <f t="shared" si="5"/>
        <v>30.340079714026626</v>
      </c>
      <c r="AQ17" s="78">
        <f t="shared" si="6"/>
        <v>32.511309051423915</v>
      </c>
      <c r="AR17" s="78">
        <f t="shared" si="7"/>
        <v>29.089642728614145</v>
      </c>
      <c r="AS17" s="78">
        <f t="shared" si="8"/>
        <v>31.12283746512356</v>
      </c>
      <c r="AT17" s="78">
        <f t="shared" si="9"/>
        <v>1.0574650276049837</v>
      </c>
      <c r="AU17" s="91">
        <f t="shared" si="10"/>
        <v>1.5814435441078527</v>
      </c>
    </row>
    <row r="18" spans="1:47" ht="14.45" customHeight="1" x14ac:dyDescent="0.15">
      <c r="A18" s="203"/>
      <c r="B18" s="205" t="s">
        <v>214</v>
      </c>
      <c r="C18" s="71">
        <v>2089</v>
      </c>
      <c r="D18" s="72">
        <v>16</v>
      </c>
      <c r="E18" s="72">
        <v>690</v>
      </c>
      <c r="F18" s="128">
        <v>1</v>
      </c>
      <c r="G18" s="74" t="s">
        <v>89</v>
      </c>
      <c r="H18" s="72">
        <v>4296539</v>
      </c>
      <c r="I18" s="72">
        <v>27134</v>
      </c>
      <c r="J18" s="75">
        <v>55</v>
      </c>
      <c r="K18" s="72">
        <v>94164</v>
      </c>
      <c r="L18" s="76">
        <v>2549369</v>
      </c>
      <c r="M18" s="179"/>
      <c r="N18" s="54"/>
      <c r="O18" s="77">
        <f t="shared" si="11"/>
        <v>0.53580846634281754</v>
      </c>
      <c r="P18" s="78">
        <f t="shared" si="12"/>
        <v>1.017048497327077</v>
      </c>
      <c r="Q18" s="79">
        <f t="shared" si="13"/>
        <v>7.659167065581618E-3</v>
      </c>
      <c r="R18" s="80">
        <f t="shared" si="14"/>
        <v>7.5307786066355822E-3</v>
      </c>
      <c r="S18" s="81">
        <f t="shared" si="15"/>
        <v>1.4492753623188406E-3</v>
      </c>
      <c r="T18" s="82">
        <f t="shared" si="19"/>
        <v>3.7007060742019177E-2</v>
      </c>
      <c r="U18" s="83">
        <f t="shared" si="20"/>
        <v>93684.831043950267</v>
      </c>
      <c r="V18" s="83">
        <f t="shared" si="21"/>
        <v>460377.3944429066</v>
      </c>
      <c r="W18" s="84">
        <f>SUM(V18:V$24)</f>
        <v>2551083.5049230722</v>
      </c>
      <c r="X18" s="85">
        <f t="shared" si="0"/>
        <v>459710.18082777195</v>
      </c>
      <c r="Y18" s="83">
        <f>SUM(X18:X$24)</f>
        <v>2424008.8356435662</v>
      </c>
      <c r="Z18" s="83">
        <f t="shared" si="1"/>
        <v>667.21361513464728</v>
      </c>
      <c r="AA18" s="84">
        <f>SUM(Z18:Z$24)</f>
        <v>127074.66927950572</v>
      </c>
      <c r="AB18" s="77">
        <f t="shared" si="2"/>
        <v>27.23048626438025</v>
      </c>
      <c r="AC18" s="78">
        <f t="shared" si="3"/>
        <v>25.874080239376141</v>
      </c>
      <c r="AD18" s="86">
        <f t="shared" si="16"/>
        <v>95.018796168989468</v>
      </c>
      <c r="AE18" s="78">
        <f t="shared" si="4"/>
        <v>1.3564060250041046</v>
      </c>
      <c r="AF18" s="87">
        <f t="shared" si="17"/>
        <v>4.9812038310105278</v>
      </c>
      <c r="AH18" s="88">
        <f t="shared" si="25"/>
        <v>8.2427533797616842E-5</v>
      </c>
      <c r="AI18" s="89">
        <f t="shared" si="18"/>
        <v>2.0973550191927771E-6</v>
      </c>
      <c r="AJ18" s="89">
        <f t="shared" si="22"/>
        <v>470239096.75580406</v>
      </c>
      <c r="AK18" s="89">
        <f>SUM(AJ18:AJ$24)/U18/U18</f>
        <v>0.25762979944929931</v>
      </c>
      <c r="AL18" s="89">
        <f t="shared" si="23"/>
        <v>420300382.31167829</v>
      </c>
      <c r="AM18" s="89">
        <f>SUM(AL18:AL$24)/U18/U18</f>
        <v>0.2236908112070789</v>
      </c>
      <c r="AN18" s="89">
        <f t="shared" si="24"/>
        <v>1871628.1590173461</v>
      </c>
      <c r="AO18" s="90">
        <f>SUM(AN18:AN$24)/U18/U18</f>
        <v>1.8741526822993199E-2</v>
      </c>
      <c r="AP18" s="77">
        <f t="shared" si="5"/>
        <v>26.235644247995523</v>
      </c>
      <c r="AQ18" s="78">
        <f t="shared" si="6"/>
        <v>28.225328280764977</v>
      </c>
      <c r="AR18" s="78">
        <f t="shared" si="7"/>
        <v>24.947079365410474</v>
      </c>
      <c r="AS18" s="78">
        <f t="shared" si="8"/>
        <v>26.801081113341809</v>
      </c>
      <c r="AT18" s="78">
        <f t="shared" si="9"/>
        <v>1.0880826204281886</v>
      </c>
      <c r="AU18" s="91">
        <f t="shared" si="10"/>
        <v>1.6247294295800205</v>
      </c>
    </row>
    <row r="19" spans="1:47" ht="14.45" customHeight="1" x14ac:dyDescent="0.15">
      <c r="A19" s="203"/>
      <c r="B19" s="205" t="s">
        <v>193</v>
      </c>
      <c r="C19" s="71">
        <v>2082</v>
      </c>
      <c r="D19" s="72">
        <v>17</v>
      </c>
      <c r="E19" s="72">
        <v>704</v>
      </c>
      <c r="F19" s="128">
        <v>2</v>
      </c>
      <c r="G19" s="74" t="s">
        <v>91</v>
      </c>
      <c r="H19" s="72">
        <v>4936772</v>
      </c>
      <c r="I19" s="72">
        <v>46155</v>
      </c>
      <c r="J19" s="75">
        <v>60</v>
      </c>
      <c r="K19" s="72">
        <v>91282</v>
      </c>
      <c r="L19" s="76">
        <v>2085238</v>
      </c>
      <c r="M19" s="179"/>
      <c r="N19" s="54"/>
      <c r="O19" s="77">
        <f t="shared" si="11"/>
        <v>0.52924419940271084</v>
      </c>
      <c r="P19" s="78">
        <f t="shared" si="12"/>
        <v>0.95825599073661039</v>
      </c>
      <c r="Q19" s="79">
        <f t="shared" si="13"/>
        <v>8.1652257444764648E-3</v>
      </c>
      <c r="R19" s="80">
        <f t="shared" si="14"/>
        <v>8.5209232432764282E-3</v>
      </c>
      <c r="S19" s="81">
        <f t="shared" si="15"/>
        <v>2.840909090909091E-3</v>
      </c>
      <c r="T19" s="82">
        <f t="shared" si="19"/>
        <v>4.1766923339106261E-2</v>
      </c>
      <c r="U19" s="83">
        <f t="shared" si="20"/>
        <v>90217.830810900996</v>
      </c>
      <c r="V19" s="83">
        <f t="shared" si="21"/>
        <v>442219.82943839539</v>
      </c>
      <c r="W19" s="84">
        <f>SUM(V19:V$24)</f>
        <v>2090706.1104801653</v>
      </c>
      <c r="X19" s="85">
        <f t="shared" si="0"/>
        <v>440963.52310476359</v>
      </c>
      <c r="Y19" s="83">
        <f>SUM(X19:X$24)</f>
        <v>1964298.6548157942</v>
      </c>
      <c r="Z19" s="83">
        <f t="shared" si="1"/>
        <v>1256.306333631805</v>
      </c>
      <c r="AA19" s="84">
        <f>SUM(Z19:Z$24)</f>
        <v>126407.45566437107</v>
      </c>
      <c r="AB19" s="77">
        <f t="shared" si="2"/>
        <v>23.173978931751769</v>
      </c>
      <c r="AC19" s="78">
        <f t="shared" si="3"/>
        <v>21.772842875517782</v>
      </c>
      <c r="AD19" s="86">
        <f t="shared" si="16"/>
        <v>93.953839086673966</v>
      </c>
      <c r="AE19" s="78">
        <f t="shared" si="4"/>
        <v>1.4011360562339887</v>
      </c>
      <c r="AF19" s="87">
        <f t="shared" si="17"/>
        <v>6.0461609133260481</v>
      </c>
      <c r="AH19" s="88">
        <f t="shared" si="25"/>
        <v>9.8330264391182005E-5</v>
      </c>
      <c r="AI19" s="89">
        <f t="shared" si="18"/>
        <v>4.0239180773384675E-6</v>
      </c>
      <c r="AJ19" s="89">
        <f t="shared" si="22"/>
        <v>367293031.0388571</v>
      </c>
      <c r="AK19" s="89">
        <f>SUM(AJ19:AJ$24)/U19/U19</f>
        <v>0.22003708480359219</v>
      </c>
      <c r="AL19" s="89">
        <f t="shared" si="23"/>
        <v>319902137.24607539</v>
      </c>
      <c r="AM19" s="89">
        <f>SUM(AL19:AL$24)/U19/U19</f>
        <v>0.18957501534492341</v>
      </c>
      <c r="AN19" s="89">
        <f t="shared" si="24"/>
        <v>2479756.6320143328</v>
      </c>
      <c r="AO19" s="90">
        <f>SUM(AN19:AN$24)/U19/U19</f>
        <v>1.9979697904663661E-2</v>
      </c>
      <c r="AP19" s="77">
        <f t="shared" si="5"/>
        <v>22.254579962325831</v>
      </c>
      <c r="AQ19" s="78">
        <f t="shared" si="6"/>
        <v>24.093377901177707</v>
      </c>
      <c r="AR19" s="78">
        <f t="shared" si="7"/>
        <v>20.919454699510485</v>
      </c>
      <c r="AS19" s="78">
        <f t="shared" si="8"/>
        <v>22.626231051525078</v>
      </c>
      <c r="AT19" s="78">
        <f t="shared" si="9"/>
        <v>1.1240909200728284</v>
      </c>
      <c r="AU19" s="91">
        <f t="shared" si="10"/>
        <v>1.6781811923951491</v>
      </c>
    </row>
    <row r="20" spans="1:47" ht="14.45" customHeight="1" x14ac:dyDescent="0.15">
      <c r="A20" s="203"/>
      <c r="B20" s="205" t="s">
        <v>92</v>
      </c>
      <c r="C20" s="71">
        <v>1512</v>
      </c>
      <c r="D20" s="72">
        <v>18</v>
      </c>
      <c r="E20" s="72">
        <v>505</v>
      </c>
      <c r="F20" s="126">
        <v>7</v>
      </c>
      <c r="G20" s="74" t="s">
        <v>93</v>
      </c>
      <c r="H20" s="72">
        <v>3933785</v>
      </c>
      <c r="I20" s="72">
        <v>57468</v>
      </c>
      <c r="J20" s="75">
        <v>65</v>
      </c>
      <c r="K20" s="72">
        <v>86929</v>
      </c>
      <c r="L20" s="76">
        <v>1639074</v>
      </c>
      <c r="M20" s="179"/>
      <c r="N20" s="54"/>
      <c r="O20" s="77">
        <f t="shared" si="11"/>
        <v>0.5272548053228191</v>
      </c>
      <c r="P20" s="78">
        <f t="shared" si="12"/>
        <v>1.0086189358122006</v>
      </c>
      <c r="Q20" s="79">
        <f t="shared" si="13"/>
        <v>1.1904761904761904E-2</v>
      </c>
      <c r="R20" s="80">
        <f t="shared" si="14"/>
        <v>1.1803032326748331E-2</v>
      </c>
      <c r="S20" s="81">
        <f t="shared" si="15"/>
        <v>1.3861386138613862E-2</v>
      </c>
      <c r="T20" s="82">
        <f t="shared" si="19"/>
        <v>5.741337810039434E-2</v>
      </c>
      <c r="U20" s="83">
        <f t="shared" si="20"/>
        <v>86449.709587601639</v>
      </c>
      <c r="V20" s="83">
        <f t="shared" si="21"/>
        <v>420516.5016767889</v>
      </c>
      <c r="W20" s="84">
        <f>SUM(V20:V$24)</f>
        <v>1648486.2810417698</v>
      </c>
      <c r="X20" s="85">
        <f t="shared" si="0"/>
        <v>414687.56006938784</v>
      </c>
      <c r="Y20" s="83">
        <f>SUM(X20:X$24)</f>
        <v>1523335.1317110306</v>
      </c>
      <c r="Z20" s="83">
        <f t="shared" si="1"/>
        <v>5828.9416074010342</v>
      </c>
      <c r="AA20" s="84">
        <f>SUM(Z20:Z$24)</f>
        <v>125151.14933073927</v>
      </c>
      <c r="AB20" s="77">
        <f t="shared" si="2"/>
        <v>19.068731276318722</v>
      </c>
      <c r="AC20" s="78">
        <f t="shared" si="3"/>
        <v>17.621055512828498</v>
      </c>
      <c r="AD20" s="86">
        <f t="shared" si="16"/>
        <v>92.408117024082884</v>
      </c>
      <c r="AE20" s="78">
        <f t="shared" si="4"/>
        <v>1.4476757634902231</v>
      </c>
      <c r="AF20" s="87">
        <f t="shared" si="17"/>
        <v>7.5918829759171134</v>
      </c>
      <c r="AH20" s="88">
        <f t="shared" si="25"/>
        <v>1.726135831770573E-4</v>
      </c>
      <c r="AI20" s="89">
        <f t="shared" si="18"/>
        <v>2.7067818045406148E-5</v>
      </c>
      <c r="AJ20" s="89">
        <f t="shared" si="22"/>
        <v>392070823.05496567</v>
      </c>
      <c r="AK20" s="89">
        <f>SUM(AJ20:AJ$24)/U20/U20</f>
        <v>0.19049112069574572</v>
      </c>
      <c r="AL20" s="89">
        <f t="shared" si="23"/>
        <v>332410676.39229119</v>
      </c>
      <c r="AM20" s="89">
        <f>SUM(AL20:AL$24)/U20/U20</f>
        <v>0.16365679741201647</v>
      </c>
      <c r="AN20" s="89">
        <f t="shared" si="24"/>
        <v>7677830.3731059888</v>
      </c>
      <c r="AO20" s="90">
        <f>SUM(AN20:AN$24)/U20/U20</f>
        <v>2.1427579971949797E-2</v>
      </c>
      <c r="AP20" s="77">
        <f t="shared" si="5"/>
        <v>18.21328362200855</v>
      </c>
      <c r="AQ20" s="78">
        <f t="shared" si="6"/>
        <v>19.924178930628894</v>
      </c>
      <c r="AR20" s="78">
        <f t="shared" si="7"/>
        <v>16.828146972744584</v>
      </c>
      <c r="AS20" s="78">
        <f t="shared" si="8"/>
        <v>18.413964052912412</v>
      </c>
      <c r="AT20" s="78">
        <f t="shared" si="9"/>
        <v>1.1607677795994951</v>
      </c>
      <c r="AU20" s="91">
        <f t="shared" si="10"/>
        <v>1.7345837473809511</v>
      </c>
    </row>
    <row r="21" spans="1:47" ht="14.45" customHeight="1" x14ac:dyDescent="0.15">
      <c r="A21" s="203"/>
      <c r="B21" s="205" t="s">
        <v>94</v>
      </c>
      <c r="C21" s="71">
        <v>1384</v>
      </c>
      <c r="D21" s="72">
        <v>29</v>
      </c>
      <c r="E21" s="72">
        <v>467</v>
      </c>
      <c r="F21" s="126">
        <v>16</v>
      </c>
      <c r="G21" s="74" t="s">
        <v>95</v>
      </c>
      <c r="H21" s="72">
        <v>3235341</v>
      </c>
      <c r="I21" s="72">
        <v>73470</v>
      </c>
      <c r="J21" s="75">
        <v>70</v>
      </c>
      <c r="K21" s="72">
        <v>80842</v>
      </c>
      <c r="L21" s="76">
        <v>1218817</v>
      </c>
      <c r="M21" s="179"/>
      <c r="N21" s="54"/>
      <c r="O21" s="77">
        <f t="shared" si="11"/>
        <v>0.53200229489386108</v>
      </c>
      <c r="P21" s="78">
        <f t="shared" si="12"/>
        <v>1.0001077519982688</v>
      </c>
      <c r="Q21" s="79">
        <f t="shared" si="13"/>
        <v>2.0953757225433526E-2</v>
      </c>
      <c r="R21" s="80">
        <f t="shared" si="14"/>
        <v>2.0951499659478488E-2</v>
      </c>
      <c r="S21" s="81">
        <f t="shared" si="15"/>
        <v>3.4261241970021415E-2</v>
      </c>
      <c r="T21" s="82">
        <f t="shared" si="19"/>
        <v>9.9861654005711273E-2</v>
      </c>
      <c r="U21" s="83">
        <f t="shared" si="20"/>
        <v>81486.339724379373</v>
      </c>
      <c r="V21" s="83">
        <f t="shared" si="21"/>
        <v>388390.3680406221</v>
      </c>
      <c r="W21" s="84">
        <f>SUM(V21:V$24)</f>
        <v>1227969.779364981</v>
      </c>
      <c r="X21" s="85">
        <f t="shared" si="0"/>
        <v>375083.63166235667</v>
      </c>
      <c r="Y21" s="83">
        <f>SUM(X21:X$24)</f>
        <v>1108647.5716416428</v>
      </c>
      <c r="Z21" s="83">
        <f t="shared" si="1"/>
        <v>13306.736378265427</v>
      </c>
      <c r="AA21" s="84">
        <f>SUM(Z21:Z$24)</f>
        <v>119322.20772333823</v>
      </c>
      <c r="AB21" s="77">
        <f t="shared" si="2"/>
        <v>15.069639690756567</v>
      </c>
      <c r="AC21" s="78">
        <f t="shared" si="3"/>
        <v>13.605318086338755</v>
      </c>
      <c r="AD21" s="86">
        <f t="shared" si="16"/>
        <v>90.282968707500018</v>
      </c>
      <c r="AE21" s="78">
        <f t="shared" si="4"/>
        <v>1.4643216044178138</v>
      </c>
      <c r="AF21" s="87">
        <f t="shared" si="17"/>
        <v>9.7170312924999855</v>
      </c>
      <c r="AH21" s="88">
        <f t="shared" si="25"/>
        <v>3.0953429590857584E-4</v>
      </c>
      <c r="AI21" s="89">
        <f t="shared" si="18"/>
        <v>7.0850983444738881E-5</v>
      </c>
      <c r="AJ21" s="89">
        <f t="shared" si="22"/>
        <v>390640628.93386191</v>
      </c>
      <c r="AK21" s="89">
        <f>SUM(AJ21:AJ$24)/U21/U21</f>
        <v>0.15535705833581387</v>
      </c>
      <c r="AL21" s="89">
        <f t="shared" si="23"/>
        <v>319658887.4261505</v>
      </c>
      <c r="AM21" s="89">
        <f>SUM(AL21:AL$24)/U21/U21</f>
        <v>0.13413912586963683</v>
      </c>
      <c r="AN21" s="89">
        <f t="shared" si="24"/>
        <v>15470866.662924949</v>
      </c>
      <c r="AO21" s="90">
        <f>SUM(AN21:AN$24)/U21/U21</f>
        <v>2.296110963036364E-2</v>
      </c>
      <c r="AP21" s="77">
        <f t="shared" si="5"/>
        <v>14.297098639871333</v>
      </c>
      <c r="AQ21" s="78">
        <f t="shared" si="6"/>
        <v>15.842180741641801</v>
      </c>
      <c r="AR21" s="78">
        <f t="shared" si="7"/>
        <v>12.887467916776334</v>
      </c>
      <c r="AS21" s="78">
        <f t="shared" si="8"/>
        <v>14.323168255901177</v>
      </c>
      <c r="AT21" s="78">
        <f t="shared" si="9"/>
        <v>1.1673243001270088</v>
      </c>
      <c r="AU21" s="91">
        <f t="shared" si="10"/>
        <v>1.7613189087086187</v>
      </c>
    </row>
    <row r="22" spans="1:47" ht="14.45" customHeight="1" x14ac:dyDescent="0.15">
      <c r="A22" s="203"/>
      <c r="B22" s="205" t="s">
        <v>185</v>
      </c>
      <c r="C22" s="71">
        <v>1142</v>
      </c>
      <c r="D22" s="72">
        <v>41</v>
      </c>
      <c r="E22" s="72">
        <v>380</v>
      </c>
      <c r="F22" s="126">
        <v>28</v>
      </c>
      <c r="G22" s="74" t="s">
        <v>97</v>
      </c>
      <c r="H22" s="72">
        <v>2593169</v>
      </c>
      <c r="I22" s="72">
        <v>102673</v>
      </c>
      <c r="J22" s="75">
        <v>75</v>
      </c>
      <c r="K22" s="72">
        <v>72127</v>
      </c>
      <c r="L22" s="76">
        <v>835000</v>
      </c>
      <c r="M22" s="179"/>
      <c r="N22" s="54"/>
      <c r="O22" s="77">
        <f t="shared" si="11"/>
        <v>0.53363147123474564</v>
      </c>
      <c r="P22" s="78">
        <f t="shared" si="12"/>
        <v>0.98997905253822749</v>
      </c>
      <c r="Q22" s="79">
        <f t="shared" si="13"/>
        <v>3.5901926444833622E-2</v>
      </c>
      <c r="R22" s="80">
        <f t="shared" si="14"/>
        <v>3.6265339506713741E-2</v>
      </c>
      <c r="S22" s="81">
        <f t="shared" si="15"/>
        <v>7.3684210526315783E-2</v>
      </c>
      <c r="T22" s="82">
        <f t="shared" si="19"/>
        <v>0.16718839962609583</v>
      </c>
      <c r="U22" s="83">
        <f t="shared" si="20"/>
        <v>73348.979060631551</v>
      </c>
      <c r="V22" s="83">
        <f t="shared" si="21"/>
        <v>338149.27945413976</v>
      </c>
      <c r="W22" s="84">
        <f>SUM(V22:V$24)</f>
        <v>839579.41132435901</v>
      </c>
      <c r="X22" s="85">
        <f t="shared" si="0"/>
        <v>313233.01675751893</v>
      </c>
      <c r="Y22" s="83">
        <f>SUM(X22:X$24)</f>
        <v>733563.93997928617</v>
      </c>
      <c r="Z22" s="83">
        <f t="shared" si="1"/>
        <v>24916.262696620823</v>
      </c>
      <c r="AA22" s="84">
        <f>SUM(Z22:Z$24)</f>
        <v>106015.4713450728</v>
      </c>
      <c r="AB22" s="77">
        <f t="shared" si="2"/>
        <v>11.446368062333192</v>
      </c>
      <c r="AC22" s="78">
        <f t="shared" si="3"/>
        <v>10.001010912134296</v>
      </c>
      <c r="AD22" s="86">
        <f t="shared" si="16"/>
        <v>87.372788099002648</v>
      </c>
      <c r="AE22" s="78">
        <f t="shared" si="4"/>
        <v>1.4453571501988944</v>
      </c>
      <c r="AF22" s="87">
        <f t="shared" si="17"/>
        <v>12.627211900997331</v>
      </c>
      <c r="AH22" s="88">
        <f t="shared" si="25"/>
        <v>5.6777359386896208E-4</v>
      </c>
      <c r="AI22" s="89">
        <f t="shared" si="18"/>
        <v>1.7961802011955095E-4</v>
      </c>
      <c r="AJ22" s="89">
        <f t="shared" si="22"/>
        <v>339376532.05792278</v>
      </c>
      <c r="AK22" s="89">
        <f>SUM(AJ22:AJ$24)/U22/U22</f>
        <v>0.11913108449366007</v>
      </c>
      <c r="AL22" s="89">
        <f t="shared" si="23"/>
        <v>270225936.73973507</v>
      </c>
      <c r="AM22" s="89">
        <f>SUM(AL22:AL$24)/U22/U22</f>
        <v>0.1061376114467466</v>
      </c>
      <c r="AN22" s="89">
        <f t="shared" si="24"/>
        <v>27406327.870468237</v>
      </c>
      <c r="AO22" s="90">
        <f>SUM(AN22:AN$24)/U22/U22</f>
        <v>2.5462749144725134E-2</v>
      </c>
      <c r="AP22" s="77">
        <f t="shared" si="5"/>
        <v>10.769866787987871</v>
      </c>
      <c r="AQ22" s="78">
        <f t="shared" si="6"/>
        <v>12.122869336678514</v>
      </c>
      <c r="AR22" s="78">
        <f t="shared" si="7"/>
        <v>9.362467062321441</v>
      </c>
      <c r="AS22" s="78">
        <f t="shared" si="8"/>
        <v>10.639554761947151</v>
      </c>
      <c r="AT22" s="78">
        <f t="shared" si="9"/>
        <v>1.1325989414906719</v>
      </c>
      <c r="AU22" s="91">
        <f t="shared" si="10"/>
        <v>1.758115358907117</v>
      </c>
    </row>
    <row r="23" spans="1:47" ht="14.45" customHeight="1" x14ac:dyDescent="0.15">
      <c r="A23" s="203"/>
      <c r="B23" s="205" t="s">
        <v>98</v>
      </c>
      <c r="C23" s="71">
        <v>792</v>
      </c>
      <c r="D23" s="72">
        <v>60</v>
      </c>
      <c r="E23" s="72">
        <v>268</v>
      </c>
      <c r="F23" s="126">
        <v>31</v>
      </c>
      <c r="G23" s="74" t="s">
        <v>99</v>
      </c>
      <c r="H23" s="72">
        <v>1700191</v>
      </c>
      <c r="I23" s="72">
        <v>119801</v>
      </c>
      <c r="J23" s="75">
        <v>80</v>
      </c>
      <c r="K23" s="72">
        <v>58934</v>
      </c>
      <c r="L23" s="76">
        <v>505129</v>
      </c>
      <c r="M23" s="179"/>
      <c r="N23" s="54"/>
      <c r="O23" s="77">
        <f>IF(K23&lt;0.5,0.5,((L23-L24)-5*K24)/5/(K23-K24))</f>
        <v>0.51768128916741274</v>
      </c>
      <c r="P23" s="78">
        <f t="shared" si="12"/>
        <v>0.99185554200888892</v>
      </c>
      <c r="Q23" s="79">
        <f t="shared" si="13"/>
        <v>7.575757575757576E-2</v>
      </c>
      <c r="R23" s="80">
        <f t="shared" si="14"/>
        <v>7.6379646580526775E-2</v>
      </c>
      <c r="S23" s="81">
        <f t="shared" si="15"/>
        <v>0.11567164179104478</v>
      </c>
      <c r="T23" s="82">
        <f>5*R23/(1+5*(1-O23)*R23)</f>
        <v>0.32249561641064939</v>
      </c>
      <c r="U23" s="83">
        <f t="shared" si="20"/>
        <v>61085.880637276547</v>
      </c>
      <c r="V23" s="83">
        <f>5*U23*((1-T23)+O23*T23)</f>
        <v>257921.1820433902</v>
      </c>
      <c r="W23" s="84">
        <f>SUM(V23:V$24)</f>
        <v>501430.13187021919</v>
      </c>
      <c r="X23" s="85">
        <f t="shared" si="0"/>
        <v>228087.01546374432</v>
      </c>
      <c r="Y23" s="83">
        <f>SUM(X23:X$24)</f>
        <v>420330.92322176718</v>
      </c>
      <c r="Z23" s="83">
        <f t="shared" si="1"/>
        <v>29834.16657964588</v>
      </c>
      <c r="AA23" s="84">
        <f>SUM(Z23:Z$24)</f>
        <v>81099.208648451982</v>
      </c>
      <c r="AB23" s="77">
        <f t="shared" si="2"/>
        <v>8.2086093650294458</v>
      </c>
      <c r="AC23" s="78">
        <f t="shared" si="3"/>
        <v>6.8809832785690883</v>
      </c>
      <c r="AD23" s="86">
        <f t="shared" si="16"/>
        <v>83.82641897766085</v>
      </c>
      <c r="AE23" s="78">
        <f t="shared" si="4"/>
        <v>1.3276260864603573</v>
      </c>
      <c r="AF23" s="87">
        <f t="shared" si="17"/>
        <v>16.17358102233916</v>
      </c>
      <c r="AH23" s="88">
        <f>IF(D23=0,0,T23*T23*(1-T23)/D23)</f>
        <v>1.1743795787093857E-3</v>
      </c>
      <c r="AI23" s="89">
        <f t="shared" si="18"/>
        <v>3.8168549655376489E-4</v>
      </c>
      <c r="AJ23" s="89">
        <f t="shared" si="22"/>
        <v>301557366.83084249</v>
      </c>
      <c r="AK23" s="89">
        <f>SUM(AJ23:AJ$24)/U23/U23</f>
        <v>8.0814309028282807E-2</v>
      </c>
      <c r="AL23" s="89">
        <f t="shared" si="23"/>
        <v>226701440.28143051</v>
      </c>
      <c r="AM23" s="89">
        <f>SUM(AL23:AL$24)/U23/U23</f>
        <v>8.0611913810993169E-2</v>
      </c>
      <c r="AN23" s="89">
        <f t="shared" si="24"/>
        <v>35484422.544644319</v>
      </c>
      <c r="AO23" s="90">
        <f>SUM(AN23:AN$24)/U23/U23</f>
        <v>2.9367696747923975E-2</v>
      </c>
      <c r="AP23" s="77">
        <f t="shared" si="5"/>
        <v>7.6514233551879824</v>
      </c>
      <c r="AQ23" s="78">
        <f t="shared" si="6"/>
        <v>8.7657953748709083</v>
      </c>
      <c r="AR23" s="78">
        <f t="shared" si="7"/>
        <v>6.3244954277616232</v>
      </c>
      <c r="AS23" s="78">
        <f t="shared" si="8"/>
        <v>7.4374711293765534</v>
      </c>
      <c r="AT23" s="78">
        <f t="shared" si="9"/>
        <v>0.99174077295763108</v>
      </c>
      <c r="AU23" s="91">
        <f t="shared" si="10"/>
        <v>1.6635113999630835</v>
      </c>
    </row>
    <row r="24" spans="1:47" ht="14.45" customHeight="1" x14ac:dyDescent="0.15">
      <c r="A24" s="183"/>
      <c r="B24" s="206" t="s">
        <v>100</v>
      </c>
      <c r="C24" s="94">
        <v>414</v>
      </c>
      <c r="D24" s="95">
        <v>66</v>
      </c>
      <c r="E24" s="95">
        <v>133</v>
      </c>
      <c r="F24" s="180">
        <v>28</v>
      </c>
      <c r="G24" s="97" t="s">
        <v>101</v>
      </c>
      <c r="H24" s="95">
        <v>1052072</v>
      </c>
      <c r="I24" s="95">
        <v>159813</v>
      </c>
      <c r="J24" s="98">
        <v>85</v>
      </c>
      <c r="K24" s="95">
        <v>41062</v>
      </c>
      <c r="L24" s="99">
        <v>253559</v>
      </c>
      <c r="M24" s="179"/>
      <c r="N24" s="54"/>
      <c r="O24" s="100">
        <v>1</v>
      </c>
      <c r="P24" s="101">
        <f>IF(H24&lt;0.5,1,(I24/H24)/(K24/L24))</f>
        <v>0.93800590719217503</v>
      </c>
      <c r="Q24" s="102">
        <f t="shared" si="13"/>
        <v>0.15942028985507245</v>
      </c>
      <c r="R24" s="103">
        <f t="shared" si="14"/>
        <v>0.16995659476418526</v>
      </c>
      <c r="S24" s="104">
        <f t="shared" si="15"/>
        <v>0.21052631578947367</v>
      </c>
      <c r="T24" s="100">
        <v>1</v>
      </c>
      <c r="U24" s="105">
        <f>U23*(1-T23)</f>
        <v>41385.951907170696</v>
      </c>
      <c r="V24" s="105">
        <f>U24/R24</f>
        <v>243508.94982682899</v>
      </c>
      <c r="W24" s="106">
        <f>SUM(V24:V$24)</f>
        <v>243508.94982682899</v>
      </c>
      <c r="X24" s="100">
        <f t="shared" si="0"/>
        <v>192243.90775802289</v>
      </c>
      <c r="Y24" s="105">
        <f>SUM(X24:X$24)</f>
        <v>192243.90775802289</v>
      </c>
      <c r="Z24" s="105">
        <f t="shared" si="1"/>
        <v>51265.042068806099</v>
      </c>
      <c r="AA24" s="106">
        <f>SUM(Z24:Z$24)</f>
        <v>51265.042068806099</v>
      </c>
      <c r="AB24" s="107">
        <f t="shared" si="2"/>
        <v>5.8838552360236429</v>
      </c>
      <c r="AC24" s="101">
        <f t="shared" si="3"/>
        <v>4.6451488705449817</v>
      </c>
      <c r="AD24" s="108">
        <f t="shared" si="16"/>
        <v>78.947368421052644</v>
      </c>
      <c r="AE24" s="101">
        <f t="shared" si="4"/>
        <v>1.2387063654786616</v>
      </c>
      <c r="AF24" s="109">
        <f t="shared" si="17"/>
        <v>21.052631578947366</v>
      </c>
      <c r="AH24" s="110">
        <f>0</f>
        <v>0</v>
      </c>
      <c r="AI24" s="111">
        <f t="shared" si="18"/>
        <v>1.2496615499968757E-3</v>
      </c>
      <c r="AJ24" s="111">
        <v>0</v>
      </c>
      <c r="AK24" s="111">
        <f>(1-R24)/R24/R24/D24</f>
        <v>0.43539238185544249</v>
      </c>
      <c r="AL24" s="111">
        <f>V24*V24*AI24</f>
        <v>74100691.869824991</v>
      </c>
      <c r="AM24" s="111">
        <f>(1-S24)*(1-S24)*(1-R24)/R24/R24/D24+AI24/R24/R24</f>
        <v>0.31462941647747661</v>
      </c>
      <c r="AN24" s="111">
        <f>V24*V24*AI24</f>
        <v>74100691.869824991</v>
      </c>
      <c r="AO24" s="112">
        <f>S24*S24*(1-R24)/R24/R24/D24+AI24/R24/R24</f>
        <v>6.2560142771694166E-2</v>
      </c>
      <c r="AP24" s="107">
        <f t="shared" si="5"/>
        <v>4.5905635542534906</v>
      </c>
      <c r="AQ24" s="101">
        <f t="shared" si="6"/>
        <v>7.1771469177937952</v>
      </c>
      <c r="AR24" s="101">
        <f t="shared" si="7"/>
        <v>3.545748867661648</v>
      </c>
      <c r="AS24" s="101">
        <f t="shared" si="8"/>
        <v>5.7445488734283154</v>
      </c>
      <c r="AT24" s="101">
        <f t="shared" si="9"/>
        <v>0.74847066250330685</v>
      </c>
      <c r="AU24" s="113">
        <f t="shared" si="10"/>
        <v>1.7289420684540164</v>
      </c>
    </row>
    <row r="25" spans="1:47" ht="14.45" customHeight="1" x14ac:dyDescent="0.15">
      <c r="A25" s="203" t="s">
        <v>102</v>
      </c>
      <c r="B25" s="204" t="s">
        <v>67</v>
      </c>
      <c r="C25" s="114">
        <v>1142</v>
      </c>
      <c r="D25" s="207">
        <v>1</v>
      </c>
      <c r="E25" s="207">
        <v>367</v>
      </c>
      <c r="F25" s="115">
        <v>0</v>
      </c>
      <c r="G25" s="51" t="s">
        <v>67</v>
      </c>
      <c r="H25" s="49">
        <v>2565299</v>
      </c>
      <c r="I25" s="49">
        <v>1509</v>
      </c>
      <c r="J25" s="52">
        <v>0</v>
      </c>
      <c r="K25" s="49">
        <v>100000</v>
      </c>
      <c r="L25" s="53">
        <v>8638891</v>
      </c>
      <c r="M25" s="179"/>
      <c r="N25" s="54"/>
      <c r="O25" s="116">
        <f t="shared" ref="O25:O40" si="26">IF(K25&lt;0.5,0.5,((L25-L26)-5*K26)/5/(K25-K26))</f>
        <v>0.17388316151202748</v>
      </c>
      <c r="P25" s="117">
        <f t="shared" ref="P25:P40" si="27">IF(H25&lt;0.5,1,(I25/H25)/((K25-K26)/(L25-L26)))</f>
        <v>1.0082842014159938</v>
      </c>
      <c r="Q25" s="57">
        <f t="shared" si="13"/>
        <v>8.7565674255691769E-4</v>
      </c>
      <c r="R25" s="118">
        <f t="shared" si="14"/>
        <v>8.6846222654999509E-4</v>
      </c>
      <c r="S25" s="119">
        <f t="shared" si="15"/>
        <v>0</v>
      </c>
      <c r="T25" s="120">
        <f>5*R25/(1+5*(1-O25)*R25)</f>
        <v>4.3267898284854774E-3</v>
      </c>
      <c r="U25" s="121">
        <v>100000</v>
      </c>
      <c r="V25" s="121">
        <f>5*U25*((1-T25)+O25*T25)</f>
        <v>498212.78303304483</v>
      </c>
      <c r="W25" s="122">
        <f>SUM(V25:V$42)</f>
        <v>8530493.3192590233</v>
      </c>
      <c r="X25" s="123">
        <f t="shared" si="0"/>
        <v>498212.78303304483</v>
      </c>
      <c r="Y25" s="121">
        <f>SUM(X25:X$42)</f>
        <v>8271130.0154593904</v>
      </c>
      <c r="Z25" s="121">
        <f t="shared" si="1"/>
        <v>0</v>
      </c>
      <c r="AA25" s="122">
        <f>SUM(Z25:Z$42)</f>
        <v>259363.30379963393</v>
      </c>
      <c r="AB25" s="116">
        <f t="shared" si="2"/>
        <v>85.304933192590227</v>
      </c>
      <c r="AC25" s="117">
        <f t="shared" si="3"/>
        <v>82.7113001545939</v>
      </c>
      <c r="AD25" s="64">
        <f t="shared" si="16"/>
        <v>96.959574386934037</v>
      </c>
      <c r="AE25" s="117">
        <f t="shared" si="4"/>
        <v>2.593633037996339</v>
      </c>
      <c r="AF25" s="65">
        <f t="shared" si="17"/>
        <v>3.0404256130659837</v>
      </c>
      <c r="AH25" s="66">
        <f>IF(D25=0,0,T25*T25*(1-T25)/D25)</f>
        <v>1.8640107910608032E-5</v>
      </c>
      <c r="AI25" s="67">
        <f t="shared" si="18"/>
        <v>0</v>
      </c>
      <c r="AJ25" s="67">
        <f>U25*U25*((1-O25)*5+AB26)^2*AH25</f>
        <v>1340494745.3496974</v>
      </c>
      <c r="AK25" s="67">
        <f>SUM(AJ25:AJ$42)/U25/U25</f>
        <v>0.61276862343620142</v>
      </c>
      <c r="AL25" s="67">
        <f>U25*U25*((1-O25)*5*(1-S25)+AC26)^2*AH25+V25*V25*AI25</f>
        <v>1259406754.9754474</v>
      </c>
      <c r="AM25" s="67">
        <f>SUM(AL25:AL$42)/U25/U25</f>
        <v>0.53083535964167394</v>
      </c>
      <c r="AN25" s="67">
        <f>U25*U25*((1-O25)*5*S25+AE26)^2*AH25+V25*V25*AI25</f>
        <v>1264829.066539506</v>
      </c>
      <c r="AO25" s="68">
        <f>SUM(AN25:AN$42)/U25/U25</f>
        <v>2.9028879781458936E-2</v>
      </c>
      <c r="AP25" s="116">
        <f t="shared" si="5"/>
        <v>83.770654227149947</v>
      </c>
      <c r="AQ25" s="117">
        <f t="shared" si="6"/>
        <v>86.839212158030506</v>
      </c>
      <c r="AR25" s="117">
        <f t="shared" si="7"/>
        <v>81.283274553423013</v>
      </c>
      <c r="AS25" s="117">
        <f t="shared" si="8"/>
        <v>84.139325755764787</v>
      </c>
      <c r="AT25" s="117">
        <f t="shared" si="9"/>
        <v>2.2596909104226341</v>
      </c>
      <c r="AU25" s="124">
        <f t="shared" si="10"/>
        <v>2.9275751655700439</v>
      </c>
    </row>
    <row r="26" spans="1:47" ht="14.45" customHeight="1" x14ac:dyDescent="0.15">
      <c r="A26" s="208"/>
      <c r="B26" s="205" t="s">
        <v>69</v>
      </c>
      <c r="C26" s="71">
        <v>1351</v>
      </c>
      <c r="D26" s="72">
        <v>1</v>
      </c>
      <c r="E26" s="72">
        <v>458</v>
      </c>
      <c r="F26" s="126">
        <v>0</v>
      </c>
      <c r="G26" s="74" t="s">
        <v>69</v>
      </c>
      <c r="H26" s="72">
        <v>2708194</v>
      </c>
      <c r="I26" s="72">
        <v>219</v>
      </c>
      <c r="J26" s="75">
        <v>5</v>
      </c>
      <c r="K26" s="72">
        <v>99709</v>
      </c>
      <c r="L26" s="76">
        <v>8140093</v>
      </c>
      <c r="M26" s="179"/>
      <c r="N26" s="54"/>
      <c r="O26" s="77">
        <f t="shared" si="26"/>
        <v>0.44736842105263158</v>
      </c>
      <c r="P26" s="78">
        <f t="shared" si="27"/>
        <v>1.0607026014578835</v>
      </c>
      <c r="Q26" s="79">
        <f t="shared" si="13"/>
        <v>7.4019245003700959E-4</v>
      </c>
      <c r="R26" s="80">
        <f t="shared" si="14"/>
        <v>6.9783221896472342E-4</v>
      </c>
      <c r="S26" s="81">
        <f t="shared" si="15"/>
        <v>0</v>
      </c>
      <c r="T26" s="82">
        <f>5*R26/(1+5*(1-O26)*R26)</f>
        <v>3.4824461703620029E-3</v>
      </c>
      <c r="U26" s="83">
        <f>U25*(1-T25)</f>
        <v>99567.321017151451</v>
      </c>
      <c r="V26" s="83">
        <f>5*U26*((1-T26)+O26*T26)</f>
        <v>496878.51369744714</v>
      </c>
      <c r="W26" s="84">
        <f>SUM(V26:V$42)</f>
        <v>8032280.5362259801</v>
      </c>
      <c r="X26" s="85">
        <f t="shared" si="0"/>
        <v>496878.51369744714</v>
      </c>
      <c r="Y26" s="83">
        <f>SUM(X26:X$42)</f>
        <v>7772917.2324263453</v>
      </c>
      <c r="Z26" s="83">
        <f t="shared" si="1"/>
        <v>0</v>
      </c>
      <c r="AA26" s="84">
        <f>SUM(Z26:Z$42)</f>
        <v>259363.30379963393</v>
      </c>
      <c r="AB26" s="77">
        <f t="shared" si="2"/>
        <v>80.6718555261956</v>
      </c>
      <c r="AC26" s="78">
        <f t="shared" si="3"/>
        <v>78.066951616458411</v>
      </c>
      <c r="AD26" s="86">
        <f t="shared" si="16"/>
        <v>96.770987982430469</v>
      </c>
      <c r="AE26" s="78">
        <f t="shared" si="4"/>
        <v>2.604903909737172</v>
      </c>
      <c r="AF26" s="87">
        <f t="shared" si="17"/>
        <v>3.2290120175695138</v>
      </c>
      <c r="AH26" s="88">
        <f>IF(D26=0,0,T26*T26*(1-T26)/D26)</f>
        <v>1.2085198202679343E-5</v>
      </c>
      <c r="AI26" s="89">
        <f t="shared" si="18"/>
        <v>0</v>
      </c>
      <c r="AJ26" s="89">
        <f>U26*U26*((1-O26)*5+AB27)^2*AH26</f>
        <v>742228224.92978537</v>
      </c>
      <c r="AK26" s="89">
        <f>SUM(AJ26:AJ$42)/U26/U26</f>
        <v>0.4828888256041301</v>
      </c>
      <c r="AL26" s="89">
        <f>U26*U26*((1-O26)*5*(1-S26)+AC27)^2*AH26+V26*V26*AI26</f>
        <v>693746621.79603863</v>
      </c>
      <c r="AM26" s="89">
        <f>SUM(AL26:AL$42)/U26/U26</f>
        <v>0.40842134468294011</v>
      </c>
      <c r="AN26" s="89">
        <f>U26*U26*((1-O26)*5*S26+AE27)^2*AH26+V26*V26*AI26</f>
        <v>818655.02164728881</v>
      </c>
      <c r="AO26" s="90">
        <f>SUM(AN26:AN$42)/U26/U26</f>
        <v>2.9154138738867463E-2</v>
      </c>
      <c r="AP26" s="77">
        <f t="shared" si="5"/>
        <v>79.309847555425662</v>
      </c>
      <c r="AQ26" s="78">
        <f t="shared" si="6"/>
        <v>82.033863496965537</v>
      </c>
      <c r="AR26" s="78">
        <f t="shared" si="7"/>
        <v>76.814357732658081</v>
      </c>
      <c r="AS26" s="78">
        <f t="shared" si="8"/>
        <v>79.319545500258741</v>
      </c>
      <c r="AT26" s="78">
        <f t="shared" si="9"/>
        <v>2.2702420813503164</v>
      </c>
      <c r="AU26" s="91">
        <f t="shared" si="10"/>
        <v>2.9395657381240277</v>
      </c>
    </row>
    <row r="27" spans="1:47" ht="14.45" customHeight="1" x14ac:dyDescent="0.15">
      <c r="A27" s="208"/>
      <c r="B27" s="205" t="s">
        <v>71</v>
      </c>
      <c r="C27" s="127">
        <v>1464</v>
      </c>
      <c r="D27" s="72">
        <v>0</v>
      </c>
      <c r="E27" s="72">
        <v>491</v>
      </c>
      <c r="F27" s="126">
        <v>0</v>
      </c>
      <c r="G27" s="74" t="s">
        <v>71</v>
      </c>
      <c r="H27" s="72">
        <v>2870493</v>
      </c>
      <c r="I27" s="72">
        <v>203</v>
      </c>
      <c r="J27" s="75">
        <v>10</v>
      </c>
      <c r="K27" s="72">
        <v>99671</v>
      </c>
      <c r="L27" s="76">
        <v>7641653</v>
      </c>
      <c r="M27" s="179"/>
      <c r="N27" s="54"/>
      <c r="O27" s="77">
        <f t="shared" si="26"/>
        <v>0.54594594594594592</v>
      </c>
      <c r="P27" s="78">
        <f t="shared" si="27"/>
        <v>0.95236501468845525</v>
      </c>
      <c r="Q27" s="79">
        <f t="shared" si="13"/>
        <v>0</v>
      </c>
      <c r="R27" s="80">
        <f t="shared" si="14"/>
        <v>0</v>
      </c>
      <c r="S27" s="81">
        <f t="shared" si="15"/>
        <v>0</v>
      </c>
      <c r="T27" s="82">
        <f t="shared" ref="T27:T40" si="28">5*R27/(1+5*(1-O27)*R27)</f>
        <v>0</v>
      </c>
      <c r="U27" s="83">
        <f t="shared" ref="U27:U41" si="29">U26*(1-T26)</f>
        <v>99220.58318138207</v>
      </c>
      <c r="V27" s="83">
        <f t="shared" ref="V27:V40" si="30">5*U27*((1-T27)+O27*T27)</f>
        <v>496102.91590691032</v>
      </c>
      <c r="W27" s="84">
        <f>SUM(V27:V$42)</f>
        <v>7535402.0225285329</v>
      </c>
      <c r="X27" s="85">
        <f t="shared" si="0"/>
        <v>496102.91590691032</v>
      </c>
      <c r="Y27" s="83">
        <f>SUM(X27:X$42)</f>
        <v>7276038.7187288981</v>
      </c>
      <c r="Z27" s="83">
        <f t="shared" si="1"/>
        <v>0</v>
      </c>
      <c r="AA27" s="84">
        <f>SUM(Z27:Z$42)</f>
        <v>259363.30379963393</v>
      </c>
      <c r="AB27" s="77">
        <f t="shared" si="2"/>
        <v>75.945955777676673</v>
      </c>
      <c r="AC27" s="78">
        <f t="shared" si="3"/>
        <v>73.3319487291039</v>
      </c>
      <c r="AD27" s="86">
        <f t="shared" si="16"/>
        <v>96.558069456357899</v>
      </c>
      <c r="AE27" s="78">
        <f t="shared" si="4"/>
        <v>2.6140070485727738</v>
      </c>
      <c r="AF27" s="87">
        <f t="shared" si="17"/>
        <v>3.4419305436420973</v>
      </c>
      <c r="AH27" s="88">
        <f t="shared" ref="AH27:AH40" si="31">IF(D27=0,0,T27*T27*(1-T27)/D27)</f>
        <v>0</v>
      </c>
      <c r="AI27" s="89">
        <f t="shared" si="18"/>
        <v>0</v>
      </c>
      <c r="AJ27" s="89">
        <f t="shared" ref="AJ27:AJ40" si="32">U27*U27*((1-O27)*5+AB28)^2*AH27</f>
        <v>0</v>
      </c>
      <c r="AK27" s="89">
        <f>SUM(AJ27:AJ$42)/U27/U27</f>
        <v>0.41087624314926624</v>
      </c>
      <c r="AL27" s="89">
        <f t="shared" ref="AL27:AL40" si="33">U27*U27*((1-O27)*5*(1-S27)+AC28)^2*AH27+V27*V27*AI27</f>
        <v>0</v>
      </c>
      <c r="AM27" s="89">
        <f>SUM(AL27:AL$42)/U27/U27</f>
        <v>0.34081201021095514</v>
      </c>
      <c r="AN27" s="89">
        <f t="shared" ref="AN27:AN40" si="34">U27*U27*((1-O27)*5*S27+AE28)^2*AH27+V27*V27*AI27</f>
        <v>0</v>
      </c>
      <c r="AO27" s="90">
        <f>SUM(AN27:AN$42)/U27/U27</f>
        <v>2.9275103092047231E-2</v>
      </c>
      <c r="AP27" s="77">
        <f t="shared" si="5"/>
        <v>74.689603050262022</v>
      </c>
      <c r="AQ27" s="78">
        <f t="shared" si="6"/>
        <v>77.202308505091324</v>
      </c>
      <c r="AR27" s="78">
        <f t="shared" si="7"/>
        <v>72.187718237277011</v>
      </c>
      <c r="AS27" s="78">
        <f t="shared" si="8"/>
        <v>74.476179220930788</v>
      </c>
      <c r="AT27" s="78">
        <f t="shared" si="9"/>
        <v>2.2786516609040968</v>
      </c>
      <c r="AU27" s="91">
        <f t="shared" si="10"/>
        <v>2.9493624362414508</v>
      </c>
    </row>
    <row r="28" spans="1:47" ht="14.45" customHeight="1" x14ac:dyDescent="0.15">
      <c r="A28" s="208"/>
      <c r="B28" s="205" t="s">
        <v>73</v>
      </c>
      <c r="C28" s="71">
        <v>1466</v>
      </c>
      <c r="D28" s="72">
        <v>0</v>
      </c>
      <c r="E28" s="72">
        <v>456</v>
      </c>
      <c r="F28" s="126">
        <v>0</v>
      </c>
      <c r="G28" s="74" t="s">
        <v>73</v>
      </c>
      <c r="H28" s="72">
        <v>2932213</v>
      </c>
      <c r="I28" s="72">
        <v>481</v>
      </c>
      <c r="J28" s="75">
        <v>15</v>
      </c>
      <c r="K28" s="72">
        <v>99634</v>
      </c>
      <c r="L28" s="76">
        <v>7143382</v>
      </c>
      <c r="M28" s="179"/>
      <c r="N28" s="54"/>
      <c r="O28" s="77">
        <f t="shared" si="26"/>
        <v>0.55999999999999994</v>
      </c>
      <c r="P28" s="78">
        <f t="shared" si="27"/>
        <v>1.0211362288483135</v>
      </c>
      <c r="Q28" s="79">
        <f t="shared" si="13"/>
        <v>0</v>
      </c>
      <c r="R28" s="80">
        <f t="shared" si="14"/>
        <v>0</v>
      </c>
      <c r="S28" s="81">
        <f t="shared" si="15"/>
        <v>0</v>
      </c>
      <c r="T28" s="82">
        <f t="shared" si="28"/>
        <v>0</v>
      </c>
      <c r="U28" s="83">
        <f t="shared" si="29"/>
        <v>99220.58318138207</v>
      </c>
      <c r="V28" s="83">
        <f t="shared" si="30"/>
        <v>496102.91590691032</v>
      </c>
      <c r="W28" s="84">
        <f>SUM(V28:V$42)</f>
        <v>7039299.1066216212</v>
      </c>
      <c r="X28" s="85">
        <f t="shared" si="0"/>
        <v>496102.91590691032</v>
      </c>
      <c r="Y28" s="83">
        <f>SUM(X28:X$42)</f>
        <v>6779935.8028219882</v>
      </c>
      <c r="Z28" s="83">
        <f t="shared" si="1"/>
        <v>0</v>
      </c>
      <c r="AA28" s="84">
        <f>SUM(Z28:Z$42)</f>
        <v>259363.30379963393</v>
      </c>
      <c r="AB28" s="77">
        <f t="shared" si="2"/>
        <v>70.945955777676659</v>
      </c>
      <c r="AC28" s="78">
        <f t="shared" si="3"/>
        <v>68.3319487291039</v>
      </c>
      <c r="AD28" s="86">
        <f t="shared" si="16"/>
        <v>96.315495337374443</v>
      </c>
      <c r="AE28" s="78">
        <f t="shared" si="4"/>
        <v>2.6140070485727738</v>
      </c>
      <c r="AF28" s="87">
        <f t="shared" si="17"/>
        <v>3.6845046626255735</v>
      </c>
      <c r="AH28" s="88">
        <f t="shared" si="31"/>
        <v>0</v>
      </c>
      <c r="AI28" s="89">
        <f t="shared" si="18"/>
        <v>0</v>
      </c>
      <c r="AJ28" s="89">
        <f t="shared" si="32"/>
        <v>0</v>
      </c>
      <c r="AK28" s="89">
        <f>SUM(AJ28:AJ$42)/U28/U28</f>
        <v>0.41087624314926624</v>
      </c>
      <c r="AL28" s="89">
        <f t="shared" si="33"/>
        <v>0</v>
      </c>
      <c r="AM28" s="89">
        <f>SUM(AL28:AL$42)/U28/U28</f>
        <v>0.34081201021095514</v>
      </c>
      <c r="AN28" s="89">
        <f t="shared" si="34"/>
        <v>0</v>
      </c>
      <c r="AO28" s="90">
        <f>SUM(AN28:AN$42)/U28/U28</f>
        <v>2.9275103092047231E-2</v>
      </c>
      <c r="AP28" s="77">
        <f t="shared" si="5"/>
        <v>69.689603050262008</v>
      </c>
      <c r="AQ28" s="78">
        <f t="shared" si="6"/>
        <v>72.20230850509131</v>
      </c>
      <c r="AR28" s="78">
        <f t="shared" si="7"/>
        <v>67.187718237277011</v>
      </c>
      <c r="AS28" s="78">
        <f t="shared" si="8"/>
        <v>69.476179220930788</v>
      </c>
      <c r="AT28" s="78">
        <f t="shared" si="9"/>
        <v>2.2786516609040968</v>
      </c>
      <c r="AU28" s="91">
        <f t="shared" si="10"/>
        <v>2.9493624362414508</v>
      </c>
    </row>
    <row r="29" spans="1:47" ht="14.45" customHeight="1" x14ac:dyDescent="0.15">
      <c r="A29" s="208"/>
      <c r="B29" s="205" t="s">
        <v>75</v>
      </c>
      <c r="C29" s="71">
        <v>1216</v>
      </c>
      <c r="D29" s="72">
        <v>0</v>
      </c>
      <c r="E29" s="72">
        <v>414</v>
      </c>
      <c r="F29" s="126">
        <v>0</v>
      </c>
      <c r="G29" s="74" t="s">
        <v>75</v>
      </c>
      <c r="H29" s="72">
        <v>3076411</v>
      </c>
      <c r="I29" s="72">
        <v>791</v>
      </c>
      <c r="J29" s="75">
        <v>20</v>
      </c>
      <c r="K29" s="72">
        <v>99554</v>
      </c>
      <c r="L29" s="76">
        <v>6645388</v>
      </c>
      <c r="M29" s="179"/>
      <c r="N29" s="54"/>
      <c r="O29" s="77">
        <f t="shared" si="26"/>
        <v>0.50406504065040647</v>
      </c>
      <c r="P29" s="78">
        <f t="shared" si="27"/>
        <v>1.0398951367025973</v>
      </c>
      <c r="Q29" s="79">
        <f t="shared" si="13"/>
        <v>0</v>
      </c>
      <c r="R29" s="80">
        <f t="shared" si="14"/>
        <v>0</v>
      </c>
      <c r="S29" s="81">
        <f t="shared" si="15"/>
        <v>0</v>
      </c>
      <c r="T29" s="82">
        <f t="shared" si="28"/>
        <v>0</v>
      </c>
      <c r="U29" s="83">
        <f t="shared" si="29"/>
        <v>99220.58318138207</v>
      </c>
      <c r="V29" s="83">
        <f t="shared" si="30"/>
        <v>496102.91590691032</v>
      </c>
      <c r="W29" s="84">
        <f>SUM(V29:V$42)</f>
        <v>6543196.1907147113</v>
      </c>
      <c r="X29" s="85">
        <f t="shared" si="0"/>
        <v>496102.91590691032</v>
      </c>
      <c r="Y29" s="83">
        <f>SUM(X29:X$42)</f>
        <v>6283832.8869150765</v>
      </c>
      <c r="Z29" s="83">
        <f t="shared" si="1"/>
        <v>0</v>
      </c>
      <c r="AA29" s="84">
        <f>SUM(Z29:Z$42)</f>
        <v>259363.30379963393</v>
      </c>
      <c r="AB29" s="77">
        <f t="shared" si="2"/>
        <v>65.945955777676673</v>
      </c>
      <c r="AC29" s="78">
        <f t="shared" si="3"/>
        <v>63.331948729103885</v>
      </c>
      <c r="AD29" s="86">
        <f t="shared" si="16"/>
        <v>96.036137443537285</v>
      </c>
      <c r="AE29" s="78">
        <f t="shared" si="4"/>
        <v>2.6140070485727738</v>
      </c>
      <c r="AF29" s="87">
        <f t="shared" si="17"/>
        <v>3.9638625564626961</v>
      </c>
      <c r="AH29" s="88">
        <f t="shared" si="31"/>
        <v>0</v>
      </c>
      <c r="AI29" s="89">
        <f t="shared" si="18"/>
        <v>0</v>
      </c>
      <c r="AJ29" s="89">
        <f t="shared" si="32"/>
        <v>0</v>
      </c>
      <c r="AK29" s="89">
        <f>SUM(AJ29:AJ$42)/U29/U29</f>
        <v>0.41087624314926624</v>
      </c>
      <c r="AL29" s="89">
        <f t="shared" si="33"/>
        <v>0</v>
      </c>
      <c r="AM29" s="89">
        <f>SUM(AL29:AL$42)/U29/U29</f>
        <v>0.34081201021095514</v>
      </c>
      <c r="AN29" s="89">
        <f t="shared" si="34"/>
        <v>0</v>
      </c>
      <c r="AO29" s="90">
        <f>SUM(AN29:AN$42)/U29/U29</f>
        <v>2.9275103092047231E-2</v>
      </c>
      <c r="AP29" s="77">
        <f t="shared" si="5"/>
        <v>64.689603050262022</v>
      </c>
      <c r="AQ29" s="78">
        <f t="shared" si="6"/>
        <v>67.202308505091324</v>
      </c>
      <c r="AR29" s="78">
        <f t="shared" si="7"/>
        <v>62.187718237276997</v>
      </c>
      <c r="AS29" s="78">
        <f t="shared" si="8"/>
        <v>64.476179220930774</v>
      </c>
      <c r="AT29" s="78">
        <f t="shared" si="9"/>
        <v>2.2786516609040968</v>
      </c>
      <c r="AU29" s="91">
        <f t="shared" si="10"/>
        <v>2.9493624362414508</v>
      </c>
    </row>
    <row r="30" spans="1:47" ht="14.45" customHeight="1" x14ac:dyDescent="0.15">
      <c r="A30" s="208"/>
      <c r="B30" s="205" t="s">
        <v>77</v>
      </c>
      <c r="C30" s="71">
        <v>1277</v>
      </c>
      <c r="D30" s="72">
        <v>0</v>
      </c>
      <c r="E30" s="72">
        <v>429</v>
      </c>
      <c r="F30" s="126">
        <v>0</v>
      </c>
      <c r="G30" s="74" t="s">
        <v>77</v>
      </c>
      <c r="H30" s="72">
        <v>3511714</v>
      </c>
      <c r="I30" s="72">
        <v>1025</v>
      </c>
      <c r="J30" s="75">
        <v>25</v>
      </c>
      <c r="K30" s="72">
        <v>99431</v>
      </c>
      <c r="L30" s="76">
        <v>6147923</v>
      </c>
      <c r="M30" s="179"/>
      <c r="N30" s="54"/>
      <c r="O30" s="77">
        <f t="shared" si="26"/>
        <v>0.52689655172413796</v>
      </c>
      <c r="P30" s="78">
        <f t="shared" si="27"/>
        <v>1.000066319908661</v>
      </c>
      <c r="Q30" s="79">
        <f t="shared" si="13"/>
        <v>0</v>
      </c>
      <c r="R30" s="80">
        <f t="shared" si="14"/>
        <v>0</v>
      </c>
      <c r="S30" s="81">
        <f t="shared" si="15"/>
        <v>0</v>
      </c>
      <c r="T30" s="82">
        <f t="shared" si="28"/>
        <v>0</v>
      </c>
      <c r="U30" s="83">
        <f t="shared" si="29"/>
        <v>99220.58318138207</v>
      </c>
      <c r="V30" s="83">
        <f t="shared" si="30"/>
        <v>496102.91590691032</v>
      </c>
      <c r="W30" s="84">
        <f>SUM(V30:V$42)</f>
        <v>6047093.2748078005</v>
      </c>
      <c r="X30" s="85">
        <f t="shared" si="0"/>
        <v>496102.91590691032</v>
      </c>
      <c r="Y30" s="83">
        <f>SUM(X30:X$42)</f>
        <v>5787729.9710081667</v>
      </c>
      <c r="Z30" s="83">
        <f t="shared" si="1"/>
        <v>0</v>
      </c>
      <c r="AA30" s="84">
        <f>SUM(Z30:Z$42)</f>
        <v>259363.30379963393</v>
      </c>
      <c r="AB30" s="77">
        <f t="shared" si="2"/>
        <v>60.945955777676666</v>
      </c>
      <c r="AC30" s="78">
        <f t="shared" si="3"/>
        <v>58.331948729103893</v>
      </c>
      <c r="AD30" s="86">
        <f t="shared" si="16"/>
        <v>95.710942563427253</v>
      </c>
      <c r="AE30" s="78">
        <f t="shared" si="4"/>
        <v>2.6140070485727738</v>
      </c>
      <c r="AF30" s="87">
        <f t="shared" si="17"/>
        <v>4.2890574365727385</v>
      </c>
      <c r="AH30" s="88">
        <f t="shared" si="31"/>
        <v>0</v>
      </c>
      <c r="AI30" s="89">
        <f t="shared" si="18"/>
        <v>0</v>
      </c>
      <c r="AJ30" s="89">
        <f t="shared" si="32"/>
        <v>0</v>
      </c>
      <c r="AK30" s="89">
        <f>SUM(AJ30:AJ$42)/U30/U30</f>
        <v>0.41087624314926624</v>
      </c>
      <c r="AL30" s="89">
        <f t="shared" si="33"/>
        <v>0</v>
      </c>
      <c r="AM30" s="89">
        <f>SUM(AL30:AL$42)/U30/U30</f>
        <v>0.34081201021095514</v>
      </c>
      <c r="AN30" s="89">
        <f t="shared" si="34"/>
        <v>0</v>
      </c>
      <c r="AO30" s="90">
        <f>SUM(AN30:AN$42)/U30/U30</f>
        <v>2.9275103092047231E-2</v>
      </c>
      <c r="AP30" s="77">
        <f t="shared" si="5"/>
        <v>59.689603050262022</v>
      </c>
      <c r="AQ30" s="78">
        <f t="shared" si="6"/>
        <v>62.20230850509131</v>
      </c>
      <c r="AR30" s="78">
        <f t="shared" si="7"/>
        <v>57.187718237277004</v>
      </c>
      <c r="AS30" s="78">
        <f t="shared" si="8"/>
        <v>59.476179220930781</v>
      </c>
      <c r="AT30" s="78">
        <f t="shared" si="9"/>
        <v>2.2786516609040968</v>
      </c>
      <c r="AU30" s="91">
        <f t="shared" si="10"/>
        <v>2.9493624362414508</v>
      </c>
    </row>
    <row r="31" spans="1:47" ht="14.45" customHeight="1" x14ac:dyDescent="0.15">
      <c r="A31" s="208"/>
      <c r="B31" s="205" t="s">
        <v>79</v>
      </c>
      <c r="C31" s="71">
        <v>1554</v>
      </c>
      <c r="D31" s="72">
        <v>2</v>
      </c>
      <c r="E31" s="72">
        <v>530</v>
      </c>
      <c r="F31" s="126">
        <v>0</v>
      </c>
      <c r="G31" s="74" t="s">
        <v>79</v>
      </c>
      <c r="H31" s="72">
        <v>4033928</v>
      </c>
      <c r="I31" s="72">
        <v>1660</v>
      </c>
      <c r="J31" s="75">
        <v>30</v>
      </c>
      <c r="K31" s="72">
        <v>99286</v>
      </c>
      <c r="L31" s="76">
        <v>5651111</v>
      </c>
      <c r="M31" s="179"/>
      <c r="N31" s="54"/>
      <c r="O31" s="77">
        <f t="shared" si="26"/>
        <v>0.5217821782178218</v>
      </c>
      <c r="P31" s="78">
        <f t="shared" si="27"/>
        <v>1.0103313840519563</v>
      </c>
      <c r="Q31" s="79">
        <f t="shared" si="13"/>
        <v>1.287001287001287E-3</v>
      </c>
      <c r="R31" s="80">
        <f t="shared" si="14"/>
        <v>1.2738407490023125E-3</v>
      </c>
      <c r="S31" s="81">
        <f t="shared" si="15"/>
        <v>0</v>
      </c>
      <c r="T31" s="82">
        <f t="shared" si="28"/>
        <v>6.3498629087651373E-3</v>
      </c>
      <c r="U31" s="83">
        <f t="shared" si="29"/>
        <v>99220.58318138207</v>
      </c>
      <c r="V31" s="83">
        <f t="shared" si="30"/>
        <v>494596.441056668</v>
      </c>
      <c r="W31" s="84">
        <f>SUM(V31:V$42)</f>
        <v>5550990.3589008907</v>
      </c>
      <c r="X31" s="85">
        <f t="shared" si="0"/>
        <v>494596.441056668</v>
      </c>
      <c r="Y31" s="83">
        <f>SUM(X31:X$42)</f>
        <v>5291627.0551012568</v>
      </c>
      <c r="Z31" s="83">
        <f t="shared" si="1"/>
        <v>0</v>
      </c>
      <c r="AA31" s="84">
        <f>SUM(Z31:Z$42)</f>
        <v>259363.30379963393</v>
      </c>
      <c r="AB31" s="77">
        <f t="shared" si="2"/>
        <v>55.945955777676666</v>
      </c>
      <c r="AC31" s="78">
        <f t="shared" si="3"/>
        <v>53.331948729103893</v>
      </c>
      <c r="AD31" s="86">
        <f t="shared" si="16"/>
        <v>95.327621072449702</v>
      </c>
      <c r="AE31" s="78">
        <f t="shared" si="4"/>
        <v>2.6140070485727738</v>
      </c>
      <c r="AF31" s="87">
        <f t="shared" si="17"/>
        <v>4.6723789275502998</v>
      </c>
      <c r="AH31" s="88">
        <f t="shared" si="31"/>
        <v>2.0032363834168591E-5</v>
      </c>
      <c r="AI31" s="89">
        <f t="shared" si="18"/>
        <v>0</v>
      </c>
      <c r="AJ31" s="89">
        <f t="shared" si="32"/>
        <v>568233268.32462358</v>
      </c>
      <c r="AK31" s="89">
        <f>SUM(AJ31:AJ$42)/U31/U31</f>
        <v>0.41087624314926624</v>
      </c>
      <c r="AL31" s="89">
        <f t="shared" si="33"/>
        <v>513900769.71276832</v>
      </c>
      <c r="AM31" s="89">
        <f>SUM(AL31:AL$42)/U31/U31</f>
        <v>0.34081201021095514</v>
      </c>
      <c r="AN31" s="89">
        <f t="shared" si="34"/>
        <v>1364841.6435900216</v>
      </c>
      <c r="AO31" s="90">
        <f>SUM(AN31:AN$42)/U31/U31</f>
        <v>2.9275103092047231E-2</v>
      </c>
      <c r="AP31" s="77">
        <f t="shared" si="5"/>
        <v>54.689603050262022</v>
      </c>
      <c r="AQ31" s="78">
        <f t="shared" si="6"/>
        <v>57.20230850509131</v>
      </c>
      <c r="AR31" s="78">
        <f t="shared" si="7"/>
        <v>52.187718237277004</v>
      </c>
      <c r="AS31" s="78">
        <f t="shared" si="8"/>
        <v>54.476179220930781</v>
      </c>
      <c r="AT31" s="78">
        <f t="shared" si="9"/>
        <v>2.2786516609040968</v>
      </c>
      <c r="AU31" s="91">
        <f t="shared" si="10"/>
        <v>2.9493624362414508</v>
      </c>
    </row>
    <row r="32" spans="1:47" ht="14.45" customHeight="1" x14ac:dyDescent="0.15">
      <c r="A32" s="208"/>
      <c r="B32" s="205" t="s">
        <v>81</v>
      </c>
      <c r="C32" s="71">
        <v>1665</v>
      </c>
      <c r="D32" s="72">
        <v>1</v>
      </c>
      <c r="E32" s="72">
        <v>563</v>
      </c>
      <c r="F32" s="126">
        <v>0</v>
      </c>
      <c r="G32" s="74" t="s">
        <v>81</v>
      </c>
      <c r="H32" s="72">
        <v>4761382</v>
      </c>
      <c r="I32" s="72">
        <v>2688</v>
      </c>
      <c r="J32" s="75">
        <v>35</v>
      </c>
      <c r="K32" s="72">
        <v>99084</v>
      </c>
      <c r="L32" s="76">
        <v>5155164</v>
      </c>
      <c r="M32" s="179"/>
      <c r="N32" s="54"/>
      <c r="O32" s="77">
        <f t="shared" si="26"/>
        <v>0.5321554770318021</v>
      </c>
      <c r="P32" s="78">
        <f t="shared" si="27"/>
        <v>0.98696699178052738</v>
      </c>
      <c r="Q32" s="79">
        <f t="shared" si="13"/>
        <v>6.0060060060060057E-4</v>
      </c>
      <c r="R32" s="80">
        <f t="shared" si="14"/>
        <v>6.0853159791807567E-4</v>
      </c>
      <c r="S32" s="81">
        <f t="shared" si="15"/>
        <v>0</v>
      </c>
      <c r="T32" s="82">
        <f t="shared" si="28"/>
        <v>3.0383329503582187E-3</v>
      </c>
      <c r="U32" s="83">
        <f t="shared" si="29"/>
        <v>98590.546080452565</v>
      </c>
      <c r="V32" s="83">
        <f t="shared" si="30"/>
        <v>492252.01415157539</v>
      </c>
      <c r="W32" s="84">
        <f>SUM(V32:V$42)</f>
        <v>5056393.9178442219</v>
      </c>
      <c r="X32" s="85">
        <f t="shared" si="0"/>
        <v>492252.01415157539</v>
      </c>
      <c r="Y32" s="83">
        <f>SUM(X32:X$42)</f>
        <v>4797030.6140445881</v>
      </c>
      <c r="Z32" s="83">
        <f t="shared" si="1"/>
        <v>0</v>
      </c>
      <c r="AA32" s="84">
        <f>SUM(Z32:Z$42)</f>
        <v>259363.30379963393</v>
      </c>
      <c r="AB32" s="77">
        <f t="shared" si="2"/>
        <v>51.286803034015726</v>
      </c>
      <c r="AC32" s="78">
        <f t="shared" si="3"/>
        <v>48.656091326749326</v>
      </c>
      <c r="AD32" s="86">
        <f t="shared" si="16"/>
        <v>94.870587457904918</v>
      </c>
      <c r="AE32" s="78">
        <f t="shared" si="4"/>
        <v>2.6307117072663986</v>
      </c>
      <c r="AF32" s="87">
        <f t="shared" si="17"/>
        <v>5.1294125420950722</v>
      </c>
      <c r="AH32" s="88">
        <f t="shared" si="31"/>
        <v>9.2034188465100415E-6</v>
      </c>
      <c r="AI32" s="89">
        <f t="shared" si="18"/>
        <v>0</v>
      </c>
      <c r="AJ32" s="89">
        <f t="shared" si="32"/>
        <v>212814081.421727</v>
      </c>
      <c r="AK32" s="89">
        <f>SUM(AJ32:AJ$42)/U32/U32</f>
        <v>0.35768474670633404</v>
      </c>
      <c r="AL32" s="89">
        <f t="shared" si="33"/>
        <v>190410102.21451455</v>
      </c>
      <c r="AM32" s="89">
        <f>SUM(AL32:AL$42)/U32/U32</f>
        <v>0.29231187791573138</v>
      </c>
      <c r="AN32" s="89">
        <f t="shared" si="34"/>
        <v>622887.08493107301</v>
      </c>
      <c r="AO32" s="90">
        <f>SUM(AN32:AN$42)/U32/U32</f>
        <v>2.9510045855516663E-2</v>
      </c>
      <c r="AP32" s="77">
        <f t="shared" si="5"/>
        <v>50.114590714106463</v>
      </c>
      <c r="AQ32" s="78">
        <f t="shared" si="6"/>
        <v>52.45901535392499</v>
      </c>
      <c r="AR32" s="78">
        <f t="shared" si="7"/>
        <v>47.596400187689895</v>
      </c>
      <c r="AS32" s="78">
        <f t="shared" si="8"/>
        <v>49.715782465808758</v>
      </c>
      <c r="AT32" s="78">
        <f t="shared" si="9"/>
        <v>2.294013337566525</v>
      </c>
      <c r="AU32" s="91">
        <f t="shared" si="10"/>
        <v>2.9674100769662721</v>
      </c>
    </row>
    <row r="33" spans="1:47" ht="14.45" customHeight="1" x14ac:dyDescent="0.15">
      <c r="A33" s="208"/>
      <c r="B33" s="205" t="s">
        <v>83</v>
      </c>
      <c r="C33" s="71">
        <v>1667</v>
      </c>
      <c r="D33" s="72">
        <v>2</v>
      </c>
      <c r="E33" s="72">
        <v>545</v>
      </c>
      <c r="F33" s="126">
        <v>0</v>
      </c>
      <c r="G33" s="74" t="s">
        <v>83</v>
      </c>
      <c r="H33" s="72">
        <v>4268754</v>
      </c>
      <c r="I33" s="72">
        <v>3533</v>
      </c>
      <c r="J33" s="75">
        <v>40</v>
      </c>
      <c r="K33" s="72">
        <v>98801</v>
      </c>
      <c r="L33" s="76">
        <v>4660406</v>
      </c>
      <c r="M33" s="179"/>
      <c r="N33" s="54"/>
      <c r="O33" s="77">
        <f t="shared" si="26"/>
        <v>0.53557692307692306</v>
      </c>
      <c r="P33" s="78">
        <f t="shared" si="27"/>
        <v>0.98091291517113921</v>
      </c>
      <c r="Q33" s="79">
        <f t="shared" si="13"/>
        <v>1.1997600479904018E-3</v>
      </c>
      <c r="R33" s="80">
        <f t="shared" si="14"/>
        <v>1.2231055677160501E-3</v>
      </c>
      <c r="S33" s="81">
        <f t="shared" si="15"/>
        <v>0</v>
      </c>
      <c r="T33" s="82">
        <f t="shared" si="28"/>
        <v>6.0982077561369972E-3</v>
      </c>
      <c r="U33" s="83">
        <f t="shared" si="29"/>
        <v>98290.995175702512</v>
      </c>
      <c r="V33" s="83">
        <f t="shared" si="30"/>
        <v>490063.1024500794</v>
      </c>
      <c r="W33" s="84">
        <f>SUM(V33:V$42)</f>
        <v>4564141.903692646</v>
      </c>
      <c r="X33" s="85">
        <f t="shared" si="0"/>
        <v>490063.1024500794</v>
      </c>
      <c r="Y33" s="83">
        <f>SUM(X33:X$42)</f>
        <v>4304778.5998930121</v>
      </c>
      <c r="Z33" s="83">
        <f t="shared" si="1"/>
        <v>0</v>
      </c>
      <c r="AA33" s="84">
        <f>SUM(Z33:Z$42)</f>
        <v>259363.30379963393</v>
      </c>
      <c r="AB33" s="77">
        <f t="shared" si="2"/>
        <v>46.434995347578898</v>
      </c>
      <c r="AC33" s="78">
        <f t="shared" si="3"/>
        <v>43.796266302909011</v>
      </c>
      <c r="AD33" s="86">
        <f t="shared" si="16"/>
        <v>94.317369852374782</v>
      </c>
      <c r="AE33" s="78">
        <f t="shared" si="4"/>
        <v>2.6387290446698866</v>
      </c>
      <c r="AF33" s="87">
        <f t="shared" si="17"/>
        <v>5.6826301476252192</v>
      </c>
      <c r="AH33" s="88">
        <f t="shared" si="31"/>
        <v>1.8480678423207744E-5</v>
      </c>
      <c r="AI33" s="89">
        <f t="shared" si="18"/>
        <v>0</v>
      </c>
      <c r="AJ33" s="89">
        <f t="shared" si="32"/>
        <v>346063426.00011182</v>
      </c>
      <c r="AK33" s="89">
        <f>SUM(AJ33:AJ$42)/U33/U33</f>
        <v>0.33784033369470196</v>
      </c>
      <c r="AL33" s="89">
        <f t="shared" si="33"/>
        <v>305583889.47274047</v>
      </c>
      <c r="AM33" s="89">
        <f>SUM(AL33:AL$42)/U33/U33</f>
        <v>0.27438738169911253</v>
      </c>
      <c r="AN33" s="89">
        <f t="shared" si="34"/>
        <v>1258484.9372224011</v>
      </c>
      <c r="AO33" s="90">
        <f>SUM(AN33:AN$42)/U33/U33</f>
        <v>2.9625715540114374E-2</v>
      </c>
      <c r="AP33" s="77">
        <f t="shared" si="5"/>
        <v>45.295764279743416</v>
      </c>
      <c r="AQ33" s="78">
        <f t="shared" si="6"/>
        <v>47.57422641541438</v>
      </c>
      <c r="AR33" s="78">
        <f t="shared" si="7"/>
        <v>42.769579122928995</v>
      </c>
      <c r="AS33" s="78">
        <f t="shared" si="8"/>
        <v>44.822953482889027</v>
      </c>
      <c r="AT33" s="78">
        <f t="shared" si="9"/>
        <v>2.3013714468320678</v>
      </c>
      <c r="AU33" s="91">
        <f t="shared" si="10"/>
        <v>2.9760866425077053</v>
      </c>
    </row>
    <row r="34" spans="1:47" ht="14.45" customHeight="1" x14ac:dyDescent="0.15">
      <c r="A34" s="208"/>
      <c r="B34" s="205" t="s">
        <v>85</v>
      </c>
      <c r="C34" s="71">
        <v>1741</v>
      </c>
      <c r="D34" s="72">
        <v>1</v>
      </c>
      <c r="E34" s="72">
        <v>599</v>
      </c>
      <c r="F34" s="128">
        <v>0</v>
      </c>
      <c r="G34" s="74" t="s">
        <v>85</v>
      </c>
      <c r="H34" s="72">
        <v>3950745</v>
      </c>
      <c r="I34" s="72">
        <v>4966</v>
      </c>
      <c r="J34" s="75">
        <v>45</v>
      </c>
      <c r="K34" s="72">
        <v>98385</v>
      </c>
      <c r="L34" s="76">
        <v>4167367</v>
      </c>
      <c r="M34" s="179"/>
      <c r="N34" s="54"/>
      <c r="O34" s="77">
        <f t="shared" si="26"/>
        <v>0.53503184713375795</v>
      </c>
      <c r="P34" s="78">
        <f t="shared" si="27"/>
        <v>0.98169390256016631</v>
      </c>
      <c r="Q34" s="79">
        <f t="shared" si="13"/>
        <v>5.7438253877082138E-4</v>
      </c>
      <c r="R34" s="80">
        <f t="shared" si="14"/>
        <v>5.8509331398808246E-4</v>
      </c>
      <c r="S34" s="81">
        <f t="shared" si="15"/>
        <v>0</v>
      </c>
      <c r="T34" s="82">
        <f t="shared" si="28"/>
        <v>2.9214926131562687E-3</v>
      </c>
      <c r="U34" s="83">
        <f t="shared" si="29"/>
        <v>97691.596266563618</v>
      </c>
      <c r="V34" s="83">
        <f t="shared" si="30"/>
        <v>487794.4595108183</v>
      </c>
      <c r="W34" s="84">
        <f>SUM(V34:V$42)</f>
        <v>4074078.8012425671</v>
      </c>
      <c r="X34" s="85">
        <f t="shared" si="0"/>
        <v>487794.4595108183</v>
      </c>
      <c r="Y34" s="83">
        <f>SUM(X34:X$42)</f>
        <v>3814715.4974429328</v>
      </c>
      <c r="Z34" s="83">
        <f t="shared" si="1"/>
        <v>0</v>
      </c>
      <c r="AA34" s="84">
        <f>SUM(Z34:Z$42)</f>
        <v>259363.30379963393</v>
      </c>
      <c r="AB34" s="77">
        <f t="shared" si="2"/>
        <v>41.703472529263813</v>
      </c>
      <c r="AC34" s="78">
        <f t="shared" si="3"/>
        <v>39.048553235162714</v>
      </c>
      <c r="AD34" s="86">
        <f t="shared" si="16"/>
        <v>93.63381720254084</v>
      </c>
      <c r="AE34" s="78">
        <f t="shared" si="4"/>
        <v>2.6549192941010915</v>
      </c>
      <c r="AF34" s="87">
        <f t="shared" si="17"/>
        <v>6.3661827974591407</v>
      </c>
      <c r="AH34" s="88">
        <f t="shared" si="31"/>
        <v>8.5101838013565198E-6</v>
      </c>
      <c r="AI34" s="89">
        <f t="shared" si="18"/>
        <v>0</v>
      </c>
      <c r="AJ34" s="89">
        <f t="shared" si="32"/>
        <v>124438339.50727639</v>
      </c>
      <c r="AK34" s="89">
        <f>SUM(AJ34:AJ$42)/U34/U34</f>
        <v>0.30573764813116289</v>
      </c>
      <c r="AL34" s="89">
        <f t="shared" si="33"/>
        <v>108084220.81487553</v>
      </c>
      <c r="AM34" s="89">
        <f>SUM(AL34:AL$42)/U34/U34</f>
        <v>0.24574517657058761</v>
      </c>
      <c r="AN34" s="89">
        <f t="shared" si="34"/>
        <v>575833.98059812805</v>
      </c>
      <c r="AO34" s="90">
        <f>SUM(AN34:AN$42)/U34/U34</f>
        <v>2.985850909680535E-2</v>
      </c>
      <c r="AP34" s="77">
        <f t="shared" si="5"/>
        <v>40.619718982990179</v>
      </c>
      <c r="AQ34" s="78">
        <f t="shared" si="6"/>
        <v>42.787226075537447</v>
      </c>
      <c r="AR34" s="78">
        <f t="shared" si="7"/>
        <v>38.076928477185866</v>
      </c>
      <c r="AS34" s="78">
        <f t="shared" si="8"/>
        <v>40.020177993139562</v>
      </c>
      <c r="AT34" s="78">
        <f t="shared" si="9"/>
        <v>2.3162388421315581</v>
      </c>
      <c r="AU34" s="91">
        <f t="shared" si="10"/>
        <v>2.993599746070625</v>
      </c>
    </row>
    <row r="35" spans="1:47" ht="14.45" customHeight="1" x14ac:dyDescent="0.15">
      <c r="A35" s="208"/>
      <c r="B35" s="205" t="s">
        <v>87</v>
      </c>
      <c r="C35" s="71">
        <v>1646</v>
      </c>
      <c r="D35" s="72">
        <v>9</v>
      </c>
      <c r="E35" s="72">
        <v>537</v>
      </c>
      <c r="F35" s="128">
        <v>0</v>
      </c>
      <c r="G35" s="74" t="s">
        <v>87</v>
      </c>
      <c r="H35" s="72">
        <v>3800955</v>
      </c>
      <c r="I35" s="72">
        <v>7376</v>
      </c>
      <c r="J35" s="75">
        <v>50</v>
      </c>
      <c r="K35" s="72">
        <v>97757</v>
      </c>
      <c r="L35" s="76">
        <v>3676902</v>
      </c>
      <c r="M35" s="179"/>
      <c r="N35" s="54"/>
      <c r="O35" s="77">
        <f t="shared" si="26"/>
        <v>0.52678762006403412</v>
      </c>
      <c r="P35" s="78">
        <f t="shared" si="27"/>
        <v>1.0077020280165589</v>
      </c>
      <c r="Q35" s="79">
        <f t="shared" si="13"/>
        <v>5.4678007290400975E-3</v>
      </c>
      <c r="R35" s="80">
        <f t="shared" si="14"/>
        <v>5.4260094522209775E-3</v>
      </c>
      <c r="S35" s="81">
        <f t="shared" si="15"/>
        <v>0</v>
      </c>
      <c r="T35" s="82">
        <f t="shared" si="28"/>
        <v>2.678615920362136E-2</v>
      </c>
      <c r="U35" s="83">
        <f t="shared" si="29"/>
        <v>97406.190989703406</v>
      </c>
      <c r="V35" s="83">
        <f t="shared" si="30"/>
        <v>480857.57355261693</v>
      </c>
      <c r="W35" s="84">
        <f>SUM(V35:V$42)</f>
        <v>3586284.341731749</v>
      </c>
      <c r="X35" s="85">
        <f t="shared" si="0"/>
        <v>480857.57355261693</v>
      </c>
      <c r="Y35" s="83">
        <f>SUM(X35:X$42)</f>
        <v>3326921.0379321147</v>
      </c>
      <c r="Z35" s="83">
        <f t="shared" si="1"/>
        <v>0</v>
      </c>
      <c r="AA35" s="84">
        <f>SUM(Z35:Z$42)</f>
        <v>259363.30379963393</v>
      </c>
      <c r="AB35" s="77">
        <f t="shared" si="2"/>
        <v>36.817827545590475</v>
      </c>
      <c r="AC35" s="78">
        <f t="shared" si="3"/>
        <v>34.155129197935644</v>
      </c>
      <c r="AD35" s="86">
        <f t="shared" si="16"/>
        <v>92.767910207744649</v>
      </c>
      <c r="AE35" s="78">
        <f t="shared" si="4"/>
        <v>2.6626983476548287</v>
      </c>
      <c r="AF35" s="87">
        <f t="shared" si="17"/>
        <v>7.232089792255354</v>
      </c>
      <c r="AH35" s="88">
        <f t="shared" si="31"/>
        <v>7.7586588947015003E-5</v>
      </c>
      <c r="AI35" s="89">
        <f t="shared" si="18"/>
        <v>0</v>
      </c>
      <c r="AJ35" s="89">
        <f t="shared" si="32"/>
        <v>908209786.81301117</v>
      </c>
      <c r="AK35" s="89">
        <f>SUM(AJ35:AJ$42)/U35/U35</f>
        <v>0.29441654155725172</v>
      </c>
      <c r="AL35" s="89">
        <f t="shared" si="33"/>
        <v>772233196.18898952</v>
      </c>
      <c r="AM35" s="89">
        <f>SUM(AL35:AL$42)/U35/U35</f>
        <v>0.2357956623434608</v>
      </c>
      <c r="AN35" s="89">
        <f t="shared" si="34"/>
        <v>5510451.2494737683</v>
      </c>
      <c r="AO35" s="90">
        <f>SUM(AN35:AN$42)/U35/U35</f>
        <v>2.997304846871773E-2</v>
      </c>
      <c r="AP35" s="77">
        <f t="shared" si="5"/>
        <v>35.7543283278915</v>
      </c>
      <c r="AQ35" s="78">
        <f t="shared" si="6"/>
        <v>37.881326763289451</v>
      </c>
      <c r="AR35" s="78">
        <f t="shared" si="7"/>
        <v>33.203376805525394</v>
      </c>
      <c r="AS35" s="78">
        <f t="shared" si="8"/>
        <v>35.106881590345893</v>
      </c>
      <c r="AT35" s="78">
        <f t="shared" si="9"/>
        <v>2.3233689162796147</v>
      </c>
      <c r="AU35" s="91">
        <f t="shared" si="10"/>
        <v>3.0020277790300427</v>
      </c>
    </row>
    <row r="36" spans="1:47" ht="14.45" customHeight="1" x14ac:dyDescent="0.15">
      <c r="A36" s="208"/>
      <c r="B36" s="205" t="s">
        <v>89</v>
      </c>
      <c r="C36" s="71">
        <v>2115</v>
      </c>
      <c r="D36" s="72">
        <v>4</v>
      </c>
      <c r="E36" s="72">
        <v>708</v>
      </c>
      <c r="F36" s="128">
        <v>1</v>
      </c>
      <c r="G36" s="74" t="s">
        <v>89</v>
      </c>
      <c r="H36" s="72">
        <v>4359516</v>
      </c>
      <c r="I36" s="72">
        <v>12192</v>
      </c>
      <c r="J36" s="75">
        <v>55</v>
      </c>
      <c r="K36" s="72">
        <v>96820</v>
      </c>
      <c r="L36" s="76">
        <v>3190334</v>
      </c>
      <c r="M36" s="179"/>
      <c r="N36" s="54"/>
      <c r="O36" s="77">
        <f t="shared" si="26"/>
        <v>0.52787878787878784</v>
      </c>
      <c r="P36" s="78">
        <f t="shared" si="27"/>
        <v>1.0190450332726677</v>
      </c>
      <c r="Q36" s="79">
        <f t="shared" si="13"/>
        <v>1.8912529550827422E-3</v>
      </c>
      <c r="R36" s="80">
        <f t="shared" si="14"/>
        <v>1.8559071418158771E-3</v>
      </c>
      <c r="S36" s="81">
        <f t="shared" si="15"/>
        <v>1.4124293785310734E-3</v>
      </c>
      <c r="T36" s="82">
        <f t="shared" si="28"/>
        <v>9.2390587860223233E-3</v>
      </c>
      <c r="U36" s="83">
        <f t="shared" si="29"/>
        <v>94797.053250434867</v>
      </c>
      <c r="V36" s="83">
        <f t="shared" si="30"/>
        <v>471917.76355012646</v>
      </c>
      <c r="W36" s="84">
        <f>SUM(V36:V$42)</f>
        <v>3105426.7681791317</v>
      </c>
      <c r="X36" s="85">
        <f t="shared" si="0"/>
        <v>471251.21303663758</v>
      </c>
      <c r="Y36" s="83">
        <f>SUM(X36:X$42)</f>
        <v>2846063.4643794978</v>
      </c>
      <c r="Z36" s="83">
        <f t="shared" si="1"/>
        <v>666.55051348887923</v>
      </c>
      <c r="AA36" s="84">
        <f>SUM(Z36:Z$42)</f>
        <v>259363.30379963393</v>
      </c>
      <c r="AB36" s="77">
        <f t="shared" si="2"/>
        <v>32.758684597243914</v>
      </c>
      <c r="AC36" s="78">
        <f t="shared" si="3"/>
        <v>30.022699723173535</v>
      </c>
      <c r="AD36" s="86">
        <f t="shared" si="16"/>
        <v>91.648062467378296</v>
      </c>
      <c r="AE36" s="78">
        <f t="shared" si="4"/>
        <v>2.7359848740703776</v>
      </c>
      <c r="AF36" s="87">
        <f t="shared" si="17"/>
        <v>8.3519375326216974</v>
      </c>
      <c r="AH36" s="88">
        <f t="shared" si="31"/>
        <v>2.1142889819697981E-5</v>
      </c>
      <c r="AI36" s="89">
        <f t="shared" si="18"/>
        <v>1.9921390138160111E-6</v>
      </c>
      <c r="AJ36" s="89">
        <f t="shared" si="32"/>
        <v>175592412.90289909</v>
      </c>
      <c r="AK36" s="89">
        <f>SUM(AJ36:AJ$42)/U36/U36</f>
        <v>0.20978226049099413</v>
      </c>
      <c r="AL36" s="89">
        <f t="shared" si="33"/>
        <v>145623484.65111521</v>
      </c>
      <c r="AM36" s="89">
        <f>SUM(AL36:AL$42)/U36/U36</f>
        <v>0.16302131963840338</v>
      </c>
      <c r="AN36" s="89">
        <f t="shared" si="34"/>
        <v>1888633.740227856</v>
      </c>
      <c r="AO36" s="90">
        <f>SUM(AN36:AN$42)/U36/U36</f>
        <v>3.1032481498235193E-2</v>
      </c>
      <c r="AP36" s="77">
        <f t="shared" si="5"/>
        <v>31.860965525427901</v>
      </c>
      <c r="AQ36" s="78">
        <f t="shared" si="6"/>
        <v>33.656403669059927</v>
      </c>
      <c r="AR36" s="78">
        <f t="shared" si="7"/>
        <v>29.231332108519705</v>
      </c>
      <c r="AS36" s="78">
        <f t="shared" si="8"/>
        <v>30.814067337827364</v>
      </c>
      <c r="AT36" s="78">
        <f t="shared" si="9"/>
        <v>2.3907105180524129</v>
      </c>
      <c r="AU36" s="91">
        <f t="shared" si="10"/>
        <v>3.0812592300883423</v>
      </c>
    </row>
    <row r="37" spans="1:47" ht="14.45" customHeight="1" x14ac:dyDescent="0.15">
      <c r="A37" s="208"/>
      <c r="B37" s="205" t="s">
        <v>91</v>
      </c>
      <c r="C37" s="71">
        <v>2266</v>
      </c>
      <c r="D37" s="72">
        <v>11</v>
      </c>
      <c r="E37" s="72">
        <v>750</v>
      </c>
      <c r="F37" s="128">
        <v>2</v>
      </c>
      <c r="G37" s="74" t="s">
        <v>91</v>
      </c>
      <c r="H37" s="72">
        <v>5117803</v>
      </c>
      <c r="I37" s="72">
        <v>19941</v>
      </c>
      <c r="J37" s="75">
        <v>60</v>
      </c>
      <c r="K37" s="72">
        <v>95500</v>
      </c>
      <c r="L37" s="76">
        <v>2709350</v>
      </c>
      <c r="M37" s="179"/>
      <c r="N37" s="54"/>
      <c r="O37" s="77">
        <f t="shared" si="26"/>
        <v>0.53039832285115307</v>
      </c>
      <c r="P37" s="78">
        <f t="shared" si="27"/>
        <v>0.96597192070712601</v>
      </c>
      <c r="Q37" s="79">
        <f t="shared" si="13"/>
        <v>4.8543689320388345E-3</v>
      </c>
      <c r="R37" s="80">
        <f t="shared" si="14"/>
        <v>5.025372713199844E-3</v>
      </c>
      <c r="S37" s="81">
        <f t="shared" si="15"/>
        <v>2.6666666666666666E-3</v>
      </c>
      <c r="T37" s="82">
        <f t="shared" si="28"/>
        <v>2.4833833831390293E-2</v>
      </c>
      <c r="U37" s="83">
        <f t="shared" si="29"/>
        <v>93921.217702712413</v>
      </c>
      <c r="V37" s="83">
        <f t="shared" si="30"/>
        <v>464129.53760515217</v>
      </c>
      <c r="W37" s="84">
        <f>SUM(V37:V$42)</f>
        <v>2633509.0046290052</v>
      </c>
      <c r="X37" s="85">
        <f t="shared" si="0"/>
        <v>462891.85883820511</v>
      </c>
      <c r="Y37" s="83">
        <f>SUM(X37:X$42)</f>
        <v>2374812.2513428601</v>
      </c>
      <c r="Z37" s="83">
        <f t="shared" si="1"/>
        <v>1237.6787669470725</v>
      </c>
      <c r="AA37" s="84">
        <f>SUM(Z37:Z$42)</f>
        <v>258696.75328614505</v>
      </c>
      <c r="AB37" s="77">
        <f t="shared" si="2"/>
        <v>28.039553458142084</v>
      </c>
      <c r="AC37" s="78">
        <f t="shared" si="3"/>
        <v>25.285151847794626</v>
      </c>
      <c r="AD37" s="86">
        <f t="shared" si="16"/>
        <v>90.176727976573261</v>
      </c>
      <c r="AE37" s="78">
        <f t="shared" si="4"/>
        <v>2.7544016103474558</v>
      </c>
      <c r="AF37" s="87">
        <f t="shared" si="17"/>
        <v>9.8232720234267372</v>
      </c>
      <c r="AH37" s="88">
        <f t="shared" si="31"/>
        <v>5.4673072552693227E-5</v>
      </c>
      <c r="AI37" s="89">
        <f t="shared" si="18"/>
        <v>3.5460740740740735E-6</v>
      </c>
      <c r="AJ37" s="89">
        <f t="shared" si="32"/>
        <v>326877968.07486719</v>
      </c>
      <c r="AK37" s="89">
        <f>SUM(AJ37:AJ$42)/U37/U37</f>
        <v>0.19380729288892862</v>
      </c>
      <c r="AL37" s="89">
        <f t="shared" si="33"/>
        <v>260723215.36921778</v>
      </c>
      <c r="AM37" s="89">
        <f>SUM(AL37:AL$42)/U37/U37</f>
        <v>0.14956755138441905</v>
      </c>
      <c r="AN37" s="89">
        <f t="shared" si="34"/>
        <v>4591822.6050627893</v>
      </c>
      <c r="AO37" s="90">
        <f>SUM(AN37:AN$42)/U37/U37</f>
        <v>3.1399847396969056E-2</v>
      </c>
      <c r="AP37" s="77">
        <f t="shared" si="5"/>
        <v>27.176691883866056</v>
      </c>
      <c r="AQ37" s="78">
        <f t="shared" si="6"/>
        <v>28.902415032418112</v>
      </c>
      <c r="AR37" s="78">
        <f t="shared" si="7"/>
        <v>24.527142147725833</v>
      </c>
      <c r="AS37" s="78">
        <f t="shared" si="8"/>
        <v>26.04316154786342</v>
      </c>
      <c r="AT37" s="78">
        <f t="shared" si="9"/>
        <v>2.4070895694387131</v>
      </c>
      <c r="AU37" s="91">
        <f t="shared" si="10"/>
        <v>3.1017136512561985</v>
      </c>
    </row>
    <row r="38" spans="1:47" ht="14.45" customHeight="1" x14ac:dyDescent="0.15">
      <c r="A38" s="208"/>
      <c r="B38" s="205" t="s">
        <v>93</v>
      </c>
      <c r="C38" s="71">
        <v>1646</v>
      </c>
      <c r="D38" s="72">
        <v>7</v>
      </c>
      <c r="E38" s="72">
        <v>559</v>
      </c>
      <c r="F38" s="126">
        <v>3</v>
      </c>
      <c r="G38" s="74" t="s">
        <v>93</v>
      </c>
      <c r="H38" s="72">
        <v>4296437</v>
      </c>
      <c r="I38" s="72">
        <v>25619</v>
      </c>
      <c r="J38" s="75">
        <v>65</v>
      </c>
      <c r="K38" s="72">
        <v>93592</v>
      </c>
      <c r="L38" s="76">
        <v>2236330</v>
      </c>
      <c r="M38" s="179"/>
      <c r="N38" s="54"/>
      <c r="O38" s="77">
        <f t="shared" si="26"/>
        <v>0.53183823529411767</v>
      </c>
      <c r="P38" s="78">
        <f t="shared" si="27"/>
        <v>1.011915005096083</v>
      </c>
      <c r="Q38" s="79">
        <f t="shared" si="13"/>
        <v>4.2527339003645198E-3</v>
      </c>
      <c r="R38" s="80">
        <f t="shared" si="14"/>
        <v>4.2026591946432452E-3</v>
      </c>
      <c r="S38" s="81">
        <f t="shared" si="15"/>
        <v>5.3667262969588547E-3</v>
      </c>
      <c r="T38" s="82">
        <f t="shared" si="28"/>
        <v>2.080858894652703E-2</v>
      </c>
      <c r="U38" s="83">
        <f t="shared" si="29"/>
        <v>91588.793789041418</v>
      </c>
      <c r="V38" s="83">
        <f t="shared" si="30"/>
        <v>453482.77692694828</v>
      </c>
      <c r="W38" s="84">
        <f>SUM(V38:V$42)</f>
        <v>2169379.4670238532</v>
      </c>
      <c r="X38" s="85">
        <f t="shared" si="0"/>
        <v>451049.0589827965</v>
      </c>
      <c r="Y38" s="83">
        <f>SUM(X38:X$42)</f>
        <v>1911920.3925046553</v>
      </c>
      <c r="Z38" s="83">
        <f t="shared" si="1"/>
        <v>2433.7179441517796</v>
      </c>
      <c r="AA38" s="84">
        <f>SUM(Z38:Z$42)</f>
        <v>257459.07451919798</v>
      </c>
      <c r="AB38" s="77">
        <f t="shared" si="2"/>
        <v>23.686079674994247</v>
      </c>
      <c r="AC38" s="78">
        <f t="shared" si="3"/>
        <v>20.875047190908809</v>
      </c>
      <c r="AD38" s="86">
        <f t="shared" si="16"/>
        <v>88.13213278576832</v>
      </c>
      <c r="AE38" s="78">
        <f t="shared" si="4"/>
        <v>2.8110324840854375</v>
      </c>
      <c r="AF38" s="87">
        <f t="shared" si="17"/>
        <v>11.867867214231687</v>
      </c>
      <c r="AH38" s="88">
        <f t="shared" si="31"/>
        <v>6.0569615653738394E-5</v>
      </c>
      <c r="AI38" s="89">
        <f t="shared" si="18"/>
        <v>9.5490600103978261E-6</v>
      </c>
      <c r="AJ38" s="89">
        <f t="shared" si="32"/>
        <v>234290311.28682044</v>
      </c>
      <c r="AK38" s="89">
        <f>SUM(AJ38:AJ$42)/U38/U38</f>
        <v>0.16483671727119384</v>
      </c>
      <c r="AL38" s="89">
        <f t="shared" si="33"/>
        <v>178073604.30386668</v>
      </c>
      <c r="AM38" s="89">
        <f>SUM(AL38:AL$42)/U38/U38</f>
        <v>0.12620139943581163</v>
      </c>
      <c r="AN38" s="89">
        <f t="shared" si="34"/>
        <v>6108642.135539826</v>
      </c>
      <c r="AO38" s="90">
        <f>SUM(AN38:AN$42)/U38/U38</f>
        <v>3.2472089930680674E-2</v>
      </c>
      <c r="AP38" s="77">
        <f t="shared" si="5"/>
        <v>22.890317943651869</v>
      </c>
      <c r="AQ38" s="78">
        <f t="shared" si="6"/>
        <v>24.481841406336624</v>
      </c>
      <c r="AR38" s="78">
        <f t="shared" si="7"/>
        <v>20.178760399369136</v>
      </c>
      <c r="AS38" s="78">
        <f t="shared" si="8"/>
        <v>21.571333982448483</v>
      </c>
      <c r="AT38" s="78">
        <f t="shared" si="9"/>
        <v>2.4578402125424392</v>
      </c>
      <c r="AU38" s="91">
        <f t="shared" si="10"/>
        <v>3.1642247556284357</v>
      </c>
    </row>
    <row r="39" spans="1:47" ht="14.45" customHeight="1" x14ac:dyDescent="0.15">
      <c r="A39" s="208"/>
      <c r="B39" s="205" t="s">
        <v>95</v>
      </c>
      <c r="C39" s="71">
        <v>1466</v>
      </c>
      <c r="D39" s="72">
        <v>14</v>
      </c>
      <c r="E39" s="72">
        <v>479</v>
      </c>
      <c r="F39" s="126">
        <v>9</v>
      </c>
      <c r="G39" s="74" t="s">
        <v>95</v>
      </c>
      <c r="H39" s="72">
        <v>3752050</v>
      </c>
      <c r="I39" s="72">
        <v>36778</v>
      </c>
      <c r="J39" s="75">
        <v>70</v>
      </c>
      <c r="K39" s="72">
        <v>90872</v>
      </c>
      <c r="L39" s="76">
        <v>1774737</v>
      </c>
      <c r="M39" s="179"/>
      <c r="N39" s="54"/>
      <c r="O39" s="77">
        <f t="shared" si="26"/>
        <v>0.54497136311569305</v>
      </c>
      <c r="P39" s="78">
        <f t="shared" si="27"/>
        <v>0.99801629707031625</v>
      </c>
      <c r="Q39" s="79">
        <f t="shared" si="13"/>
        <v>9.5497953615279671E-3</v>
      </c>
      <c r="R39" s="80">
        <f t="shared" si="14"/>
        <v>9.5687769724416907E-3</v>
      </c>
      <c r="S39" s="81">
        <f t="shared" si="15"/>
        <v>1.8789144050104383E-2</v>
      </c>
      <c r="T39" s="82">
        <f t="shared" si="28"/>
        <v>4.6824499690740887E-2</v>
      </c>
      <c r="U39" s="83">
        <f t="shared" si="29"/>
        <v>89682.960226977026</v>
      </c>
      <c r="V39" s="83">
        <f t="shared" si="30"/>
        <v>438860.65643572528</v>
      </c>
      <c r="W39" s="84">
        <f>SUM(V39:V$42)</f>
        <v>1715896.690096905</v>
      </c>
      <c r="X39" s="85">
        <f t="shared" si="0"/>
        <v>430614.84034403111</v>
      </c>
      <c r="Y39" s="83">
        <f>SUM(X39:X$42)</f>
        <v>1460871.3335218588</v>
      </c>
      <c r="Z39" s="83">
        <f t="shared" si="1"/>
        <v>8245.8160916942106</v>
      </c>
      <c r="AA39" s="84">
        <f>SUM(Z39:Z$42)</f>
        <v>255025.3565750462</v>
      </c>
      <c r="AB39" s="77">
        <f t="shared" si="2"/>
        <v>19.132917621744109</v>
      </c>
      <c r="AC39" s="78">
        <f t="shared" si="3"/>
        <v>16.289285387375319</v>
      </c>
      <c r="AD39" s="86">
        <f t="shared" si="16"/>
        <v>85.137487702674946</v>
      </c>
      <c r="AE39" s="78">
        <f t="shared" si="4"/>
        <v>2.8436322343687923</v>
      </c>
      <c r="AF39" s="87">
        <f t="shared" si="17"/>
        <v>14.862512297325065</v>
      </c>
      <c r="AH39" s="88">
        <f t="shared" si="31"/>
        <v>1.4927639102804076E-4</v>
      </c>
      <c r="AI39" s="89">
        <f t="shared" si="18"/>
        <v>3.8488751807868084E-5</v>
      </c>
      <c r="AJ39" s="89">
        <f t="shared" si="32"/>
        <v>355778555.99583489</v>
      </c>
      <c r="AK39" s="89">
        <f>SUM(AJ39:AJ$42)/U39/U39</f>
        <v>0.14278738120944831</v>
      </c>
      <c r="AL39" s="89">
        <f t="shared" si="33"/>
        <v>252398450.40120268</v>
      </c>
      <c r="AM39" s="89">
        <f>SUM(AL39:AL$42)/U39/U39</f>
        <v>0.10948204465193495</v>
      </c>
      <c r="AN39" s="89">
        <f t="shared" si="34"/>
        <v>17717485.205574948</v>
      </c>
      <c r="AO39" s="90">
        <f>SUM(AN39:AN$42)/U39/U39</f>
        <v>3.31073743691222E-2</v>
      </c>
      <c r="AP39" s="77">
        <f t="shared" si="5"/>
        <v>18.392288157265266</v>
      </c>
      <c r="AQ39" s="78">
        <f t="shared" si="6"/>
        <v>19.873547086222953</v>
      </c>
      <c r="AR39" s="78">
        <f t="shared" si="7"/>
        <v>15.640759194585179</v>
      </c>
      <c r="AS39" s="78">
        <f t="shared" si="8"/>
        <v>16.937811580165459</v>
      </c>
      <c r="AT39" s="78">
        <f t="shared" si="9"/>
        <v>2.4870017682327372</v>
      </c>
      <c r="AU39" s="91">
        <f t="shared" si="10"/>
        <v>3.2002627005048474</v>
      </c>
    </row>
    <row r="40" spans="1:47" ht="14.45" customHeight="1" x14ac:dyDescent="0.15">
      <c r="A40" s="208"/>
      <c r="B40" s="205" t="s">
        <v>97</v>
      </c>
      <c r="C40" s="71">
        <v>1430</v>
      </c>
      <c r="D40" s="72">
        <v>33</v>
      </c>
      <c r="E40" s="72">
        <v>484</v>
      </c>
      <c r="F40" s="126">
        <v>25</v>
      </c>
      <c r="G40" s="74" t="s">
        <v>97</v>
      </c>
      <c r="H40" s="72">
        <v>3379056</v>
      </c>
      <c r="I40" s="72">
        <v>60415</v>
      </c>
      <c r="J40" s="75">
        <v>75</v>
      </c>
      <c r="K40" s="72">
        <v>86507</v>
      </c>
      <c r="L40" s="76">
        <v>1330308</v>
      </c>
      <c r="M40" s="179"/>
      <c r="N40" s="54"/>
      <c r="O40" s="77">
        <f t="shared" si="26"/>
        <v>0.54519639065817416</v>
      </c>
      <c r="P40" s="78">
        <f t="shared" si="27"/>
        <v>0.985536928225339</v>
      </c>
      <c r="Q40" s="79">
        <f t="shared" si="13"/>
        <v>2.3076923076923078E-2</v>
      </c>
      <c r="R40" s="80">
        <f t="shared" si="14"/>
        <v>2.3415584354081791E-2</v>
      </c>
      <c r="S40" s="81">
        <f t="shared" si="15"/>
        <v>5.1652892561983473E-2</v>
      </c>
      <c r="T40" s="82">
        <f t="shared" si="28"/>
        <v>0.11115898785580292</v>
      </c>
      <c r="U40" s="83">
        <f t="shared" si="29"/>
        <v>85483.600483564209</v>
      </c>
      <c r="V40" s="83">
        <f t="shared" si="30"/>
        <v>405809.66779786523</v>
      </c>
      <c r="W40" s="84">
        <f>SUM(V40:V$42)</f>
        <v>1277036.0336611797</v>
      </c>
      <c r="X40" s="85">
        <f t="shared" si="0"/>
        <v>384848.42462648789</v>
      </c>
      <c r="Y40" s="83">
        <f>SUM(X40:X$42)</f>
        <v>1030256.4931778277</v>
      </c>
      <c r="Z40" s="83">
        <f t="shared" si="1"/>
        <v>20961.243171377337</v>
      </c>
      <c r="AA40" s="84">
        <f>SUM(Z40:Z$42)</f>
        <v>246779.54048335197</v>
      </c>
      <c r="AB40" s="77">
        <f t="shared" si="2"/>
        <v>14.938959361061462</v>
      </c>
      <c r="AC40" s="78">
        <f t="shared" si="3"/>
        <v>12.052095224696501</v>
      </c>
      <c r="AD40" s="86">
        <f t="shared" si="16"/>
        <v>80.675600846136589</v>
      </c>
      <c r="AE40" s="78">
        <f t="shared" si="4"/>
        <v>2.8868641363649612</v>
      </c>
      <c r="AF40" s="87">
        <f t="shared" si="17"/>
        <v>19.324399153863421</v>
      </c>
      <c r="AH40" s="88">
        <f t="shared" si="31"/>
        <v>3.3281225732444505E-4</v>
      </c>
      <c r="AI40" s="89">
        <f t="shared" si="18"/>
        <v>1.0120841167761088E-4</v>
      </c>
      <c r="AJ40" s="89">
        <f t="shared" si="32"/>
        <v>459155574.74894994</v>
      </c>
      <c r="AK40" s="89">
        <f>SUM(AJ40:AJ$42)/U40/U40</f>
        <v>0.10847361978478332</v>
      </c>
      <c r="AL40" s="89">
        <f t="shared" si="33"/>
        <v>292555904.76299256</v>
      </c>
      <c r="AM40" s="89">
        <f>SUM(AL40:AL$42)/U40/U40</f>
        <v>8.5962905599805434E-2</v>
      </c>
      <c r="AN40" s="89">
        <f t="shared" si="34"/>
        <v>39880434.982485034</v>
      </c>
      <c r="AO40" s="90">
        <f>SUM(AN40:AN$42)/U40/U40</f>
        <v>3.4015473092703946E-2</v>
      </c>
      <c r="AP40" s="77">
        <f t="shared" si="5"/>
        <v>14.29342682294644</v>
      </c>
      <c r="AQ40" s="78">
        <f t="shared" si="6"/>
        <v>15.584491899176484</v>
      </c>
      <c r="AR40" s="78">
        <f t="shared" si="7"/>
        <v>11.477434369798402</v>
      </c>
      <c r="AS40" s="78">
        <f t="shared" si="8"/>
        <v>12.6267560795946</v>
      </c>
      <c r="AT40" s="78">
        <f t="shared" si="9"/>
        <v>2.5253757666586436</v>
      </c>
      <c r="AU40" s="91">
        <f t="shared" si="10"/>
        <v>3.2483525060712788</v>
      </c>
    </row>
    <row r="41" spans="1:47" ht="14.45" customHeight="1" x14ac:dyDescent="0.15">
      <c r="A41" s="208"/>
      <c r="B41" s="205" t="s">
        <v>99</v>
      </c>
      <c r="C41" s="71">
        <v>1140</v>
      </c>
      <c r="D41" s="72">
        <v>37</v>
      </c>
      <c r="E41" s="72">
        <v>386</v>
      </c>
      <c r="F41" s="126">
        <v>37</v>
      </c>
      <c r="G41" s="74" t="s">
        <v>99</v>
      </c>
      <c r="H41" s="72">
        <v>2663083</v>
      </c>
      <c r="I41" s="72">
        <v>91456</v>
      </c>
      <c r="J41" s="75">
        <v>80</v>
      </c>
      <c r="K41" s="72">
        <v>78971</v>
      </c>
      <c r="L41" s="76">
        <v>914910</v>
      </c>
      <c r="M41" s="179"/>
      <c r="N41" s="54"/>
      <c r="O41" s="77">
        <f>IF(K41&lt;0.5,0.5,((L41-L42)-5*K42)/5/(K41-K42))</f>
        <v>0.5416790548470386</v>
      </c>
      <c r="P41" s="78">
        <f>IF(H41&lt;0.5,1,(I41/H41)/((K41-K42)/(L41-L42)))</f>
        <v>0.98226453147566195</v>
      </c>
      <c r="Q41" s="79">
        <f t="shared" si="13"/>
        <v>3.245614035087719E-2</v>
      </c>
      <c r="R41" s="80">
        <f t="shared" si="14"/>
        <v>3.304215851316359E-2</v>
      </c>
      <c r="S41" s="81">
        <f t="shared" si="15"/>
        <v>9.585492227979274E-2</v>
      </c>
      <c r="T41" s="82">
        <f>5*R41/(1+5*(1-O41)*R41)</f>
        <v>0.15358165612648153</v>
      </c>
      <c r="U41" s="83">
        <f t="shared" si="29"/>
        <v>75981.32997554139</v>
      </c>
      <c r="V41" s="83">
        <f>5*U41*((1-T41)+O41*T41)</f>
        <v>353165.13864211988</v>
      </c>
      <c r="W41" s="84">
        <f>SUM(V41:V$42)</f>
        <v>871226.36586331436</v>
      </c>
      <c r="X41" s="85">
        <f t="shared" si="0"/>
        <v>319312.52172564727</v>
      </c>
      <c r="Y41" s="83">
        <f>SUM(X41:X$42)</f>
        <v>645408.06855133979</v>
      </c>
      <c r="Z41" s="83">
        <f t="shared" si="1"/>
        <v>33852.616916472631</v>
      </c>
      <c r="AA41" s="84">
        <f>SUM(Z41:Z$42)</f>
        <v>225818.29731197463</v>
      </c>
      <c r="AB41" s="77">
        <f t="shared" si="2"/>
        <v>11.466321610108229</v>
      </c>
      <c r="AC41" s="78">
        <f t="shared" si="3"/>
        <v>8.4942981224347935</v>
      </c>
      <c r="AD41" s="86">
        <f t="shared" si="16"/>
        <v>74.080410538516333</v>
      </c>
      <c r="AE41" s="78">
        <f t="shared" si="4"/>
        <v>2.972023487673435</v>
      </c>
      <c r="AF41" s="87">
        <f t="shared" si="17"/>
        <v>25.91958946148365</v>
      </c>
      <c r="AH41" s="88">
        <f>IF(D41=0,0,T41*T41*(1-T41)/D41)</f>
        <v>5.3958769314387445E-4</v>
      </c>
      <c r="AI41" s="89">
        <f t="shared" si="18"/>
        <v>2.2452527501172964E-4</v>
      </c>
      <c r="AJ41" s="89">
        <f>U41*U41*((1-O41)*5+AB42)^2*AH41</f>
        <v>333509539.00640929</v>
      </c>
      <c r="AK41" s="89">
        <f>SUM(AJ41:AJ$42)/U41/U41</f>
        <v>5.7768950506088872E-2</v>
      </c>
      <c r="AL41" s="89">
        <f>U41*U41*((1-O41)*5*(1-S41)+AC42)^2*AH41+V41*V41*AI41</f>
        <v>186921805.69516021</v>
      </c>
      <c r="AM41" s="89">
        <f>SUM(AL41:AL$42)/U41/U41</f>
        <v>5.8133368231173037E-2</v>
      </c>
      <c r="AN41" s="89">
        <f>U41*U41*((1-O41)*5*S41+AE42)^2*AH41+V41*V41*AI41</f>
        <v>59994220.103888303</v>
      </c>
      <c r="AO41" s="90">
        <f>SUM(AN41:AN$42)/U41/U41</f>
        <v>3.6147570068624423E-2</v>
      </c>
      <c r="AP41" s="77">
        <f t="shared" si="5"/>
        <v>10.995232234018946</v>
      </c>
      <c r="AQ41" s="78">
        <f t="shared" si="6"/>
        <v>11.937410986197513</v>
      </c>
      <c r="AR41" s="78">
        <f t="shared" si="7"/>
        <v>8.0217252207604872</v>
      </c>
      <c r="AS41" s="78">
        <f t="shared" si="8"/>
        <v>8.9668710241090999</v>
      </c>
      <c r="AT41" s="78">
        <f t="shared" si="9"/>
        <v>2.5993782070436819</v>
      </c>
      <c r="AU41" s="91">
        <f t="shared" si="10"/>
        <v>3.3446687683031882</v>
      </c>
    </row>
    <row r="42" spans="1:47" ht="14.45" customHeight="1" thickBot="1" x14ac:dyDescent="0.2">
      <c r="A42" s="209"/>
      <c r="B42" s="210" t="s">
        <v>101</v>
      </c>
      <c r="C42" s="131">
        <v>1293</v>
      </c>
      <c r="D42" s="131">
        <v>141</v>
      </c>
      <c r="E42" s="131">
        <v>421</v>
      </c>
      <c r="F42" s="132">
        <v>156</v>
      </c>
      <c r="G42" s="133" t="s">
        <v>101</v>
      </c>
      <c r="H42" s="131">
        <v>2761968</v>
      </c>
      <c r="I42" s="131">
        <v>292332</v>
      </c>
      <c r="J42" s="134">
        <v>85</v>
      </c>
      <c r="K42" s="131">
        <v>66190</v>
      </c>
      <c r="L42" s="135">
        <v>549344</v>
      </c>
      <c r="M42" s="179"/>
      <c r="N42" s="54"/>
      <c r="O42" s="136">
        <v>1</v>
      </c>
      <c r="P42" s="137">
        <f>IF(H42&lt;0.5,1,(I42/H42)/(K42/L42))</f>
        <v>0.87843517867442611</v>
      </c>
      <c r="Q42" s="138">
        <f t="shared" si="13"/>
        <v>0.10904872389791183</v>
      </c>
      <c r="R42" s="139">
        <f t="shared" si="14"/>
        <v>0.12413975048502525</v>
      </c>
      <c r="S42" s="140">
        <f t="shared" si="15"/>
        <v>0.37054631828978624</v>
      </c>
      <c r="T42" s="136">
        <v>1</v>
      </c>
      <c r="U42" s="141">
        <f>U41*(1-T41)</f>
        <v>64311.991483205064</v>
      </c>
      <c r="V42" s="141">
        <f>U42/R42</f>
        <v>518061.22722119454</v>
      </c>
      <c r="W42" s="142">
        <f>SUM(V42:V$42)</f>
        <v>518061.22722119454</v>
      </c>
      <c r="X42" s="136">
        <f t="shared" si="0"/>
        <v>326095.54682569252</v>
      </c>
      <c r="Y42" s="141">
        <f>SUM(X42:X$42)</f>
        <v>326095.54682569252</v>
      </c>
      <c r="Z42" s="141">
        <f t="shared" si="1"/>
        <v>191965.68039550202</v>
      </c>
      <c r="AA42" s="142">
        <f>SUM(Z42:Z$42)</f>
        <v>191965.68039550202</v>
      </c>
      <c r="AB42" s="143">
        <f t="shared" si="2"/>
        <v>8.0554374895463337</v>
      </c>
      <c r="AC42" s="137">
        <f t="shared" si="3"/>
        <v>5.0705247855814211</v>
      </c>
      <c r="AD42" s="144">
        <f t="shared" si="16"/>
        <v>62.945368171021379</v>
      </c>
      <c r="AE42" s="137">
        <f t="shared" si="4"/>
        <v>2.9849127039649122</v>
      </c>
      <c r="AF42" s="145">
        <f t="shared" si="17"/>
        <v>37.054631828978621</v>
      </c>
      <c r="AH42" s="146">
        <f>0</f>
        <v>0</v>
      </c>
      <c r="AI42" s="147">
        <f t="shared" si="18"/>
        <v>5.5401839499209186E-4</v>
      </c>
      <c r="AJ42" s="147">
        <v>0</v>
      </c>
      <c r="AK42" s="147">
        <f>(1-R42)/R42/R42/D42</f>
        <v>0.40308252240029929</v>
      </c>
      <c r="AL42" s="147">
        <f>V42*V42*AI42</f>
        <v>148691576.05780843</v>
      </c>
      <c r="AM42" s="147">
        <f>(1-S42)*(1-S42)*(1-R42)/R42/R42/D42+AI42/R42/R42</f>
        <v>0.19565640131614392</v>
      </c>
      <c r="AN42" s="147">
        <f>V42*V42*AI42</f>
        <v>148691576.05780843</v>
      </c>
      <c r="AO42" s="148">
        <f>S42*S42*(1-R42)/R42/R42/D42+AI42/R42/R42</f>
        <v>9.1295368200627003E-2</v>
      </c>
      <c r="AP42" s="143">
        <f t="shared" si="5"/>
        <v>6.8110573956630418</v>
      </c>
      <c r="AQ42" s="137">
        <f t="shared" si="6"/>
        <v>9.2998175834296255</v>
      </c>
      <c r="AR42" s="137">
        <f t="shared" si="7"/>
        <v>4.2035567173712369</v>
      </c>
      <c r="AS42" s="137">
        <f t="shared" si="8"/>
        <v>5.9374928537916052</v>
      </c>
      <c r="AT42" s="137">
        <f t="shared" si="9"/>
        <v>2.3926962853479266</v>
      </c>
      <c r="AU42" s="149">
        <f t="shared" si="10"/>
        <v>3.5771291225818977</v>
      </c>
    </row>
    <row r="43" spans="1:47" ht="14.45" customHeight="1" thickTop="1" x14ac:dyDescent="0.15">
      <c r="G43" s="150"/>
      <c r="H43" s="150"/>
      <c r="I43" s="150"/>
      <c r="J43" s="150"/>
      <c r="K43" s="150"/>
      <c r="L43" s="150"/>
    </row>
    <row r="44" spans="1:47" ht="14.45" customHeight="1" thickBot="1" x14ac:dyDescent="0.2">
      <c r="A44" s="1" t="s">
        <v>103</v>
      </c>
      <c r="G44" s="150"/>
      <c r="H44" s="150"/>
      <c r="I44" s="150"/>
      <c r="J44" s="229" t="s">
        <v>104</v>
      </c>
      <c r="K44" s="230"/>
      <c r="L44" s="230"/>
      <c r="M44" s="230"/>
    </row>
    <row r="45" spans="1:47" ht="14.45" customHeight="1" thickTop="1" x14ac:dyDescent="0.15">
      <c r="A45" s="212" t="s">
        <v>18</v>
      </c>
      <c r="B45" s="214" t="s">
        <v>105</v>
      </c>
      <c r="C45" s="216" t="s">
        <v>35</v>
      </c>
      <c r="D45" s="217"/>
      <c r="E45" s="217"/>
      <c r="F45" s="218" t="s">
        <v>106</v>
      </c>
      <c r="G45" s="217"/>
      <c r="H45" s="217"/>
      <c r="I45" s="217"/>
      <c r="J45" s="218" t="s">
        <v>107</v>
      </c>
      <c r="K45" s="217"/>
      <c r="L45" s="217"/>
      <c r="M45" s="219"/>
    </row>
    <row r="46" spans="1:47" ht="14.45" customHeight="1" x14ac:dyDescent="0.15">
      <c r="A46" s="213"/>
      <c r="B46" s="215"/>
      <c r="C46" s="20" t="s">
        <v>108</v>
      </c>
      <c r="D46" s="220" t="s">
        <v>17</v>
      </c>
      <c r="E46" s="221"/>
      <c r="F46" s="22" t="s">
        <v>108</v>
      </c>
      <c r="G46" s="220" t="s">
        <v>17</v>
      </c>
      <c r="H46" s="222"/>
      <c r="I46" s="151" t="s">
        <v>151</v>
      </c>
      <c r="J46" s="22" t="s">
        <v>108</v>
      </c>
      <c r="K46" s="220" t="s">
        <v>17</v>
      </c>
      <c r="L46" s="222"/>
      <c r="M46" s="152" t="s">
        <v>152</v>
      </c>
    </row>
    <row r="47" spans="1:47" ht="14.45" customHeight="1" x14ac:dyDescent="0.15">
      <c r="A47" s="46" t="s">
        <v>65</v>
      </c>
      <c r="B47" s="47">
        <v>0</v>
      </c>
      <c r="C47" s="153">
        <f>AB7</f>
        <v>79.683613515419069</v>
      </c>
      <c r="D47" s="153">
        <f t="shared" ref="D47:E82" si="35">AP7</f>
        <v>78.228443270336086</v>
      </c>
      <c r="E47" s="154">
        <f t="shared" si="35"/>
        <v>81.138783760502051</v>
      </c>
      <c r="F47" s="155">
        <f>AC7</f>
        <v>78.412866822624011</v>
      </c>
      <c r="G47" s="153">
        <f t="shared" ref="G47:H82" si="36">AR7</f>
        <v>77.023231943345024</v>
      </c>
      <c r="H47" s="153">
        <f t="shared" si="36"/>
        <v>79.802501701902997</v>
      </c>
      <c r="I47" s="156">
        <f t="shared" ref="I47:J82" si="37">AD7</f>
        <v>98.405259705561463</v>
      </c>
      <c r="J47" s="155">
        <f t="shared" si="37"/>
        <v>1.2707466927950573</v>
      </c>
      <c r="K47" s="153">
        <f t="shared" ref="K47:L82" si="38">AT7</f>
        <v>1.0169805177490914</v>
      </c>
      <c r="L47" s="153">
        <f t="shared" si="38"/>
        <v>1.5245128678410231</v>
      </c>
      <c r="M47" s="157">
        <f>AF7</f>
        <v>1.5947402944385336</v>
      </c>
    </row>
    <row r="48" spans="1:47" ht="14.45" customHeight="1" x14ac:dyDescent="0.15">
      <c r="A48" s="46"/>
      <c r="B48" s="70">
        <v>5</v>
      </c>
      <c r="C48" s="158">
        <f>AB8</f>
        <v>74.683613515419083</v>
      </c>
      <c r="D48" s="158">
        <f t="shared" si="35"/>
        <v>73.228443270336101</v>
      </c>
      <c r="E48" s="159">
        <f t="shared" si="35"/>
        <v>76.138783760502065</v>
      </c>
      <c r="F48" s="160">
        <f>AC8</f>
        <v>73.412866822624025</v>
      </c>
      <c r="G48" s="158">
        <f t="shared" si="36"/>
        <v>72.023231943345039</v>
      </c>
      <c r="H48" s="158">
        <f t="shared" si="36"/>
        <v>74.802501701903012</v>
      </c>
      <c r="I48" s="161">
        <f t="shared" si="37"/>
        <v>98.29849329326747</v>
      </c>
      <c r="J48" s="160">
        <f t="shared" si="37"/>
        <v>1.2707466927950573</v>
      </c>
      <c r="K48" s="158">
        <f t="shared" si="38"/>
        <v>1.0169805177490914</v>
      </c>
      <c r="L48" s="158">
        <f t="shared" si="38"/>
        <v>1.5245128678410231</v>
      </c>
      <c r="M48" s="162">
        <f>AF8</f>
        <v>1.7015067067325289</v>
      </c>
    </row>
    <row r="49" spans="1:13" ht="14.45" customHeight="1" x14ac:dyDescent="0.15">
      <c r="A49" s="46"/>
      <c r="B49" s="70">
        <v>10</v>
      </c>
      <c r="C49" s="158">
        <f t="shared" ref="C49:C62" si="39">AB9</f>
        <v>69.683613515419069</v>
      </c>
      <c r="D49" s="158">
        <f t="shared" si="35"/>
        <v>68.228443270336086</v>
      </c>
      <c r="E49" s="159">
        <f t="shared" si="35"/>
        <v>71.138783760502051</v>
      </c>
      <c r="F49" s="160">
        <f t="shared" ref="F49:F62" si="40">AC9</f>
        <v>68.412866822624011</v>
      </c>
      <c r="G49" s="158">
        <f t="shared" si="36"/>
        <v>67.023231943345024</v>
      </c>
      <c r="H49" s="158">
        <f t="shared" si="36"/>
        <v>69.802501701902997</v>
      </c>
      <c r="I49" s="161">
        <f t="shared" si="37"/>
        <v>98.176405285707702</v>
      </c>
      <c r="J49" s="160">
        <f t="shared" si="37"/>
        <v>1.2707466927950573</v>
      </c>
      <c r="K49" s="158">
        <f t="shared" si="38"/>
        <v>1.0169805177490914</v>
      </c>
      <c r="L49" s="158">
        <f t="shared" si="38"/>
        <v>1.5245128678410231</v>
      </c>
      <c r="M49" s="162">
        <f t="shared" ref="M49:M62" si="41">AF9</f>
        <v>1.8235947142923006</v>
      </c>
    </row>
    <row r="50" spans="1:13" ht="14.45" customHeight="1" x14ac:dyDescent="0.15">
      <c r="A50" s="46"/>
      <c r="B50" s="70">
        <v>15</v>
      </c>
      <c r="C50" s="158">
        <f t="shared" si="39"/>
        <v>65.104057331125574</v>
      </c>
      <c r="D50" s="158">
        <f t="shared" si="35"/>
        <v>63.761464519154501</v>
      </c>
      <c r="E50" s="159">
        <f t="shared" si="35"/>
        <v>66.446650143096647</v>
      </c>
      <c r="F50" s="160">
        <f t="shared" si="40"/>
        <v>63.825319535085121</v>
      </c>
      <c r="G50" s="158">
        <f t="shared" si="36"/>
        <v>62.5499244107096</v>
      </c>
      <c r="H50" s="158">
        <f t="shared" si="36"/>
        <v>65.100714659460635</v>
      </c>
      <c r="I50" s="161">
        <f t="shared" si="37"/>
        <v>98.035855446709462</v>
      </c>
      <c r="J50" s="160">
        <f t="shared" si="37"/>
        <v>1.2787377960404469</v>
      </c>
      <c r="K50" s="158">
        <f t="shared" si="38"/>
        <v>1.0236175994390679</v>
      </c>
      <c r="L50" s="158">
        <f t="shared" si="38"/>
        <v>1.5338579926418259</v>
      </c>
      <c r="M50" s="162">
        <f t="shared" si="41"/>
        <v>1.9641445532905299</v>
      </c>
    </row>
    <row r="51" spans="1:13" ht="14.45" customHeight="1" x14ac:dyDescent="0.15">
      <c r="A51" s="46"/>
      <c r="B51" s="70">
        <v>20</v>
      </c>
      <c r="C51" s="158">
        <f t="shared" si="39"/>
        <v>60.309666409879462</v>
      </c>
      <c r="D51" s="158">
        <f t="shared" si="35"/>
        <v>59.024537191936062</v>
      </c>
      <c r="E51" s="159">
        <f t="shared" si="35"/>
        <v>61.594795627822862</v>
      </c>
      <c r="F51" s="160">
        <f t="shared" si="40"/>
        <v>59.02669949430404</v>
      </c>
      <c r="G51" s="158">
        <f t="shared" si="36"/>
        <v>57.809693802952914</v>
      </c>
      <c r="H51" s="158">
        <f t="shared" si="36"/>
        <v>60.243705185655166</v>
      </c>
      <c r="I51" s="161">
        <f t="shared" si="37"/>
        <v>97.872701024648251</v>
      </c>
      <c r="J51" s="160">
        <f t="shared" si="37"/>
        <v>1.2829669155754182</v>
      </c>
      <c r="K51" s="158">
        <f t="shared" si="38"/>
        <v>1.0271376649301236</v>
      </c>
      <c r="L51" s="158">
        <f t="shared" si="38"/>
        <v>1.5387961662207128</v>
      </c>
      <c r="M51" s="162">
        <f t="shared" si="41"/>
        <v>2.1272989753517395</v>
      </c>
    </row>
    <row r="52" spans="1:13" ht="14.45" customHeight="1" x14ac:dyDescent="0.15">
      <c r="A52" s="46"/>
      <c r="B52" s="70">
        <v>25</v>
      </c>
      <c r="C52" s="158">
        <f t="shared" si="39"/>
        <v>55.491592092788657</v>
      </c>
      <c r="D52" s="158">
        <f t="shared" si="35"/>
        <v>54.252866581894523</v>
      </c>
      <c r="E52" s="159">
        <f t="shared" si="35"/>
        <v>56.730317603682792</v>
      </c>
      <c r="F52" s="160">
        <f t="shared" si="40"/>
        <v>54.204580467916692</v>
      </c>
      <c r="G52" s="158">
        <f t="shared" si="36"/>
        <v>53.034743494336098</v>
      </c>
      <c r="H52" s="158">
        <f t="shared" si="36"/>
        <v>55.374417441497286</v>
      </c>
      <c r="I52" s="161">
        <f t="shared" si="37"/>
        <v>97.68070877707035</v>
      </c>
      <c r="J52" s="160">
        <f t="shared" si="37"/>
        <v>1.2870116248719605</v>
      </c>
      <c r="K52" s="158">
        <f t="shared" si="38"/>
        <v>1.0304987013969282</v>
      </c>
      <c r="L52" s="158">
        <f t="shared" si="38"/>
        <v>1.5435245483469928</v>
      </c>
      <c r="M52" s="162">
        <f t="shared" si="41"/>
        <v>2.319291222929631</v>
      </c>
    </row>
    <row r="53" spans="1:13" ht="14.45" customHeight="1" x14ac:dyDescent="0.15">
      <c r="A53" s="46"/>
      <c r="B53" s="70">
        <v>30</v>
      </c>
      <c r="C53" s="158">
        <f t="shared" si="39"/>
        <v>50.49159209278865</v>
      </c>
      <c r="D53" s="158">
        <f t="shared" si="35"/>
        <v>49.252866581894516</v>
      </c>
      <c r="E53" s="159">
        <f t="shared" si="35"/>
        <v>51.730317603682785</v>
      </c>
      <c r="F53" s="160">
        <f t="shared" si="40"/>
        <v>49.204580467916685</v>
      </c>
      <c r="G53" s="158">
        <f t="shared" si="36"/>
        <v>48.034743494336091</v>
      </c>
      <c r="H53" s="158">
        <f t="shared" si="36"/>
        <v>50.374417441497279</v>
      </c>
      <c r="I53" s="161">
        <f t="shared" si="37"/>
        <v>97.451037744052869</v>
      </c>
      <c r="J53" s="160">
        <f t="shared" si="37"/>
        <v>1.2870116248719605</v>
      </c>
      <c r="K53" s="158">
        <f t="shared" si="38"/>
        <v>1.0304987013969282</v>
      </c>
      <c r="L53" s="158">
        <f t="shared" si="38"/>
        <v>1.5435245483469928</v>
      </c>
      <c r="M53" s="162">
        <f t="shared" si="41"/>
        <v>2.5489622559471146</v>
      </c>
    </row>
    <row r="54" spans="1:13" ht="14.45" customHeight="1" x14ac:dyDescent="0.15">
      <c r="A54" s="46"/>
      <c r="B54" s="70">
        <v>35</v>
      </c>
      <c r="C54" s="158">
        <f t="shared" si="39"/>
        <v>45.491592092788657</v>
      </c>
      <c r="D54" s="158">
        <f t="shared" si="35"/>
        <v>44.252866581894523</v>
      </c>
      <c r="E54" s="159">
        <f t="shared" si="35"/>
        <v>46.730317603682792</v>
      </c>
      <c r="F54" s="160">
        <f t="shared" si="40"/>
        <v>44.204580467916685</v>
      </c>
      <c r="G54" s="158">
        <f t="shared" si="36"/>
        <v>43.034743494336091</v>
      </c>
      <c r="H54" s="158">
        <f t="shared" si="36"/>
        <v>45.374417441497279</v>
      </c>
      <c r="I54" s="161">
        <f t="shared" si="37"/>
        <v>97.17088023156704</v>
      </c>
      <c r="J54" s="160">
        <f t="shared" si="37"/>
        <v>1.2870116248719605</v>
      </c>
      <c r="K54" s="158">
        <f t="shared" si="38"/>
        <v>1.0304987013969282</v>
      </c>
      <c r="L54" s="158">
        <f t="shared" si="38"/>
        <v>1.5435245483469928</v>
      </c>
      <c r="M54" s="162">
        <f t="shared" si="41"/>
        <v>2.8291197684329408</v>
      </c>
    </row>
    <row r="55" spans="1:13" ht="14.45" customHeight="1" x14ac:dyDescent="0.15">
      <c r="A55" s="46"/>
      <c r="B55" s="70">
        <v>40</v>
      </c>
      <c r="C55" s="158">
        <f t="shared" si="39"/>
        <v>40.869160375217803</v>
      </c>
      <c r="D55" s="158">
        <f t="shared" si="35"/>
        <v>39.695508274190509</v>
      </c>
      <c r="E55" s="159">
        <f t="shared" si="35"/>
        <v>42.042812476245096</v>
      </c>
      <c r="F55" s="160">
        <f t="shared" si="40"/>
        <v>39.57080103009978</v>
      </c>
      <c r="G55" s="158">
        <f t="shared" si="36"/>
        <v>38.466490616435081</v>
      </c>
      <c r="H55" s="158">
        <f t="shared" si="36"/>
        <v>40.675111443764479</v>
      </c>
      <c r="I55" s="161">
        <f t="shared" si="37"/>
        <v>96.823131835354943</v>
      </c>
      <c r="J55" s="160">
        <f t="shared" si="37"/>
        <v>1.29835934511801</v>
      </c>
      <c r="K55" s="158">
        <f t="shared" si="38"/>
        <v>1.0399063364323751</v>
      </c>
      <c r="L55" s="158">
        <f t="shared" si="38"/>
        <v>1.5568123538036449</v>
      </c>
      <c r="M55" s="162">
        <f t="shared" si="41"/>
        <v>3.1768681646450165</v>
      </c>
    </row>
    <row r="56" spans="1:13" ht="14.45" customHeight="1" x14ac:dyDescent="0.15">
      <c r="A56" s="46"/>
      <c r="B56" s="70">
        <v>45</v>
      </c>
      <c r="C56" s="158">
        <f t="shared" si="39"/>
        <v>36.000363601607418</v>
      </c>
      <c r="D56" s="158">
        <f t="shared" si="35"/>
        <v>34.851198711906363</v>
      </c>
      <c r="E56" s="159">
        <f t="shared" si="35"/>
        <v>37.149528491308473</v>
      </c>
      <c r="F56" s="160">
        <f t="shared" si="40"/>
        <v>34.697544944133966</v>
      </c>
      <c r="G56" s="158">
        <f t="shared" si="36"/>
        <v>33.617744350279999</v>
      </c>
      <c r="H56" s="158">
        <f t="shared" si="36"/>
        <v>35.777345537987934</v>
      </c>
      <c r="I56" s="161">
        <f t="shared" si="37"/>
        <v>96.38109583588961</v>
      </c>
      <c r="J56" s="160">
        <f t="shared" si="37"/>
        <v>1.3028186574734419</v>
      </c>
      <c r="K56" s="158">
        <f t="shared" si="38"/>
        <v>1.0436258017537035</v>
      </c>
      <c r="L56" s="158">
        <f t="shared" si="38"/>
        <v>1.5620115131931804</v>
      </c>
      <c r="M56" s="162">
        <f t="shared" si="41"/>
        <v>3.6189041641103619</v>
      </c>
    </row>
    <row r="57" spans="1:13" ht="14.45" customHeight="1" x14ac:dyDescent="0.15">
      <c r="A57" s="46"/>
      <c r="B57" s="70">
        <v>50</v>
      </c>
      <c r="C57" s="158">
        <f t="shared" si="39"/>
        <v>31.425694382725268</v>
      </c>
      <c r="D57" s="158">
        <f t="shared" si="35"/>
        <v>30.340079714026626</v>
      </c>
      <c r="E57" s="159">
        <f t="shared" si="35"/>
        <v>32.511309051423915</v>
      </c>
      <c r="F57" s="160">
        <f t="shared" si="40"/>
        <v>30.106240096868852</v>
      </c>
      <c r="G57" s="158">
        <f t="shared" si="36"/>
        <v>29.089642728614145</v>
      </c>
      <c r="H57" s="158">
        <f t="shared" si="36"/>
        <v>31.12283746512356</v>
      </c>
      <c r="I57" s="161">
        <f t="shared" si="37"/>
        <v>95.801352009005342</v>
      </c>
      <c r="J57" s="160">
        <f t="shared" si="37"/>
        <v>1.3194542858564182</v>
      </c>
      <c r="K57" s="158">
        <f t="shared" si="38"/>
        <v>1.0574650276049837</v>
      </c>
      <c r="L57" s="158">
        <f t="shared" si="38"/>
        <v>1.5814435441078527</v>
      </c>
      <c r="M57" s="162">
        <f t="shared" si="41"/>
        <v>4.198647990994667</v>
      </c>
    </row>
    <row r="58" spans="1:13" ht="14.45" customHeight="1" x14ac:dyDescent="0.15">
      <c r="A58" s="46"/>
      <c r="B58" s="70">
        <v>55</v>
      </c>
      <c r="C58" s="158">
        <f t="shared" si="39"/>
        <v>27.23048626438025</v>
      </c>
      <c r="D58" s="158">
        <f t="shared" si="35"/>
        <v>26.235644247995523</v>
      </c>
      <c r="E58" s="159">
        <f t="shared" si="35"/>
        <v>28.225328280764977</v>
      </c>
      <c r="F58" s="160">
        <f t="shared" si="40"/>
        <v>25.874080239376141</v>
      </c>
      <c r="G58" s="158">
        <f t="shared" si="36"/>
        <v>24.947079365410474</v>
      </c>
      <c r="H58" s="158">
        <f t="shared" si="36"/>
        <v>26.801081113341809</v>
      </c>
      <c r="I58" s="161">
        <f t="shared" si="37"/>
        <v>95.018796168989468</v>
      </c>
      <c r="J58" s="160">
        <f t="shared" si="37"/>
        <v>1.3564060250041046</v>
      </c>
      <c r="K58" s="158">
        <f t="shared" si="38"/>
        <v>1.0880826204281886</v>
      </c>
      <c r="L58" s="158">
        <f t="shared" si="38"/>
        <v>1.6247294295800205</v>
      </c>
      <c r="M58" s="162">
        <f t="shared" si="41"/>
        <v>4.9812038310105278</v>
      </c>
    </row>
    <row r="59" spans="1:13" ht="14.45" customHeight="1" x14ac:dyDescent="0.15">
      <c r="A59" s="46"/>
      <c r="B59" s="70">
        <v>60</v>
      </c>
      <c r="C59" s="158">
        <f t="shared" si="39"/>
        <v>23.173978931751769</v>
      </c>
      <c r="D59" s="158">
        <f t="shared" si="35"/>
        <v>22.254579962325831</v>
      </c>
      <c r="E59" s="159">
        <f t="shared" si="35"/>
        <v>24.093377901177707</v>
      </c>
      <c r="F59" s="160">
        <f t="shared" si="40"/>
        <v>21.772842875517782</v>
      </c>
      <c r="G59" s="158">
        <f t="shared" si="36"/>
        <v>20.919454699510485</v>
      </c>
      <c r="H59" s="158">
        <f t="shared" si="36"/>
        <v>22.626231051525078</v>
      </c>
      <c r="I59" s="161">
        <f t="shared" si="37"/>
        <v>93.953839086673966</v>
      </c>
      <c r="J59" s="160">
        <f t="shared" si="37"/>
        <v>1.4011360562339887</v>
      </c>
      <c r="K59" s="158">
        <f t="shared" si="38"/>
        <v>1.1240909200728284</v>
      </c>
      <c r="L59" s="158">
        <f t="shared" si="38"/>
        <v>1.6781811923951491</v>
      </c>
      <c r="M59" s="162">
        <f t="shared" si="41"/>
        <v>6.0461609133260481</v>
      </c>
    </row>
    <row r="60" spans="1:13" ht="14.45" customHeight="1" x14ac:dyDescent="0.15">
      <c r="A60" s="46"/>
      <c r="B60" s="70">
        <v>65</v>
      </c>
      <c r="C60" s="158">
        <f t="shared" si="39"/>
        <v>19.068731276318722</v>
      </c>
      <c r="D60" s="158">
        <f t="shared" si="35"/>
        <v>18.21328362200855</v>
      </c>
      <c r="E60" s="159">
        <f t="shared" si="35"/>
        <v>19.924178930628894</v>
      </c>
      <c r="F60" s="160">
        <f t="shared" si="40"/>
        <v>17.621055512828498</v>
      </c>
      <c r="G60" s="158">
        <f t="shared" si="36"/>
        <v>16.828146972744584</v>
      </c>
      <c r="H60" s="158">
        <f t="shared" si="36"/>
        <v>18.413964052912412</v>
      </c>
      <c r="I60" s="161">
        <f t="shared" si="37"/>
        <v>92.408117024082884</v>
      </c>
      <c r="J60" s="160">
        <f t="shared" si="37"/>
        <v>1.4476757634902231</v>
      </c>
      <c r="K60" s="158">
        <f t="shared" si="38"/>
        <v>1.1607677795994951</v>
      </c>
      <c r="L60" s="158">
        <f t="shared" si="38"/>
        <v>1.7345837473809511</v>
      </c>
      <c r="M60" s="162">
        <f t="shared" si="41"/>
        <v>7.5918829759171134</v>
      </c>
    </row>
    <row r="61" spans="1:13" ht="14.45" customHeight="1" x14ac:dyDescent="0.15">
      <c r="A61" s="46"/>
      <c r="B61" s="70">
        <v>70</v>
      </c>
      <c r="C61" s="158">
        <f t="shared" si="39"/>
        <v>15.069639690756567</v>
      </c>
      <c r="D61" s="158">
        <f t="shared" si="35"/>
        <v>14.297098639871333</v>
      </c>
      <c r="E61" s="159">
        <f t="shared" si="35"/>
        <v>15.842180741641801</v>
      </c>
      <c r="F61" s="160">
        <f t="shared" si="40"/>
        <v>13.605318086338755</v>
      </c>
      <c r="G61" s="158">
        <f t="shared" si="36"/>
        <v>12.887467916776334</v>
      </c>
      <c r="H61" s="158">
        <f t="shared" si="36"/>
        <v>14.323168255901177</v>
      </c>
      <c r="I61" s="161">
        <f t="shared" si="37"/>
        <v>90.282968707500018</v>
      </c>
      <c r="J61" s="160">
        <f t="shared" si="37"/>
        <v>1.4643216044178138</v>
      </c>
      <c r="K61" s="158">
        <f t="shared" si="38"/>
        <v>1.1673243001270088</v>
      </c>
      <c r="L61" s="158">
        <f t="shared" si="38"/>
        <v>1.7613189087086187</v>
      </c>
      <c r="M61" s="162">
        <f t="shared" si="41"/>
        <v>9.7170312924999855</v>
      </c>
    </row>
    <row r="62" spans="1:13" ht="14.45" customHeight="1" x14ac:dyDescent="0.15">
      <c r="A62" s="46"/>
      <c r="B62" s="70">
        <v>75</v>
      </c>
      <c r="C62" s="158">
        <f t="shared" si="39"/>
        <v>11.446368062333192</v>
      </c>
      <c r="D62" s="158">
        <f t="shared" si="35"/>
        <v>10.769866787987871</v>
      </c>
      <c r="E62" s="159">
        <f t="shared" si="35"/>
        <v>12.122869336678514</v>
      </c>
      <c r="F62" s="160">
        <f t="shared" si="40"/>
        <v>10.001010912134296</v>
      </c>
      <c r="G62" s="158">
        <f t="shared" si="36"/>
        <v>9.362467062321441</v>
      </c>
      <c r="H62" s="158">
        <f t="shared" si="36"/>
        <v>10.639554761947151</v>
      </c>
      <c r="I62" s="161">
        <f t="shared" si="37"/>
        <v>87.372788099002648</v>
      </c>
      <c r="J62" s="160">
        <f t="shared" si="37"/>
        <v>1.4453571501988944</v>
      </c>
      <c r="K62" s="158">
        <f t="shared" si="38"/>
        <v>1.1325989414906719</v>
      </c>
      <c r="L62" s="158">
        <f t="shared" si="38"/>
        <v>1.758115358907117</v>
      </c>
      <c r="M62" s="162">
        <f t="shared" si="41"/>
        <v>12.627211900997331</v>
      </c>
    </row>
    <row r="63" spans="1:13" ht="14.45" customHeight="1" x14ac:dyDescent="0.15">
      <c r="A63" s="46"/>
      <c r="B63" s="70">
        <v>80</v>
      </c>
      <c r="C63" s="158">
        <f>AB23</f>
        <v>8.2086093650294458</v>
      </c>
      <c r="D63" s="158">
        <f t="shared" si="35"/>
        <v>7.6514233551879824</v>
      </c>
      <c r="E63" s="159">
        <f t="shared" si="35"/>
        <v>8.7657953748709083</v>
      </c>
      <c r="F63" s="160">
        <f>AC23</f>
        <v>6.8809832785690883</v>
      </c>
      <c r="G63" s="158">
        <f t="shared" si="36"/>
        <v>6.3244954277616232</v>
      </c>
      <c r="H63" s="158">
        <f t="shared" si="36"/>
        <v>7.4374711293765534</v>
      </c>
      <c r="I63" s="161">
        <f t="shared" si="37"/>
        <v>83.82641897766085</v>
      </c>
      <c r="J63" s="160">
        <f t="shared" si="37"/>
        <v>1.3276260864603573</v>
      </c>
      <c r="K63" s="158">
        <f t="shared" si="38"/>
        <v>0.99174077295763108</v>
      </c>
      <c r="L63" s="158">
        <f t="shared" si="38"/>
        <v>1.6635113999630835</v>
      </c>
      <c r="M63" s="162">
        <f>AF23</f>
        <v>16.17358102233916</v>
      </c>
    </row>
    <row r="64" spans="1:13" ht="14.45" customHeight="1" x14ac:dyDescent="0.15">
      <c r="A64" s="22"/>
      <c r="B64" s="93">
        <v>85</v>
      </c>
      <c r="C64" s="163">
        <f>AB24</f>
        <v>5.8838552360236429</v>
      </c>
      <c r="D64" s="163">
        <f t="shared" si="35"/>
        <v>4.5905635542534906</v>
      </c>
      <c r="E64" s="164">
        <f t="shared" si="35"/>
        <v>7.1771469177937952</v>
      </c>
      <c r="F64" s="165">
        <f>AC24</f>
        <v>4.6451488705449817</v>
      </c>
      <c r="G64" s="163">
        <f t="shared" si="36"/>
        <v>3.545748867661648</v>
      </c>
      <c r="H64" s="163">
        <f t="shared" si="36"/>
        <v>5.7445488734283154</v>
      </c>
      <c r="I64" s="166">
        <f t="shared" si="37"/>
        <v>78.947368421052644</v>
      </c>
      <c r="J64" s="165">
        <f t="shared" si="37"/>
        <v>1.2387063654786616</v>
      </c>
      <c r="K64" s="163">
        <f t="shared" si="38"/>
        <v>0.74847066250330685</v>
      </c>
      <c r="L64" s="163">
        <f t="shared" si="38"/>
        <v>1.7289420684540164</v>
      </c>
      <c r="M64" s="167">
        <f>AF24</f>
        <v>21.052631578947366</v>
      </c>
    </row>
    <row r="65" spans="1:13" ht="14.45" customHeight="1" x14ac:dyDescent="0.15">
      <c r="A65" s="46" t="s">
        <v>102</v>
      </c>
      <c r="B65" s="168">
        <v>0</v>
      </c>
      <c r="C65" s="169">
        <f>AB25</f>
        <v>85.304933192590227</v>
      </c>
      <c r="D65" s="169">
        <f t="shared" si="35"/>
        <v>83.770654227149947</v>
      </c>
      <c r="E65" s="170">
        <f t="shared" si="35"/>
        <v>86.839212158030506</v>
      </c>
      <c r="F65" s="171">
        <f>AC25</f>
        <v>82.7113001545939</v>
      </c>
      <c r="G65" s="169">
        <f t="shared" si="36"/>
        <v>81.283274553423013</v>
      </c>
      <c r="H65" s="169">
        <f t="shared" si="36"/>
        <v>84.139325755764787</v>
      </c>
      <c r="I65" s="172">
        <f t="shared" si="37"/>
        <v>96.959574386934037</v>
      </c>
      <c r="J65" s="171">
        <f t="shared" si="37"/>
        <v>2.593633037996339</v>
      </c>
      <c r="K65" s="169">
        <f t="shared" si="38"/>
        <v>2.2596909104226341</v>
      </c>
      <c r="L65" s="169">
        <f t="shared" si="38"/>
        <v>2.9275751655700439</v>
      </c>
      <c r="M65" s="173">
        <f>AF25</f>
        <v>3.0404256130659837</v>
      </c>
    </row>
    <row r="66" spans="1:13" ht="14.45" customHeight="1" x14ac:dyDescent="0.15">
      <c r="A66" s="125"/>
      <c r="B66" s="70">
        <v>5</v>
      </c>
      <c r="C66" s="158">
        <f>AB26</f>
        <v>80.6718555261956</v>
      </c>
      <c r="D66" s="158">
        <f t="shared" si="35"/>
        <v>79.309847555425662</v>
      </c>
      <c r="E66" s="159">
        <f t="shared" si="35"/>
        <v>82.033863496965537</v>
      </c>
      <c r="F66" s="160">
        <f>AC26</f>
        <v>78.066951616458411</v>
      </c>
      <c r="G66" s="158">
        <f t="shared" si="36"/>
        <v>76.814357732658081</v>
      </c>
      <c r="H66" s="158">
        <f t="shared" si="36"/>
        <v>79.319545500258741</v>
      </c>
      <c r="I66" s="161">
        <f t="shared" si="37"/>
        <v>96.770987982430469</v>
      </c>
      <c r="J66" s="160">
        <f t="shared" si="37"/>
        <v>2.604903909737172</v>
      </c>
      <c r="K66" s="158">
        <f t="shared" si="38"/>
        <v>2.2702420813503164</v>
      </c>
      <c r="L66" s="158">
        <f t="shared" si="38"/>
        <v>2.9395657381240277</v>
      </c>
      <c r="M66" s="162">
        <f>AF26</f>
        <v>3.2290120175695138</v>
      </c>
    </row>
    <row r="67" spans="1:13" ht="14.45" customHeight="1" x14ac:dyDescent="0.15">
      <c r="A67" s="125"/>
      <c r="B67" s="70">
        <v>10</v>
      </c>
      <c r="C67" s="158">
        <f t="shared" ref="C67:C80" si="42">AB27</f>
        <v>75.945955777676673</v>
      </c>
      <c r="D67" s="158">
        <f t="shared" si="35"/>
        <v>74.689603050262022</v>
      </c>
      <c r="E67" s="159">
        <f t="shared" si="35"/>
        <v>77.202308505091324</v>
      </c>
      <c r="F67" s="160">
        <f t="shared" ref="F67:F80" si="43">AC27</f>
        <v>73.3319487291039</v>
      </c>
      <c r="G67" s="158">
        <f t="shared" si="36"/>
        <v>72.187718237277011</v>
      </c>
      <c r="H67" s="158">
        <f t="shared" si="36"/>
        <v>74.476179220930788</v>
      </c>
      <c r="I67" s="161">
        <f t="shared" si="37"/>
        <v>96.558069456357899</v>
      </c>
      <c r="J67" s="160">
        <f t="shared" si="37"/>
        <v>2.6140070485727738</v>
      </c>
      <c r="K67" s="158">
        <f t="shared" si="38"/>
        <v>2.2786516609040968</v>
      </c>
      <c r="L67" s="158">
        <f t="shared" si="38"/>
        <v>2.9493624362414508</v>
      </c>
      <c r="M67" s="162">
        <f t="shared" ref="M67:M80" si="44">AF27</f>
        <v>3.4419305436420973</v>
      </c>
    </row>
    <row r="68" spans="1:13" ht="14.45" customHeight="1" x14ac:dyDescent="0.15">
      <c r="A68" s="125"/>
      <c r="B68" s="70">
        <v>15</v>
      </c>
      <c r="C68" s="158">
        <f t="shared" si="42"/>
        <v>70.945955777676659</v>
      </c>
      <c r="D68" s="158">
        <f t="shared" si="35"/>
        <v>69.689603050262008</v>
      </c>
      <c r="E68" s="159">
        <f t="shared" si="35"/>
        <v>72.20230850509131</v>
      </c>
      <c r="F68" s="160">
        <f t="shared" si="43"/>
        <v>68.3319487291039</v>
      </c>
      <c r="G68" s="158">
        <f t="shared" si="36"/>
        <v>67.187718237277011</v>
      </c>
      <c r="H68" s="158">
        <f t="shared" si="36"/>
        <v>69.476179220930788</v>
      </c>
      <c r="I68" s="161">
        <f t="shared" si="37"/>
        <v>96.315495337374443</v>
      </c>
      <c r="J68" s="160">
        <f t="shared" si="37"/>
        <v>2.6140070485727738</v>
      </c>
      <c r="K68" s="158">
        <f t="shared" si="38"/>
        <v>2.2786516609040968</v>
      </c>
      <c r="L68" s="158">
        <f t="shared" si="38"/>
        <v>2.9493624362414508</v>
      </c>
      <c r="M68" s="162">
        <f t="shared" si="44"/>
        <v>3.6845046626255735</v>
      </c>
    </row>
    <row r="69" spans="1:13" ht="14.45" customHeight="1" x14ac:dyDescent="0.15">
      <c r="A69" s="125"/>
      <c r="B69" s="70">
        <v>20</v>
      </c>
      <c r="C69" s="158">
        <f t="shared" si="42"/>
        <v>65.945955777676673</v>
      </c>
      <c r="D69" s="158">
        <f t="shared" si="35"/>
        <v>64.689603050262022</v>
      </c>
      <c r="E69" s="159">
        <f t="shared" si="35"/>
        <v>67.202308505091324</v>
      </c>
      <c r="F69" s="160">
        <f t="shared" si="43"/>
        <v>63.331948729103885</v>
      </c>
      <c r="G69" s="158">
        <f t="shared" si="36"/>
        <v>62.187718237276997</v>
      </c>
      <c r="H69" s="158">
        <f t="shared" si="36"/>
        <v>64.476179220930774</v>
      </c>
      <c r="I69" s="161">
        <f t="shared" si="37"/>
        <v>96.036137443537285</v>
      </c>
      <c r="J69" s="160">
        <f t="shared" si="37"/>
        <v>2.6140070485727738</v>
      </c>
      <c r="K69" s="158">
        <f t="shared" si="38"/>
        <v>2.2786516609040968</v>
      </c>
      <c r="L69" s="158">
        <f t="shared" si="38"/>
        <v>2.9493624362414508</v>
      </c>
      <c r="M69" s="162">
        <f t="shared" si="44"/>
        <v>3.9638625564626961</v>
      </c>
    </row>
    <row r="70" spans="1:13" ht="14.45" customHeight="1" x14ac:dyDescent="0.15">
      <c r="A70" s="125"/>
      <c r="B70" s="70">
        <v>25</v>
      </c>
      <c r="C70" s="158">
        <f t="shared" si="42"/>
        <v>60.945955777676666</v>
      </c>
      <c r="D70" s="158">
        <f t="shared" si="35"/>
        <v>59.689603050262022</v>
      </c>
      <c r="E70" s="159">
        <f t="shared" si="35"/>
        <v>62.20230850509131</v>
      </c>
      <c r="F70" s="160">
        <f t="shared" si="43"/>
        <v>58.331948729103893</v>
      </c>
      <c r="G70" s="158">
        <f t="shared" si="36"/>
        <v>57.187718237277004</v>
      </c>
      <c r="H70" s="158">
        <f t="shared" si="36"/>
        <v>59.476179220930781</v>
      </c>
      <c r="I70" s="161">
        <f t="shared" si="37"/>
        <v>95.710942563427253</v>
      </c>
      <c r="J70" s="160">
        <f t="shared" si="37"/>
        <v>2.6140070485727738</v>
      </c>
      <c r="K70" s="158">
        <f t="shared" si="38"/>
        <v>2.2786516609040968</v>
      </c>
      <c r="L70" s="158">
        <f t="shared" si="38"/>
        <v>2.9493624362414508</v>
      </c>
      <c r="M70" s="162">
        <f t="shared" si="44"/>
        <v>4.2890574365727385</v>
      </c>
    </row>
    <row r="71" spans="1:13" ht="14.45" customHeight="1" x14ac:dyDescent="0.15">
      <c r="A71" s="125"/>
      <c r="B71" s="70">
        <v>30</v>
      </c>
      <c r="C71" s="158">
        <f t="shared" si="42"/>
        <v>55.945955777676666</v>
      </c>
      <c r="D71" s="158">
        <f t="shared" si="35"/>
        <v>54.689603050262022</v>
      </c>
      <c r="E71" s="159">
        <f t="shared" si="35"/>
        <v>57.20230850509131</v>
      </c>
      <c r="F71" s="160">
        <f t="shared" si="43"/>
        <v>53.331948729103893</v>
      </c>
      <c r="G71" s="158">
        <f t="shared" si="36"/>
        <v>52.187718237277004</v>
      </c>
      <c r="H71" s="158">
        <f t="shared" si="36"/>
        <v>54.476179220930781</v>
      </c>
      <c r="I71" s="161">
        <f t="shared" si="37"/>
        <v>95.327621072449702</v>
      </c>
      <c r="J71" s="160">
        <f t="shared" si="37"/>
        <v>2.6140070485727738</v>
      </c>
      <c r="K71" s="158">
        <f t="shared" si="38"/>
        <v>2.2786516609040968</v>
      </c>
      <c r="L71" s="158">
        <f t="shared" si="38"/>
        <v>2.9493624362414508</v>
      </c>
      <c r="M71" s="162">
        <f t="shared" si="44"/>
        <v>4.6723789275502998</v>
      </c>
    </row>
    <row r="72" spans="1:13" ht="14.45" customHeight="1" x14ac:dyDescent="0.15">
      <c r="A72" s="125"/>
      <c r="B72" s="70">
        <v>35</v>
      </c>
      <c r="C72" s="158">
        <f t="shared" si="42"/>
        <v>51.286803034015726</v>
      </c>
      <c r="D72" s="158">
        <f t="shared" si="35"/>
        <v>50.114590714106463</v>
      </c>
      <c r="E72" s="159">
        <f t="shared" si="35"/>
        <v>52.45901535392499</v>
      </c>
      <c r="F72" s="160">
        <f t="shared" si="43"/>
        <v>48.656091326749326</v>
      </c>
      <c r="G72" s="158">
        <f t="shared" si="36"/>
        <v>47.596400187689895</v>
      </c>
      <c r="H72" s="158">
        <f t="shared" si="36"/>
        <v>49.715782465808758</v>
      </c>
      <c r="I72" s="161">
        <f t="shared" si="37"/>
        <v>94.870587457904918</v>
      </c>
      <c r="J72" s="160">
        <f t="shared" si="37"/>
        <v>2.6307117072663986</v>
      </c>
      <c r="K72" s="158">
        <f t="shared" si="38"/>
        <v>2.294013337566525</v>
      </c>
      <c r="L72" s="158">
        <f t="shared" si="38"/>
        <v>2.9674100769662721</v>
      </c>
      <c r="M72" s="162">
        <f t="shared" si="44"/>
        <v>5.1294125420950722</v>
      </c>
    </row>
    <row r="73" spans="1:13" ht="14.45" customHeight="1" x14ac:dyDescent="0.15">
      <c r="A73" s="125"/>
      <c r="B73" s="70">
        <v>40</v>
      </c>
      <c r="C73" s="158">
        <f t="shared" si="42"/>
        <v>46.434995347578898</v>
      </c>
      <c r="D73" s="158">
        <f t="shared" si="35"/>
        <v>45.295764279743416</v>
      </c>
      <c r="E73" s="159">
        <f t="shared" si="35"/>
        <v>47.57422641541438</v>
      </c>
      <c r="F73" s="160">
        <f t="shared" si="43"/>
        <v>43.796266302909011</v>
      </c>
      <c r="G73" s="158">
        <f t="shared" si="36"/>
        <v>42.769579122928995</v>
      </c>
      <c r="H73" s="158">
        <f t="shared" si="36"/>
        <v>44.822953482889027</v>
      </c>
      <c r="I73" s="161">
        <f t="shared" si="37"/>
        <v>94.317369852374782</v>
      </c>
      <c r="J73" s="160">
        <f t="shared" si="37"/>
        <v>2.6387290446698866</v>
      </c>
      <c r="K73" s="158">
        <f t="shared" si="38"/>
        <v>2.3013714468320678</v>
      </c>
      <c r="L73" s="158">
        <f t="shared" si="38"/>
        <v>2.9760866425077053</v>
      </c>
      <c r="M73" s="162">
        <f t="shared" si="44"/>
        <v>5.6826301476252192</v>
      </c>
    </row>
    <row r="74" spans="1:13" ht="14.45" customHeight="1" x14ac:dyDescent="0.15">
      <c r="A74" s="125"/>
      <c r="B74" s="70">
        <v>45</v>
      </c>
      <c r="C74" s="158">
        <f t="shared" si="42"/>
        <v>41.703472529263813</v>
      </c>
      <c r="D74" s="158">
        <f t="shared" si="35"/>
        <v>40.619718982990179</v>
      </c>
      <c r="E74" s="159">
        <f t="shared" si="35"/>
        <v>42.787226075537447</v>
      </c>
      <c r="F74" s="160">
        <f t="shared" si="43"/>
        <v>39.048553235162714</v>
      </c>
      <c r="G74" s="158">
        <f t="shared" si="36"/>
        <v>38.076928477185866</v>
      </c>
      <c r="H74" s="158">
        <f t="shared" si="36"/>
        <v>40.020177993139562</v>
      </c>
      <c r="I74" s="161">
        <f t="shared" si="37"/>
        <v>93.63381720254084</v>
      </c>
      <c r="J74" s="160">
        <f t="shared" si="37"/>
        <v>2.6549192941010915</v>
      </c>
      <c r="K74" s="158">
        <f t="shared" si="38"/>
        <v>2.3162388421315581</v>
      </c>
      <c r="L74" s="158">
        <f t="shared" si="38"/>
        <v>2.993599746070625</v>
      </c>
      <c r="M74" s="162">
        <f t="shared" si="44"/>
        <v>6.3661827974591407</v>
      </c>
    </row>
    <row r="75" spans="1:13" ht="14.45" customHeight="1" x14ac:dyDescent="0.15">
      <c r="A75" s="125"/>
      <c r="B75" s="70">
        <v>50</v>
      </c>
      <c r="C75" s="158">
        <f t="shared" si="42"/>
        <v>36.817827545590475</v>
      </c>
      <c r="D75" s="158">
        <f t="shared" si="35"/>
        <v>35.7543283278915</v>
      </c>
      <c r="E75" s="159">
        <f t="shared" si="35"/>
        <v>37.881326763289451</v>
      </c>
      <c r="F75" s="160">
        <f t="shared" si="43"/>
        <v>34.155129197935644</v>
      </c>
      <c r="G75" s="158">
        <f t="shared" si="36"/>
        <v>33.203376805525394</v>
      </c>
      <c r="H75" s="158">
        <f t="shared" si="36"/>
        <v>35.106881590345893</v>
      </c>
      <c r="I75" s="161">
        <f t="shared" si="37"/>
        <v>92.767910207744649</v>
      </c>
      <c r="J75" s="160">
        <f t="shared" si="37"/>
        <v>2.6626983476548287</v>
      </c>
      <c r="K75" s="158">
        <f t="shared" si="38"/>
        <v>2.3233689162796147</v>
      </c>
      <c r="L75" s="158">
        <f t="shared" si="38"/>
        <v>3.0020277790300427</v>
      </c>
      <c r="M75" s="162">
        <f t="shared" si="44"/>
        <v>7.232089792255354</v>
      </c>
    </row>
    <row r="76" spans="1:13" ht="14.45" customHeight="1" x14ac:dyDescent="0.15">
      <c r="A76" s="125"/>
      <c r="B76" s="70">
        <v>55</v>
      </c>
      <c r="C76" s="158">
        <f t="shared" si="42"/>
        <v>32.758684597243914</v>
      </c>
      <c r="D76" s="158">
        <f t="shared" si="35"/>
        <v>31.860965525427901</v>
      </c>
      <c r="E76" s="159">
        <f t="shared" si="35"/>
        <v>33.656403669059927</v>
      </c>
      <c r="F76" s="160">
        <f t="shared" si="43"/>
        <v>30.022699723173535</v>
      </c>
      <c r="G76" s="158">
        <f t="shared" si="36"/>
        <v>29.231332108519705</v>
      </c>
      <c r="H76" s="158">
        <f t="shared" si="36"/>
        <v>30.814067337827364</v>
      </c>
      <c r="I76" s="161">
        <f t="shared" si="37"/>
        <v>91.648062467378296</v>
      </c>
      <c r="J76" s="160">
        <f t="shared" si="37"/>
        <v>2.7359848740703776</v>
      </c>
      <c r="K76" s="158">
        <f t="shared" si="38"/>
        <v>2.3907105180524129</v>
      </c>
      <c r="L76" s="158">
        <f t="shared" si="38"/>
        <v>3.0812592300883423</v>
      </c>
      <c r="M76" s="162">
        <f t="shared" si="44"/>
        <v>8.3519375326216974</v>
      </c>
    </row>
    <row r="77" spans="1:13" ht="14.45" customHeight="1" x14ac:dyDescent="0.15">
      <c r="A77" s="125"/>
      <c r="B77" s="70">
        <v>60</v>
      </c>
      <c r="C77" s="158">
        <f t="shared" si="42"/>
        <v>28.039553458142084</v>
      </c>
      <c r="D77" s="158">
        <f t="shared" si="35"/>
        <v>27.176691883866056</v>
      </c>
      <c r="E77" s="159">
        <f t="shared" si="35"/>
        <v>28.902415032418112</v>
      </c>
      <c r="F77" s="160">
        <f t="shared" si="43"/>
        <v>25.285151847794626</v>
      </c>
      <c r="G77" s="158">
        <f t="shared" si="36"/>
        <v>24.527142147725833</v>
      </c>
      <c r="H77" s="158">
        <f t="shared" si="36"/>
        <v>26.04316154786342</v>
      </c>
      <c r="I77" s="161">
        <f t="shared" si="37"/>
        <v>90.176727976573261</v>
      </c>
      <c r="J77" s="160">
        <f t="shared" si="37"/>
        <v>2.7544016103474558</v>
      </c>
      <c r="K77" s="158">
        <f t="shared" si="38"/>
        <v>2.4070895694387131</v>
      </c>
      <c r="L77" s="158">
        <f t="shared" si="38"/>
        <v>3.1017136512561985</v>
      </c>
      <c r="M77" s="162">
        <f t="shared" si="44"/>
        <v>9.8232720234267372</v>
      </c>
    </row>
    <row r="78" spans="1:13" ht="14.45" customHeight="1" x14ac:dyDescent="0.15">
      <c r="A78" s="125"/>
      <c r="B78" s="70">
        <v>65</v>
      </c>
      <c r="C78" s="158">
        <f t="shared" si="42"/>
        <v>23.686079674994247</v>
      </c>
      <c r="D78" s="158">
        <f t="shared" si="35"/>
        <v>22.890317943651869</v>
      </c>
      <c r="E78" s="159">
        <f t="shared" si="35"/>
        <v>24.481841406336624</v>
      </c>
      <c r="F78" s="160">
        <f t="shared" si="43"/>
        <v>20.875047190908809</v>
      </c>
      <c r="G78" s="158">
        <f t="shared" si="36"/>
        <v>20.178760399369136</v>
      </c>
      <c r="H78" s="158">
        <f t="shared" si="36"/>
        <v>21.571333982448483</v>
      </c>
      <c r="I78" s="161">
        <f t="shared" si="37"/>
        <v>88.13213278576832</v>
      </c>
      <c r="J78" s="160">
        <f t="shared" si="37"/>
        <v>2.8110324840854375</v>
      </c>
      <c r="K78" s="158">
        <f t="shared" si="38"/>
        <v>2.4578402125424392</v>
      </c>
      <c r="L78" s="158">
        <f t="shared" si="38"/>
        <v>3.1642247556284357</v>
      </c>
      <c r="M78" s="162">
        <f t="shared" si="44"/>
        <v>11.867867214231687</v>
      </c>
    </row>
    <row r="79" spans="1:13" ht="14.45" customHeight="1" x14ac:dyDescent="0.15">
      <c r="A79" s="125"/>
      <c r="B79" s="70">
        <v>70</v>
      </c>
      <c r="C79" s="158">
        <f t="shared" si="42"/>
        <v>19.132917621744109</v>
      </c>
      <c r="D79" s="158">
        <f t="shared" si="35"/>
        <v>18.392288157265266</v>
      </c>
      <c r="E79" s="159">
        <f t="shared" si="35"/>
        <v>19.873547086222953</v>
      </c>
      <c r="F79" s="160">
        <f t="shared" si="43"/>
        <v>16.289285387375319</v>
      </c>
      <c r="G79" s="158">
        <f t="shared" si="36"/>
        <v>15.640759194585179</v>
      </c>
      <c r="H79" s="158">
        <f t="shared" si="36"/>
        <v>16.937811580165459</v>
      </c>
      <c r="I79" s="161">
        <f t="shared" si="37"/>
        <v>85.137487702674946</v>
      </c>
      <c r="J79" s="160">
        <f t="shared" si="37"/>
        <v>2.8436322343687923</v>
      </c>
      <c r="K79" s="158">
        <f t="shared" si="38"/>
        <v>2.4870017682327372</v>
      </c>
      <c r="L79" s="158">
        <f t="shared" si="38"/>
        <v>3.2002627005048474</v>
      </c>
      <c r="M79" s="162">
        <f t="shared" si="44"/>
        <v>14.862512297325065</v>
      </c>
    </row>
    <row r="80" spans="1:13" ht="14.45" customHeight="1" x14ac:dyDescent="0.15">
      <c r="A80" s="125"/>
      <c r="B80" s="70">
        <v>75</v>
      </c>
      <c r="C80" s="158">
        <f t="shared" si="42"/>
        <v>14.938959361061462</v>
      </c>
      <c r="D80" s="158">
        <f t="shared" si="35"/>
        <v>14.29342682294644</v>
      </c>
      <c r="E80" s="159">
        <f t="shared" si="35"/>
        <v>15.584491899176484</v>
      </c>
      <c r="F80" s="160">
        <f t="shared" si="43"/>
        <v>12.052095224696501</v>
      </c>
      <c r="G80" s="158">
        <f t="shared" si="36"/>
        <v>11.477434369798402</v>
      </c>
      <c r="H80" s="158">
        <f t="shared" si="36"/>
        <v>12.6267560795946</v>
      </c>
      <c r="I80" s="161">
        <f t="shared" si="37"/>
        <v>80.675600846136589</v>
      </c>
      <c r="J80" s="160">
        <f t="shared" si="37"/>
        <v>2.8868641363649612</v>
      </c>
      <c r="K80" s="158">
        <f t="shared" si="38"/>
        <v>2.5253757666586436</v>
      </c>
      <c r="L80" s="158">
        <f t="shared" si="38"/>
        <v>3.2483525060712788</v>
      </c>
      <c r="M80" s="162">
        <f t="shared" si="44"/>
        <v>19.324399153863421</v>
      </c>
    </row>
    <row r="81" spans="1:13" ht="14.45" customHeight="1" x14ac:dyDescent="0.15">
      <c r="A81" s="125"/>
      <c r="B81" s="70">
        <v>80</v>
      </c>
      <c r="C81" s="158">
        <f>AB41</f>
        <v>11.466321610108229</v>
      </c>
      <c r="D81" s="158">
        <f t="shared" si="35"/>
        <v>10.995232234018946</v>
      </c>
      <c r="E81" s="159">
        <f t="shared" si="35"/>
        <v>11.937410986197513</v>
      </c>
      <c r="F81" s="160">
        <f>AC41</f>
        <v>8.4942981224347935</v>
      </c>
      <c r="G81" s="158">
        <f t="shared" si="36"/>
        <v>8.0217252207604872</v>
      </c>
      <c r="H81" s="158">
        <f t="shared" si="36"/>
        <v>8.9668710241090999</v>
      </c>
      <c r="I81" s="161">
        <f t="shared" si="37"/>
        <v>74.080410538516333</v>
      </c>
      <c r="J81" s="160">
        <f t="shared" si="37"/>
        <v>2.972023487673435</v>
      </c>
      <c r="K81" s="158">
        <f t="shared" si="38"/>
        <v>2.5993782070436819</v>
      </c>
      <c r="L81" s="158">
        <f t="shared" si="38"/>
        <v>3.3446687683031882</v>
      </c>
      <c r="M81" s="162">
        <f>AF41</f>
        <v>25.91958946148365</v>
      </c>
    </row>
    <row r="82" spans="1:13" ht="14.45" customHeight="1" thickBot="1" x14ac:dyDescent="0.2">
      <c r="A82" s="129"/>
      <c r="B82" s="130">
        <v>85</v>
      </c>
      <c r="C82" s="174">
        <f>AB42</f>
        <v>8.0554374895463337</v>
      </c>
      <c r="D82" s="174">
        <f t="shared" si="35"/>
        <v>6.8110573956630418</v>
      </c>
      <c r="E82" s="175">
        <f t="shared" si="35"/>
        <v>9.2998175834296255</v>
      </c>
      <c r="F82" s="176">
        <f>AC42</f>
        <v>5.0705247855814211</v>
      </c>
      <c r="G82" s="174">
        <f t="shared" si="36"/>
        <v>4.2035567173712369</v>
      </c>
      <c r="H82" s="174">
        <f t="shared" si="36"/>
        <v>5.9374928537916052</v>
      </c>
      <c r="I82" s="177">
        <f t="shared" si="37"/>
        <v>62.945368171021379</v>
      </c>
      <c r="J82" s="176">
        <f t="shared" si="37"/>
        <v>2.9849127039649122</v>
      </c>
      <c r="K82" s="174">
        <f t="shared" si="38"/>
        <v>2.3926962853479266</v>
      </c>
      <c r="L82" s="174">
        <f t="shared" si="38"/>
        <v>3.5771291225818977</v>
      </c>
      <c r="M82" s="178">
        <f>AF42</f>
        <v>37.054631828978621</v>
      </c>
    </row>
    <row r="83" spans="1:13" ht="14.45" customHeight="1" thickTop="1" x14ac:dyDescent="0.15"/>
    <row r="84" spans="1:13" ht="14.45" customHeight="1" x14ac:dyDescent="0.15"/>
  </sheetData>
  <protectedRanges>
    <protectedRange sqref="C7:F42" name="範囲1"/>
  </protectedRanges>
  <mergeCells count="30">
    <mergeCell ref="A1:M1"/>
    <mergeCell ref="B4:F4"/>
    <mergeCell ref="G4:L4"/>
    <mergeCell ref="O4:P4"/>
    <mergeCell ref="Q4:S4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T4:W4"/>
    <mergeCell ref="AL5:AM5"/>
    <mergeCell ref="AN5:AO5"/>
    <mergeCell ref="AP5:AQ5"/>
    <mergeCell ref="AR5:AS5"/>
    <mergeCell ref="AT5:AU5"/>
    <mergeCell ref="A45:A46"/>
    <mergeCell ref="B45:B46"/>
    <mergeCell ref="C45:E45"/>
    <mergeCell ref="F45:I45"/>
    <mergeCell ref="J45:M45"/>
    <mergeCell ref="D46:E46"/>
    <mergeCell ref="G46:H46"/>
    <mergeCell ref="K46:L46"/>
  </mergeCells>
  <phoneticPr fontId="2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4"/>
  <sheetViews>
    <sheetView workbookViewId="0">
      <selection activeCell="J18" sqref="J18"/>
    </sheetView>
  </sheetViews>
  <sheetFormatPr defaultRowHeight="13.5" x14ac:dyDescent="0.15"/>
  <cols>
    <col min="1" max="1" width="4.625" style="1" customWidth="1"/>
    <col min="2" max="2" width="7.625" style="1" customWidth="1"/>
    <col min="3" max="7" width="9.625" style="1" customWidth="1"/>
    <col min="8" max="8" width="11.625" style="1" bestFit="1" customWidth="1"/>
    <col min="9" max="11" width="9.625" style="1" customWidth="1"/>
    <col min="12" max="12" width="11.625" style="1" bestFit="1" customWidth="1"/>
    <col min="13" max="14" width="9.625" style="1" customWidth="1"/>
    <col min="15" max="16" width="8.625" style="1" customWidth="1"/>
    <col min="17" max="22" width="9.625" style="1" customWidth="1"/>
    <col min="23" max="23" width="10.625" style="1" customWidth="1"/>
    <col min="24" max="24" width="9.625" style="1" customWidth="1"/>
    <col min="25" max="25" width="10.625" style="1" customWidth="1"/>
    <col min="26" max="26" width="9.625" style="1" customWidth="1"/>
    <col min="27" max="32" width="10.625" style="1" customWidth="1"/>
    <col min="33" max="33" width="6.625" style="1" customWidth="1"/>
    <col min="34" max="41" width="10.625" style="1" customWidth="1"/>
    <col min="42" max="47" width="9.625" style="1" customWidth="1"/>
    <col min="48" max="256" width="9" style="1"/>
    <col min="257" max="257" width="4.625" style="1" customWidth="1"/>
    <col min="258" max="258" width="7.625" style="1" customWidth="1"/>
    <col min="259" max="270" width="9.625" style="1" customWidth="1"/>
    <col min="271" max="272" width="8.625" style="1" customWidth="1"/>
    <col min="273" max="278" width="9.625" style="1" customWidth="1"/>
    <col min="279" max="279" width="10.625" style="1" customWidth="1"/>
    <col min="280" max="280" width="9.625" style="1" customWidth="1"/>
    <col min="281" max="281" width="10.625" style="1" customWidth="1"/>
    <col min="282" max="282" width="9.625" style="1" customWidth="1"/>
    <col min="283" max="288" width="10.625" style="1" customWidth="1"/>
    <col min="289" max="289" width="6.625" style="1" customWidth="1"/>
    <col min="290" max="297" width="10.625" style="1" customWidth="1"/>
    <col min="298" max="303" width="9.625" style="1" customWidth="1"/>
    <col min="304" max="512" width="9" style="1"/>
    <col min="513" max="513" width="4.625" style="1" customWidth="1"/>
    <col min="514" max="514" width="7.625" style="1" customWidth="1"/>
    <col min="515" max="526" width="9.625" style="1" customWidth="1"/>
    <col min="527" max="528" width="8.625" style="1" customWidth="1"/>
    <col min="529" max="534" width="9.625" style="1" customWidth="1"/>
    <col min="535" max="535" width="10.625" style="1" customWidth="1"/>
    <col min="536" max="536" width="9.625" style="1" customWidth="1"/>
    <col min="537" max="537" width="10.625" style="1" customWidth="1"/>
    <col min="538" max="538" width="9.625" style="1" customWidth="1"/>
    <col min="539" max="544" width="10.625" style="1" customWidth="1"/>
    <col min="545" max="545" width="6.625" style="1" customWidth="1"/>
    <col min="546" max="553" width="10.625" style="1" customWidth="1"/>
    <col min="554" max="559" width="9.625" style="1" customWidth="1"/>
    <col min="560" max="768" width="9" style="1"/>
    <col min="769" max="769" width="4.625" style="1" customWidth="1"/>
    <col min="770" max="770" width="7.625" style="1" customWidth="1"/>
    <col min="771" max="782" width="9.625" style="1" customWidth="1"/>
    <col min="783" max="784" width="8.625" style="1" customWidth="1"/>
    <col min="785" max="790" width="9.625" style="1" customWidth="1"/>
    <col min="791" max="791" width="10.625" style="1" customWidth="1"/>
    <col min="792" max="792" width="9.625" style="1" customWidth="1"/>
    <col min="793" max="793" width="10.625" style="1" customWidth="1"/>
    <col min="794" max="794" width="9.625" style="1" customWidth="1"/>
    <col min="795" max="800" width="10.625" style="1" customWidth="1"/>
    <col min="801" max="801" width="6.625" style="1" customWidth="1"/>
    <col min="802" max="809" width="10.625" style="1" customWidth="1"/>
    <col min="810" max="815" width="9.625" style="1" customWidth="1"/>
    <col min="816" max="1024" width="9" style="1"/>
    <col min="1025" max="1025" width="4.625" style="1" customWidth="1"/>
    <col min="1026" max="1026" width="7.625" style="1" customWidth="1"/>
    <col min="1027" max="1038" width="9.625" style="1" customWidth="1"/>
    <col min="1039" max="1040" width="8.625" style="1" customWidth="1"/>
    <col min="1041" max="1046" width="9.625" style="1" customWidth="1"/>
    <col min="1047" max="1047" width="10.625" style="1" customWidth="1"/>
    <col min="1048" max="1048" width="9.625" style="1" customWidth="1"/>
    <col min="1049" max="1049" width="10.625" style="1" customWidth="1"/>
    <col min="1050" max="1050" width="9.625" style="1" customWidth="1"/>
    <col min="1051" max="1056" width="10.625" style="1" customWidth="1"/>
    <col min="1057" max="1057" width="6.625" style="1" customWidth="1"/>
    <col min="1058" max="1065" width="10.625" style="1" customWidth="1"/>
    <col min="1066" max="1071" width="9.625" style="1" customWidth="1"/>
    <col min="1072" max="1280" width="9" style="1"/>
    <col min="1281" max="1281" width="4.625" style="1" customWidth="1"/>
    <col min="1282" max="1282" width="7.625" style="1" customWidth="1"/>
    <col min="1283" max="1294" width="9.625" style="1" customWidth="1"/>
    <col min="1295" max="1296" width="8.625" style="1" customWidth="1"/>
    <col min="1297" max="1302" width="9.625" style="1" customWidth="1"/>
    <col min="1303" max="1303" width="10.625" style="1" customWidth="1"/>
    <col min="1304" max="1304" width="9.625" style="1" customWidth="1"/>
    <col min="1305" max="1305" width="10.625" style="1" customWidth="1"/>
    <col min="1306" max="1306" width="9.625" style="1" customWidth="1"/>
    <col min="1307" max="1312" width="10.625" style="1" customWidth="1"/>
    <col min="1313" max="1313" width="6.625" style="1" customWidth="1"/>
    <col min="1314" max="1321" width="10.625" style="1" customWidth="1"/>
    <col min="1322" max="1327" width="9.625" style="1" customWidth="1"/>
    <col min="1328" max="1536" width="9" style="1"/>
    <col min="1537" max="1537" width="4.625" style="1" customWidth="1"/>
    <col min="1538" max="1538" width="7.625" style="1" customWidth="1"/>
    <col min="1539" max="1550" width="9.625" style="1" customWidth="1"/>
    <col min="1551" max="1552" width="8.625" style="1" customWidth="1"/>
    <col min="1553" max="1558" width="9.625" style="1" customWidth="1"/>
    <col min="1559" max="1559" width="10.625" style="1" customWidth="1"/>
    <col min="1560" max="1560" width="9.625" style="1" customWidth="1"/>
    <col min="1561" max="1561" width="10.625" style="1" customWidth="1"/>
    <col min="1562" max="1562" width="9.625" style="1" customWidth="1"/>
    <col min="1563" max="1568" width="10.625" style="1" customWidth="1"/>
    <col min="1569" max="1569" width="6.625" style="1" customWidth="1"/>
    <col min="1570" max="1577" width="10.625" style="1" customWidth="1"/>
    <col min="1578" max="1583" width="9.625" style="1" customWidth="1"/>
    <col min="1584" max="1792" width="9" style="1"/>
    <col min="1793" max="1793" width="4.625" style="1" customWidth="1"/>
    <col min="1794" max="1794" width="7.625" style="1" customWidth="1"/>
    <col min="1795" max="1806" width="9.625" style="1" customWidth="1"/>
    <col min="1807" max="1808" width="8.625" style="1" customWidth="1"/>
    <col min="1809" max="1814" width="9.625" style="1" customWidth="1"/>
    <col min="1815" max="1815" width="10.625" style="1" customWidth="1"/>
    <col min="1816" max="1816" width="9.625" style="1" customWidth="1"/>
    <col min="1817" max="1817" width="10.625" style="1" customWidth="1"/>
    <col min="1818" max="1818" width="9.625" style="1" customWidth="1"/>
    <col min="1819" max="1824" width="10.625" style="1" customWidth="1"/>
    <col min="1825" max="1825" width="6.625" style="1" customWidth="1"/>
    <col min="1826" max="1833" width="10.625" style="1" customWidth="1"/>
    <col min="1834" max="1839" width="9.625" style="1" customWidth="1"/>
    <col min="1840" max="2048" width="9" style="1"/>
    <col min="2049" max="2049" width="4.625" style="1" customWidth="1"/>
    <col min="2050" max="2050" width="7.625" style="1" customWidth="1"/>
    <col min="2051" max="2062" width="9.625" style="1" customWidth="1"/>
    <col min="2063" max="2064" width="8.625" style="1" customWidth="1"/>
    <col min="2065" max="2070" width="9.625" style="1" customWidth="1"/>
    <col min="2071" max="2071" width="10.625" style="1" customWidth="1"/>
    <col min="2072" max="2072" width="9.625" style="1" customWidth="1"/>
    <col min="2073" max="2073" width="10.625" style="1" customWidth="1"/>
    <col min="2074" max="2074" width="9.625" style="1" customWidth="1"/>
    <col min="2075" max="2080" width="10.625" style="1" customWidth="1"/>
    <col min="2081" max="2081" width="6.625" style="1" customWidth="1"/>
    <col min="2082" max="2089" width="10.625" style="1" customWidth="1"/>
    <col min="2090" max="2095" width="9.625" style="1" customWidth="1"/>
    <col min="2096" max="2304" width="9" style="1"/>
    <col min="2305" max="2305" width="4.625" style="1" customWidth="1"/>
    <col min="2306" max="2306" width="7.625" style="1" customWidth="1"/>
    <col min="2307" max="2318" width="9.625" style="1" customWidth="1"/>
    <col min="2319" max="2320" width="8.625" style="1" customWidth="1"/>
    <col min="2321" max="2326" width="9.625" style="1" customWidth="1"/>
    <col min="2327" max="2327" width="10.625" style="1" customWidth="1"/>
    <col min="2328" max="2328" width="9.625" style="1" customWidth="1"/>
    <col min="2329" max="2329" width="10.625" style="1" customWidth="1"/>
    <col min="2330" max="2330" width="9.625" style="1" customWidth="1"/>
    <col min="2331" max="2336" width="10.625" style="1" customWidth="1"/>
    <col min="2337" max="2337" width="6.625" style="1" customWidth="1"/>
    <col min="2338" max="2345" width="10.625" style="1" customWidth="1"/>
    <col min="2346" max="2351" width="9.625" style="1" customWidth="1"/>
    <col min="2352" max="2560" width="9" style="1"/>
    <col min="2561" max="2561" width="4.625" style="1" customWidth="1"/>
    <col min="2562" max="2562" width="7.625" style="1" customWidth="1"/>
    <col min="2563" max="2574" width="9.625" style="1" customWidth="1"/>
    <col min="2575" max="2576" width="8.625" style="1" customWidth="1"/>
    <col min="2577" max="2582" width="9.625" style="1" customWidth="1"/>
    <col min="2583" max="2583" width="10.625" style="1" customWidth="1"/>
    <col min="2584" max="2584" width="9.625" style="1" customWidth="1"/>
    <col min="2585" max="2585" width="10.625" style="1" customWidth="1"/>
    <col min="2586" max="2586" width="9.625" style="1" customWidth="1"/>
    <col min="2587" max="2592" width="10.625" style="1" customWidth="1"/>
    <col min="2593" max="2593" width="6.625" style="1" customWidth="1"/>
    <col min="2594" max="2601" width="10.625" style="1" customWidth="1"/>
    <col min="2602" max="2607" width="9.625" style="1" customWidth="1"/>
    <col min="2608" max="2816" width="9" style="1"/>
    <col min="2817" max="2817" width="4.625" style="1" customWidth="1"/>
    <col min="2818" max="2818" width="7.625" style="1" customWidth="1"/>
    <col min="2819" max="2830" width="9.625" style="1" customWidth="1"/>
    <col min="2831" max="2832" width="8.625" style="1" customWidth="1"/>
    <col min="2833" max="2838" width="9.625" style="1" customWidth="1"/>
    <col min="2839" max="2839" width="10.625" style="1" customWidth="1"/>
    <col min="2840" max="2840" width="9.625" style="1" customWidth="1"/>
    <col min="2841" max="2841" width="10.625" style="1" customWidth="1"/>
    <col min="2842" max="2842" width="9.625" style="1" customWidth="1"/>
    <col min="2843" max="2848" width="10.625" style="1" customWidth="1"/>
    <col min="2849" max="2849" width="6.625" style="1" customWidth="1"/>
    <col min="2850" max="2857" width="10.625" style="1" customWidth="1"/>
    <col min="2858" max="2863" width="9.625" style="1" customWidth="1"/>
    <col min="2864" max="3072" width="9" style="1"/>
    <col min="3073" max="3073" width="4.625" style="1" customWidth="1"/>
    <col min="3074" max="3074" width="7.625" style="1" customWidth="1"/>
    <col min="3075" max="3086" width="9.625" style="1" customWidth="1"/>
    <col min="3087" max="3088" width="8.625" style="1" customWidth="1"/>
    <col min="3089" max="3094" width="9.625" style="1" customWidth="1"/>
    <col min="3095" max="3095" width="10.625" style="1" customWidth="1"/>
    <col min="3096" max="3096" width="9.625" style="1" customWidth="1"/>
    <col min="3097" max="3097" width="10.625" style="1" customWidth="1"/>
    <col min="3098" max="3098" width="9.625" style="1" customWidth="1"/>
    <col min="3099" max="3104" width="10.625" style="1" customWidth="1"/>
    <col min="3105" max="3105" width="6.625" style="1" customWidth="1"/>
    <col min="3106" max="3113" width="10.625" style="1" customWidth="1"/>
    <col min="3114" max="3119" width="9.625" style="1" customWidth="1"/>
    <col min="3120" max="3328" width="9" style="1"/>
    <col min="3329" max="3329" width="4.625" style="1" customWidth="1"/>
    <col min="3330" max="3330" width="7.625" style="1" customWidth="1"/>
    <col min="3331" max="3342" width="9.625" style="1" customWidth="1"/>
    <col min="3343" max="3344" width="8.625" style="1" customWidth="1"/>
    <col min="3345" max="3350" width="9.625" style="1" customWidth="1"/>
    <col min="3351" max="3351" width="10.625" style="1" customWidth="1"/>
    <col min="3352" max="3352" width="9.625" style="1" customWidth="1"/>
    <col min="3353" max="3353" width="10.625" style="1" customWidth="1"/>
    <col min="3354" max="3354" width="9.625" style="1" customWidth="1"/>
    <col min="3355" max="3360" width="10.625" style="1" customWidth="1"/>
    <col min="3361" max="3361" width="6.625" style="1" customWidth="1"/>
    <col min="3362" max="3369" width="10.625" style="1" customWidth="1"/>
    <col min="3370" max="3375" width="9.625" style="1" customWidth="1"/>
    <col min="3376" max="3584" width="9" style="1"/>
    <col min="3585" max="3585" width="4.625" style="1" customWidth="1"/>
    <col min="3586" max="3586" width="7.625" style="1" customWidth="1"/>
    <col min="3587" max="3598" width="9.625" style="1" customWidth="1"/>
    <col min="3599" max="3600" width="8.625" style="1" customWidth="1"/>
    <col min="3601" max="3606" width="9.625" style="1" customWidth="1"/>
    <col min="3607" max="3607" width="10.625" style="1" customWidth="1"/>
    <col min="3608" max="3608" width="9.625" style="1" customWidth="1"/>
    <col min="3609" max="3609" width="10.625" style="1" customWidth="1"/>
    <col min="3610" max="3610" width="9.625" style="1" customWidth="1"/>
    <col min="3611" max="3616" width="10.625" style="1" customWidth="1"/>
    <col min="3617" max="3617" width="6.625" style="1" customWidth="1"/>
    <col min="3618" max="3625" width="10.625" style="1" customWidth="1"/>
    <col min="3626" max="3631" width="9.625" style="1" customWidth="1"/>
    <col min="3632" max="3840" width="9" style="1"/>
    <col min="3841" max="3841" width="4.625" style="1" customWidth="1"/>
    <col min="3842" max="3842" width="7.625" style="1" customWidth="1"/>
    <col min="3843" max="3854" width="9.625" style="1" customWidth="1"/>
    <col min="3855" max="3856" width="8.625" style="1" customWidth="1"/>
    <col min="3857" max="3862" width="9.625" style="1" customWidth="1"/>
    <col min="3863" max="3863" width="10.625" style="1" customWidth="1"/>
    <col min="3864" max="3864" width="9.625" style="1" customWidth="1"/>
    <col min="3865" max="3865" width="10.625" style="1" customWidth="1"/>
    <col min="3866" max="3866" width="9.625" style="1" customWidth="1"/>
    <col min="3867" max="3872" width="10.625" style="1" customWidth="1"/>
    <col min="3873" max="3873" width="6.625" style="1" customWidth="1"/>
    <col min="3874" max="3881" width="10.625" style="1" customWidth="1"/>
    <col min="3882" max="3887" width="9.625" style="1" customWidth="1"/>
    <col min="3888" max="4096" width="9" style="1"/>
    <col min="4097" max="4097" width="4.625" style="1" customWidth="1"/>
    <col min="4098" max="4098" width="7.625" style="1" customWidth="1"/>
    <col min="4099" max="4110" width="9.625" style="1" customWidth="1"/>
    <col min="4111" max="4112" width="8.625" style="1" customWidth="1"/>
    <col min="4113" max="4118" width="9.625" style="1" customWidth="1"/>
    <col min="4119" max="4119" width="10.625" style="1" customWidth="1"/>
    <col min="4120" max="4120" width="9.625" style="1" customWidth="1"/>
    <col min="4121" max="4121" width="10.625" style="1" customWidth="1"/>
    <col min="4122" max="4122" width="9.625" style="1" customWidth="1"/>
    <col min="4123" max="4128" width="10.625" style="1" customWidth="1"/>
    <col min="4129" max="4129" width="6.625" style="1" customWidth="1"/>
    <col min="4130" max="4137" width="10.625" style="1" customWidth="1"/>
    <col min="4138" max="4143" width="9.625" style="1" customWidth="1"/>
    <col min="4144" max="4352" width="9" style="1"/>
    <col min="4353" max="4353" width="4.625" style="1" customWidth="1"/>
    <col min="4354" max="4354" width="7.625" style="1" customWidth="1"/>
    <col min="4355" max="4366" width="9.625" style="1" customWidth="1"/>
    <col min="4367" max="4368" width="8.625" style="1" customWidth="1"/>
    <col min="4369" max="4374" width="9.625" style="1" customWidth="1"/>
    <col min="4375" max="4375" width="10.625" style="1" customWidth="1"/>
    <col min="4376" max="4376" width="9.625" style="1" customWidth="1"/>
    <col min="4377" max="4377" width="10.625" style="1" customWidth="1"/>
    <col min="4378" max="4378" width="9.625" style="1" customWidth="1"/>
    <col min="4379" max="4384" width="10.625" style="1" customWidth="1"/>
    <col min="4385" max="4385" width="6.625" style="1" customWidth="1"/>
    <col min="4386" max="4393" width="10.625" style="1" customWidth="1"/>
    <col min="4394" max="4399" width="9.625" style="1" customWidth="1"/>
    <col min="4400" max="4608" width="9" style="1"/>
    <col min="4609" max="4609" width="4.625" style="1" customWidth="1"/>
    <col min="4610" max="4610" width="7.625" style="1" customWidth="1"/>
    <col min="4611" max="4622" width="9.625" style="1" customWidth="1"/>
    <col min="4623" max="4624" width="8.625" style="1" customWidth="1"/>
    <col min="4625" max="4630" width="9.625" style="1" customWidth="1"/>
    <col min="4631" max="4631" width="10.625" style="1" customWidth="1"/>
    <col min="4632" max="4632" width="9.625" style="1" customWidth="1"/>
    <col min="4633" max="4633" width="10.625" style="1" customWidth="1"/>
    <col min="4634" max="4634" width="9.625" style="1" customWidth="1"/>
    <col min="4635" max="4640" width="10.625" style="1" customWidth="1"/>
    <col min="4641" max="4641" width="6.625" style="1" customWidth="1"/>
    <col min="4642" max="4649" width="10.625" style="1" customWidth="1"/>
    <col min="4650" max="4655" width="9.625" style="1" customWidth="1"/>
    <col min="4656" max="4864" width="9" style="1"/>
    <col min="4865" max="4865" width="4.625" style="1" customWidth="1"/>
    <col min="4866" max="4866" width="7.625" style="1" customWidth="1"/>
    <col min="4867" max="4878" width="9.625" style="1" customWidth="1"/>
    <col min="4879" max="4880" width="8.625" style="1" customWidth="1"/>
    <col min="4881" max="4886" width="9.625" style="1" customWidth="1"/>
    <col min="4887" max="4887" width="10.625" style="1" customWidth="1"/>
    <col min="4888" max="4888" width="9.625" style="1" customWidth="1"/>
    <col min="4889" max="4889" width="10.625" style="1" customWidth="1"/>
    <col min="4890" max="4890" width="9.625" style="1" customWidth="1"/>
    <col min="4891" max="4896" width="10.625" style="1" customWidth="1"/>
    <col min="4897" max="4897" width="6.625" style="1" customWidth="1"/>
    <col min="4898" max="4905" width="10.625" style="1" customWidth="1"/>
    <col min="4906" max="4911" width="9.625" style="1" customWidth="1"/>
    <col min="4912" max="5120" width="9" style="1"/>
    <col min="5121" max="5121" width="4.625" style="1" customWidth="1"/>
    <col min="5122" max="5122" width="7.625" style="1" customWidth="1"/>
    <col min="5123" max="5134" width="9.625" style="1" customWidth="1"/>
    <col min="5135" max="5136" width="8.625" style="1" customWidth="1"/>
    <col min="5137" max="5142" width="9.625" style="1" customWidth="1"/>
    <col min="5143" max="5143" width="10.625" style="1" customWidth="1"/>
    <col min="5144" max="5144" width="9.625" style="1" customWidth="1"/>
    <col min="5145" max="5145" width="10.625" style="1" customWidth="1"/>
    <col min="5146" max="5146" width="9.625" style="1" customWidth="1"/>
    <col min="5147" max="5152" width="10.625" style="1" customWidth="1"/>
    <col min="5153" max="5153" width="6.625" style="1" customWidth="1"/>
    <col min="5154" max="5161" width="10.625" style="1" customWidth="1"/>
    <col min="5162" max="5167" width="9.625" style="1" customWidth="1"/>
    <col min="5168" max="5376" width="9" style="1"/>
    <col min="5377" max="5377" width="4.625" style="1" customWidth="1"/>
    <col min="5378" max="5378" width="7.625" style="1" customWidth="1"/>
    <col min="5379" max="5390" width="9.625" style="1" customWidth="1"/>
    <col min="5391" max="5392" width="8.625" style="1" customWidth="1"/>
    <col min="5393" max="5398" width="9.625" style="1" customWidth="1"/>
    <col min="5399" max="5399" width="10.625" style="1" customWidth="1"/>
    <col min="5400" max="5400" width="9.625" style="1" customWidth="1"/>
    <col min="5401" max="5401" width="10.625" style="1" customWidth="1"/>
    <col min="5402" max="5402" width="9.625" style="1" customWidth="1"/>
    <col min="5403" max="5408" width="10.625" style="1" customWidth="1"/>
    <col min="5409" max="5409" width="6.625" style="1" customWidth="1"/>
    <col min="5410" max="5417" width="10.625" style="1" customWidth="1"/>
    <col min="5418" max="5423" width="9.625" style="1" customWidth="1"/>
    <col min="5424" max="5632" width="9" style="1"/>
    <col min="5633" max="5633" width="4.625" style="1" customWidth="1"/>
    <col min="5634" max="5634" width="7.625" style="1" customWidth="1"/>
    <col min="5635" max="5646" width="9.625" style="1" customWidth="1"/>
    <col min="5647" max="5648" width="8.625" style="1" customWidth="1"/>
    <col min="5649" max="5654" width="9.625" style="1" customWidth="1"/>
    <col min="5655" max="5655" width="10.625" style="1" customWidth="1"/>
    <col min="5656" max="5656" width="9.625" style="1" customWidth="1"/>
    <col min="5657" max="5657" width="10.625" style="1" customWidth="1"/>
    <col min="5658" max="5658" width="9.625" style="1" customWidth="1"/>
    <col min="5659" max="5664" width="10.625" style="1" customWidth="1"/>
    <col min="5665" max="5665" width="6.625" style="1" customWidth="1"/>
    <col min="5666" max="5673" width="10.625" style="1" customWidth="1"/>
    <col min="5674" max="5679" width="9.625" style="1" customWidth="1"/>
    <col min="5680" max="5888" width="9" style="1"/>
    <col min="5889" max="5889" width="4.625" style="1" customWidth="1"/>
    <col min="5890" max="5890" width="7.625" style="1" customWidth="1"/>
    <col min="5891" max="5902" width="9.625" style="1" customWidth="1"/>
    <col min="5903" max="5904" width="8.625" style="1" customWidth="1"/>
    <col min="5905" max="5910" width="9.625" style="1" customWidth="1"/>
    <col min="5911" max="5911" width="10.625" style="1" customWidth="1"/>
    <col min="5912" max="5912" width="9.625" style="1" customWidth="1"/>
    <col min="5913" max="5913" width="10.625" style="1" customWidth="1"/>
    <col min="5914" max="5914" width="9.625" style="1" customWidth="1"/>
    <col min="5915" max="5920" width="10.625" style="1" customWidth="1"/>
    <col min="5921" max="5921" width="6.625" style="1" customWidth="1"/>
    <col min="5922" max="5929" width="10.625" style="1" customWidth="1"/>
    <col min="5930" max="5935" width="9.625" style="1" customWidth="1"/>
    <col min="5936" max="6144" width="9" style="1"/>
    <col min="6145" max="6145" width="4.625" style="1" customWidth="1"/>
    <col min="6146" max="6146" width="7.625" style="1" customWidth="1"/>
    <col min="6147" max="6158" width="9.625" style="1" customWidth="1"/>
    <col min="6159" max="6160" width="8.625" style="1" customWidth="1"/>
    <col min="6161" max="6166" width="9.625" style="1" customWidth="1"/>
    <col min="6167" max="6167" width="10.625" style="1" customWidth="1"/>
    <col min="6168" max="6168" width="9.625" style="1" customWidth="1"/>
    <col min="6169" max="6169" width="10.625" style="1" customWidth="1"/>
    <col min="6170" max="6170" width="9.625" style="1" customWidth="1"/>
    <col min="6171" max="6176" width="10.625" style="1" customWidth="1"/>
    <col min="6177" max="6177" width="6.625" style="1" customWidth="1"/>
    <col min="6178" max="6185" width="10.625" style="1" customWidth="1"/>
    <col min="6186" max="6191" width="9.625" style="1" customWidth="1"/>
    <col min="6192" max="6400" width="9" style="1"/>
    <col min="6401" max="6401" width="4.625" style="1" customWidth="1"/>
    <col min="6402" max="6402" width="7.625" style="1" customWidth="1"/>
    <col min="6403" max="6414" width="9.625" style="1" customWidth="1"/>
    <col min="6415" max="6416" width="8.625" style="1" customWidth="1"/>
    <col min="6417" max="6422" width="9.625" style="1" customWidth="1"/>
    <col min="6423" max="6423" width="10.625" style="1" customWidth="1"/>
    <col min="6424" max="6424" width="9.625" style="1" customWidth="1"/>
    <col min="6425" max="6425" width="10.625" style="1" customWidth="1"/>
    <col min="6426" max="6426" width="9.625" style="1" customWidth="1"/>
    <col min="6427" max="6432" width="10.625" style="1" customWidth="1"/>
    <col min="6433" max="6433" width="6.625" style="1" customWidth="1"/>
    <col min="6434" max="6441" width="10.625" style="1" customWidth="1"/>
    <col min="6442" max="6447" width="9.625" style="1" customWidth="1"/>
    <col min="6448" max="6656" width="9" style="1"/>
    <col min="6657" max="6657" width="4.625" style="1" customWidth="1"/>
    <col min="6658" max="6658" width="7.625" style="1" customWidth="1"/>
    <col min="6659" max="6670" width="9.625" style="1" customWidth="1"/>
    <col min="6671" max="6672" width="8.625" style="1" customWidth="1"/>
    <col min="6673" max="6678" width="9.625" style="1" customWidth="1"/>
    <col min="6679" max="6679" width="10.625" style="1" customWidth="1"/>
    <col min="6680" max="6680" width="9.625" style="1" customWidth="1"/>
    <col min="6681" max="6681" width="10.625" style="1" customWidth="1"/>
    <col min="6682" max="6682" width="9.625" style="1" customWidth="1"/>
    <col min="6683" max="6688" width="10.625" style="1" customWidth="1"/>
    <col min="6689" max="6689" width="6.625" style="1" customWidth="1"/>
    <col min="6690" max="6697" width="10.625" style="1" customWidth="1"/>
    <col min="6698" max="6703" width="9.625" style="1" customWidth="1"/>
    <col min="6704" max="6912" width="9" style="1"/>
    <col min="6913" max="6913" width="4.625" style="1" customWidth="1"/>
    <col min="6914" max="6914" width="7.625" style="1" customWidth="1"/>
    <col min="6915" max="6926" width="9.625" style="1" customWidth="1"/>
    <col min="6927" max="6928" width="8.625" style="1" customWidth="1"/>
    <col min="6929" max="6934" width="9.625" style="1" customWidth="1"/>
    <col min="6935" max="6935" width="10.625" style="1" customWidth="1"/>
    <col min="6936" max="6936" width="9.625" style="1" customWidth="1"/>
    <col min="6937" max="6937" width="10.625" style="1" customWidth="1"/>
    <col min="6938" max="6938" width="9.625" style="1" customWidth="1"/>
    <col min="6939" max="6944" width="10.625" style="1" customWidth="1"/>
    <col min="6945" max="6945" width="6.625" style="1" customWidth="1"/>
    <col min="6946" max="6953" width="10.625" style="1" customWidth="1"/>
    <col min="6954" max="6959" width="9.625" style="1" customWidth="1"/>
    <col min="6960" max="7168" width="9" style="1"/>
    <col min="7169" max="7169" width="4.625" style="1" customWidth="1"/>
    <col min="7170" max="7170" width="7.625" style="1" customWidth="1"/>
    <col min="7171" max="7182" width="9.625" style="1" customWidth="1"/>
    <col min="7183" max="7184" width="8.625" style="1" customWidth="1"/>
    <col min="7185" max="7190" width="9.625" style="1" customWidth="1"/>
    <col min="7191" max="7191" width="10.625" style="1" customWidth="1"/>
    <col min="7192" max="7192" width="9.625" style="1" customWidth="1"/>
    <col min="7193" max="7193" width="10.625" style="1" customWidth="1"/>
    <col min="7194" max="7194" width="9.625" style="1" customWidth="1"/>
    <col min="7195" max="7200" width="10.625" style="1" customWidth="1"/>
    <col min="7201" max="7201" width="6.625" style="1" customWidth="1"/>
    <col min="7202" max="7209" width="10.625" style="1" customWidth="1"/>
    <col min="7210" max="7215" width="9.625" style="1" customWidth="1"/>
    <col min="7216" max="7424" width="9" style="1"/>
    <col min="7425" max="7425" width="4.625" style="1" customWidth="1"/>
    <col min="7426" max="7426" width="7.625" style="1" customWidth="1"/>
    <col min="7427" max="7438" width="9.625" style="1" customWidth="1"/>
    <col min="7439" max="7440" width="8.625" style="1" customWidth="1"/>
    <col min="7441" max="7446" width="9.625" style="1" customWidth="1"/>
    <col min="7447" max="7447" width="10.625" style="1" customWidth="1"/>
    <col min="7448" max="7448" width="9.625" style="1" customWidth="1"/>
    <col min="7449" max="7449" width="10.625" style="1" customWidth="1"/>
    <col min="7450" max="7450" width="9.625" style="1" customWidth="1"/>
    <col min="7451" max="7456" width="10.625" style="1" customWidth="1"/>
    <col min="7457" max="7457" width="6.625" style="1" customWidth="1"/>
    <col min="7458" max="7465" width="10.625" style="1" customWidth="1"/>
    <col min="7466" max="7471" width="9.625" style="1" customWidth="1"/>
    <col min="7472" max="7680" width="9" style="1"/>
    <col min="7681" max="7681" width="4.625" style="1" customWidth="1"/>
    <col min="7682" max="7682" width="7.625" style="1" customWidth="1"/>
    <col min="7683" max="7694" width="9.625" style="1" customWidth="1"/>
    <col min="7695" max="7696" width="8.625" style="1" customWidth="1"/>
    <col min="7697" max="7702" width="9.625" style="1" customWidth="1"/>
    <col min="7703" max="7703" width="10.625" style="1" customWidth="1"/>
    <col min="7704" max="7704" width="9.625" style="1" customWidth="1"/>
    <col min="7705" max="7705" width="10.625" style="1" customWidth="1"/>
    <col min="7706" max="7706" width="9.625" style="1" customWidth="1"/>
    <col min="7707" max="7712" width="10.625" style="1" customWidth="1"/>
    <col min="7713" max="7713" width="6.625" style="1" customWidth="1"/>
    <col min="7714" max="7721" width="10.625" style="1" customWidth="1"/>
    <col min="7722" max="7727" width="9.625" style="1" customWidth="1"/>
    <col min="7728" max="7936" width="9" style="1"/>
    <col min="7937" max="7937" width="4.625" style="1" customWidth="1"/>
    <col min="7938" max="7938" width="7.625" style="1" customWidth="1"/>
    <col min="7939" max="7950" width="9.625" style="1" customWidth="1"/>
    <col min="7951" max="7952" width="8.625" style="1" customWidth="1"/>
    <col min="7953" max="7958" width="9.625" style="1" customWidth="1"/>
    <col min="7959" max="7959" width="10.625" style="1" customWidth="1"/>
    <col min="7960" max="7960" width="9.625" style="1" customWidth="1"/>
    <col min="7961" max="7961" width="10.625" style="1" customWidth="1"/>
    <col min="7962" max="7962" width="9.625" style="1" customWidth="1"/>
    <col min="7963" max="7968" width="10.625" style="1" customWidth="1"/>
    <col min="7969" max="7969" width="6.625" style="1" customWidth="1"/>
    <col min="7970" max="7977" width="10.625" style="1" customWidth="1"/>
    <col min="7978" max="7983" width="9.625" style="1" customWidth="1"/>
    <col min="7984" max="8192" width="9" style="1"/>
    <col min="8193" max="8193" width="4.625" style="1" customWidth="1"/>
    <col min="8194" max="8194" width="7.625" style="1" customWidth="1"/>
    <col min="8195" max="8206" width="9.625" style="1" customWidth="1"/>
    <col min="8207" max="8208" width="8.625" style="1" customWidth="1"/>
    <col min="8209" max="8214" width="9.625" style="1" customWidth="1"/>
    <col min="8215" max="8215" width="10.625" style="1" customWidth="1"/>
    <col min="8216" max="8216" width="9.625" style="1" customWidth="1"/>
    <col min="8217" max="8217" width="10.625" style="1" customWidth="1"/>
    <col min="8218" max="8218" width="9.625" style="1" customWidth="1"/>
    <col min="8219" max="8224" width="10.625" style="1" customWidth="1"/>
    <col min="8225" max="8225" width="6.625" style="1" customWidth="1"/>
    <col min="8226" max="8233" width="10.625" style="1" customWidth="1"/>
    <col min="8234" max="8239" width="9.625" style="1" customWidth="1"/>
    <col min="8240" max="8448" width="9" style="1"/>
    <col min="8449" max="8449" width="4.625" style="1" customWidth="1"/>
    <col min="8450" max="8450" width="7.625" style="1" customWidth="1"/>
    <col min="8451" max="8462" width="9.625" style="1" customWidth="1"/>
    <col min="8463" max="8464" width="8.625" style="1" customWidth="1"/>
    <col min="8465" max="8470" width="9.625" style="1" customWidth="1"/>
    <col min="8471" max="8471" width="10.625" style="1" customWidth="1"/>
    <col min="8472" max="8472" width="9.625" style="1" customWidth="1"/>
    <col min="8473" max="8473" width="10.625" style="1" customWidth="1"/>
    <col min="8474" max="8474" width="9.625" style="1" customWidth="1"/>
    <col min="8475" max="8480" width="10.625" style="1" customWidth="1"/>
    <col min="8481" max="8481" width="6.625" style="1" customWidth="1"/>
    <col min="8482" max="8489" width="10.625" style="1" customWidth="1"/>
    <col min="8490" max="8495" width="9.625" style="1" customWidth="1"/>
    <col min="8496" max="8704" width="9" style="1"/>
    <col min="8705" max="8705" width="4.625" style="1" customWidth="1"/>
    <col min="8706" max="8706" width="7.625" style="1" customWidth="1"/>
    <col min="8707" max="8718" width="9.625" style="1" customWidth="1"/>
    <col min="8719" max="8720" width="8.625" style="1" customWidth="1"/>
    <col min="8721" max="8726" width="9.625" style="1" customWidth="1"/>
    <col min="8727" max="8727" width="10.625" style="1" customWidth="1"/>
    <col min="8728" max="8728" width="9.625" style="1" customWidth="1"/>
    <col min="8729" max="8729" width="10.625" style="1" customWidth="1"/>
    <col min="8730" max="8730" width="9.625" style="1" customWidth="1"/>
    <col min="8731" max="8736" width="10.625" style="1" customWidth="1"/>
    <col min="8737" max="8737" width="6.625" style="1" customWidth="1"/>
    <col min="8738" max="8745" width="10.625" style="1" customWidth="1"/>
    <col min="8746" max="8751" width="9.625" style="1" customWidth="1"/>
    <col min="8752" max="8960" width="9" style="1"/>
    <col min="8961" max="8961" width="4.625" style="1" customWidth="1"/>
    <col min="8962" max="8962" width="7.625" style="1" customWidth="1"/>
    <col min="8963" max="8974" width="9.625" style="1" customWidth="1"/>
    <col min="8975" max="8976" width="8.625" style="1" customWidth="1"/>
    <col min="8977" max="8982" width="9.625" style="1" customWidth="1"/>
    <col min="8983" max="8983" width="10.625" style="1" customWidth="1"/>
    <col min="8984" max="8984" width="9.625" style="1" customWidth="1"/>
    <col min="8985" max="8985" width="10.625" style="1" customWidth="1"/>
    <col min="8986" max="8986" width="9.625" style="1" customWidth="1"/>
    <col min="8987" max="8992" width="10.625" style="1" customWidth="1"/>
    <col min="8993" max="8993" width="6.625" style="1" customWidth="1"/>
    <col min="8994" max="9001" width="10.625" style="1" customWidth="1"/>
    <col min="9002" max="9007" width="9.625" style="1" customWidth="1"/>
    <col min="9008" max="9216" width="9" style="1"/>
    <col min="9217" max="9217" width="4.625" style="1" customWidth="1"/>
    <col min="9218" max="9218" width="7.625" style="1" customWidth="1"/>
    <col min="9219" max="9230" width="9.625" style="1" customWidth="1"/>
    <col min="9231" max="9232" width="8.625" style="1" customWidth="1"/>
    <col min="9233" max="9238" width="9.625" style="1" customWidth="1"/>
    <col min="9239" max="9239" width="10.625" style="1" customWidth="1"/>
    <col min="9240" max="9240" width="9.625" style="1" customWidth="1"/>
    <col min="9241" max="9241" width="10.625" style="1" customWidth="1"/>
    <col min="9242" max="9242" width="9.625" style="1" customWidth="1"/>
    <col min="9243" max="9248" width="10.625" style="1" customWidth="1"/>
    <col min="9249" max="9249" width="6.625" style="1" customWidth="1"/>
    <col min="9250" max="9257" width="10.625" style="1" customWidth="1"/>
    <col min="9258" max="9263" width="9.625" style="1" customWidth="1"/>
    <col min="9264" max="9472" width="9" style="1"/>
    <col min="9473" max="9473" width="4.625" style="1" customWidth="1"/>
    <col min="9474" max="9474" width="7.625" style="1" customWidth="1"/>
    <col min="9475" max="9486" width="9.625" style="1" customWidth="1"/>
    <col min="9487" max="9488" width="8.625" style="1" customWidth="1"/>
    <col min="9489" max="9494" width="9.625" style="1" customWidth="1"/>
    <col min="9495" max="9495" width="10.625" style="1" customWidth="1"/>
    <col min="9496" max="9496" width="9.625" style="1" customWidth="1"/>
    <col min="9497" max="9497" width="10.625" style="1" customWidth="1"/>
    <col min="9498" max="9498" width="9.625" style="1" customWidth="1"/>
    <col min="9499" max="9504" width="10.625" style="1" customWidth="1"/>
    <col min="9505" max="9505" width="6.625" style="1" customWidth="1"/>
    <col min="9506" max="9513" width="10.625" style="1" customWidth="1"/>
    <col min="9514" max="9519" width="9.625" style="1" customWidth="1"/>
    <col min="9520" max="9728" width="9" style="1"/>
    <col min="9729" max="9729" width="4.625" style="1" customWidth="1"/>
    <col min="9730" max="9730" width="7.625" style="1" customWidth="1"/>
    <col min="9731" max="9742" width="9.625" style="1" customWidth="1"/>
    <col min="9743" max="9744" width="8.625" style="1" customWidth="1"/>
    <col min="9745" max="9750" width="9.625" style="1" customWidth="1"/>
    <col min="9751" max="9751" width="10.625" style="1" customWidth="1"/>
    <col min="9752" max="9752" width="9.625" style="1" customWidth="1"/>
    <col min="9753" max="9753" width="10.625" style="1" customWidth="1"/>
    <col min="9754" max="9754" width="9.625" style="1" customWidth="1"/>
    <col min="9755" max="9760" width="10.625" style="1" customWidth="1"/>
    <col min="9761" max="9761" width="6.625" style="1" customWidth="1"/>
    <col min="9762" max="9769" width="10.625" style="1" customWidth="1"/>
    <col min="9770" max="9775" width="9.625" style="1" customWidth="1"/>
    <col min="9776" max="9984" width="9" style="1"/>
    <col min="9985" max="9985" width="4.625" style="1" customWidth="1"/>
    <col min="9986" max="9986" width="7.625" style="1" customWidth="1"/>
    <col min="9987" max="9998" width="9.625" style="1" customWidth="1"/>
    <col min="9999" max="10000" width="8.625" style="1" customWidth="1"/>
    <col min="10001" max="10006" width="9.625" style="1" customWidth="1"/>
    <col min="10007" max="10007" width="10.625" style="1" customWidth="1"/>
    <col min="10008" max="10008" width="9.625" style="1" customWidth="1"/>
    <col min="10009" max="10009" width="10.625" style="1" customWidth="1"/>
    <col min="10010" max="10010" width="9.625" style="1" customWidth="1"/>
    <col min="10011" max="10016" width="10.625" style="1" customWidth="1"/>
    <col min="10017" max="10017" width="6.625" style="1" customWidth="1"/>
    <col min="10018" max="10025" width="10.625" style="1" customWidth="1"/>
    <col min="10026" max="10031" width="9.625" style="1" customWidth="1"/>
    <col min="10032" max="10240" width="9" style="1"/>
    <col min="10241" max="10241" width="4.625" style="1" customWidth="1"/>
    <col min="10242" max="10242" width="7.625" style="1" customWidth="1"/>
    <col min="10243" max="10254" width="9.625" style="1" customWidth="1"/>
    <col min="10255" max="10256" width="8.625" style="1" customWidth="1"/>
    <col min="10257" max="10262" width="9.625" style="1" customWidth="1"/>
    <col min="10263" max="10263" width="10.625" style="1" customWidth="1"/>
    <col min="10264" max="10264" width="9.625" style="1" customWidth="1"/>
    <col min="10265" max="10265" width="10.625" style="1" customWidth="1"/>
    <col min="10266" max="10266" width="9.625" style="1" customWidth="1"/>
    <col min="10267" max="10272" width="10.625" style="1" customWidth="1"/>
    <col min="10273" max="10273" width="6.625" style="1" customWidth="1"/>
    <col min="10274" max="10281" width="10.625" style="1" customWidth="1"/>
    <col min="10282" max="10287" width="9.625" style="1" customWidth="1"/>
    <col min="10288" max="10496" width="9" style="1"/>
    <col min="10497" max="10497" width="4.625" style="1" customWidth="1"/>
    <col min="10498" max="10498" width="7.625" style="1" customWidth="1"/>
    <col min="10499" max="10510" width="9.625" style="1" customWidth="1"/>
    <col min="10511" max="10512" width="8.625" style="1" customWidth="1"/>
    <col min="10513" max="10518" width="9.625" style="1" customWidth="1"/>
    <col min="10519" max="10519" width="10.625" style="1" customWidth="1"/>
    <col min="10520" max="10520" width="9.625" style="1" customWidth="1"/>
    <col min="10521" max="10521" width="10.625" style="1" customWidth="1"/>
    <col min="10522" max="10522" width="9.625" style="1" customWidth="1"/>
    <col min="10523" max="10528" width="10.625" style="1" customWidth="1"/>
    <col min="10529" max="10529" width="6.625" style="1" customWidth="1"/>
    <col min="10530" max="10537" width="10.625" style="1" customWidth="1"/>
    <col min="10538" max="10543" width="9.625" style="1" customWidth="1"/>
    <col min="10544" max="10752" width="9" style="1"/>
    <col min="10753" max="10753" width="4.625" style="1" customWidth="1"/>
    <col min="10754" max="10754" width="7.625" style="1" customWidth="1"/>
    <col min="10755" max="10766" width="9.625" style="1" customWidth="1"/>
    <col min="10767" max="10768" width="8.625" style="1" customWidth="1"/>
    <col min="10769" max="10774" width="9.625" style="1" customWidth="1"/>
    <col min="10775" max="10775" width="10.625" style="1" customWidth="1"/>
    <col min="10776" max="10776" width="9.625" style="1" customWidth="1"/>
    <col min="10777" max="10777" width="10.625" style="1" customWidth="1"/>
    <col min="10778" max="10778" width="9.625" style="1" customWidth="1"/>
    <col min="10779" max="10784" width="10.625" style="1" customWidth="1"/>
    <col min="10785" max="10785" width="6.625" style="1" customWidth="1"/>
    <col min="10786" max="10793" width="10.625" style="1" customWidth="1"/>
    <col min="10794" max="10799" width="9.625" style="1" customWidth="1"/>
    <col min="10800" max="11008" width="9" style="1"/>
    <col min="11009" max="11009" width="4.625" style="1" customWidth="1"/>
    <col min="11010" max="11010" width="7.625" style="1" customWidth="1"/>
    <col min="11011" max="11022" width="9.625" style="1" customWidth="1"/>
    <col min="11023" max="11024" width="8.625" style="1" customWidth="1"/>
    <col min="11025" max="11030" width="9.625" style="1" customWidth="1"/>
    <col min="11031" max="11031" width="10.625" style="1" customWidth="1"/>
    <col min="11032" max="11032" width="9.625" style="1" customWidth="1"/>
    <col min="11033" max="11033" width="10.625" style="1" customWidth="1"/>
    <col min="11034" max="11034" width="9.625" style="1" customWidth="1"/>
    <col min="11035" max="11040" width="10.625" style="1" customWidth="1"/>
    <col min="11041" max="11041" width="6.625" style="1" customWidth="1"/>
    <col min="11042" max="11049" width="10.625" style="1" customWidth="1"/>
    <col min="11050" max="11055" width="9.625" style="1" customWidth="1"/>
    <col min="11056" max="11264" width="9" style="1"/>
    <col min="11265" max="11265" width="4.625" style="1" customWidth="1"/>
    <col min="11266" max="11266" width="7.625" style="1" customWidth="1"/>
    <col min="11267" max="11278" width="9.625" style="1" customWidth="1"/>
    <col min="11279" max="11280" width="8.625" style="1" customWidth="1"/>
    <col min="11281" max="11286" width="9.625" style="1" customWidth="1"/>
    <col min="11287" max="11287" width="10.625" style="1" customWidth="1"/>
    <col min="11288" max="11288" width="9.625" style="1" customWidth="1"/>
    <col min="11289" max="11289" width="10.625" style="1" customWidth="1"/>
    <col min="11290" max="11290" width="9.625" style="1" customWidth="1"/>
    <col min="11291" max="11296" width="10.625" style="1" customWidth="1"/>
    <col min="11297" max="11297" width="6.625" style="1" customWidth="1"/>
    <col min="11298" max="11305" width="10.625" style="1" customWidth="1"/>
    <col min="11306" max="11311" width="9.625" style="1" customWidth="1"/>
    <col min="11312" max="11520" width="9" style="1"/>
    <col min="11521" max="11521" width="4.625" style="1" customWidth="1"/>
    <col min="11522" max="11522" width="7.625" style="1" customWidth="1"/>
    <col min="11523" max="11534" width="9.625" style="1" customWidth="1"/>
    <col min="11535" max="11536" width="8.625" style="1" customWidth="1"/>
    <col min="11537" max="11542" width="9.625" style="1" customWidth="1"/>
    <col min="11543" max="11543" width="10.625" style="1" customWidth="1"/>
    <col min="11544" max="11544" width="9.625" style="1" customWidth="1"/>
    <col min="11545" max="11545" width="10.625" style="1" customWidth="1"/>
    <col min="11546" max="11546" width="9.625" style="1" customWidth="1"/>
    <col min="11547" max="11552" width="10.625" style="1" customWidth="1"/>
    <col min="11553" max="11553" width="6.625" style="1" customWidth="1"/>
    <col min="11554" max="11561" width="10.625" style="1" customWidth="1"/>
    <col min="11562" max="11567" width="9.625" style="1" customWidth="1"/>
    <col min="11568" max="11776" width="9" style="1"/>
    <col min="11777" max="11777" width="4.625" style="1" customWidth="1"/>
    <col min="11778" max="11778" width="7.625" style="1" customWidth="1"/>
    <col min="11779" max="11790" width="9.625" style="1" customWidth="1"/>
    <col min="11791" max="11792" width="8.625" style="1" customWidth="1"/>
    <col min="11793" max="11798" width="9.625" style="1" customWidth="1"/>
    <col min="11799" max="11799" width="10.625" style="1" customWidth="1"/>
    <col min="11800" max="11800" width="9.625" style="1" customWidth="1"/>
    <col min="11801" max="11801" width="10.625" style="1" customWidth="1"/>
    <col min="11802" max="11802" width="9.625" style="1" customWidth="1"/>
    <col min="11803" max="11808" width="10.625" style="1" customWidth="1"/>
    <col min="11809" max="11809" width="6.625" style="1" customWidth="1"/>
    <col min="11810" max="11817" width="10.625" style="1" customWidth="1"/>
    <col min="11818" max="11823" width="9.625" style="1" customWidth="1"/>
    <col min="11824" max="12032" width="9" style="1"/>
    <col min="12033" max="12033" width="4.625" style="1" customWidth="1"/>
    <col min="12034" max="12034" width="7.625" style="1" customWidth="1"/>
    <col min="12035" max="12046" width="9.625" style="1" customWidth="1"/>
    <col min="12047" max="12048" width="8.625" style="1" customWidth="1"/>
    <col min="12049" max="12054" width="9.625" style="1" customWidth="1"/>
    <col min="12055" max="12055" width="10.625" style="1" customWidth="1"/>
    <col min="12056" max="12056" width="9.625" style="1" customWidth="1"/>
    <col min="12057" max="12057" width="10.625" style="1" customWidth="1"/>
    <col min="12058" max="12058" width="9.625" style="1" customWidth="1"/>
    <col min="12059" max="12064" width="10.625" style="1" customWidth="1"/>
    <col min="12065" max="12065" width="6.625" style="1" customWidth="1"/>
    <col min="12066" max="12073" width="10.625" style="1" customWidth="1"/>
    <col min="12074" max="12079" width="9.625" style="1" customWidth="1"/>
    <col min="12080" max="12288" width="9" style="1"/>
    <col min="12289" max="12289" width="4.625" style="1" customWidth="1"/>
    <col min="12290" max="12290" width="7.625" style="1" customWidth="1"/>
    <col min="12291" max="12302" width="9.625" style="1" customWidth="1"/>
    <col min="12303" max="12304" width="8.625" style="1" customWidth="1"/>
    <col min="12305" max="12310" width="9.625" style="1" customWidth="1"/>
    <col min="12311" max="12311" width="10.625" style="1" customWidth="1"/>
    <col min="12312" max="12312" width="9.625" style="1" customWidth="1"/>
    <col min="12313" max="12313" width="10.625" style="1" customWidth="1"/>
    <col min="12314" max="12314" width="9.625" style="1" customWidth="1"/>
    <col min="12315" max="12320" width="10.625" style="1" customWidth="1"/>
    <col min="12321" max="12321" width="6.625" style="1" customWidth="1"/>
    <col min="12322" max="12329" width="10.625" style="1" customWidth="1"/>
    <col min="12330" max="12335" width="9.625" style="1" customWidth="1"/>
    <col min="12336" max="12544" width="9" style="1"/>
    <col min="12545" max="12545" width="4.625" style="1" customWidth="1"/>
    <col min="12546" max="12546" width="7.625" style="1" customWidth="1"/>
    <col min="12547" max="12558" width="9.625" style="1" customWidth="1"/>
    <col min="12559" max="12560" width="8.625" style="1" customWidth="1"/>
    <col min="12561" max="12566" width="9.625" style="1" customWidth="1"/>
    <col min="12567" max="12567" width="10.625" style="1" customWidth="1"/>
    <col min="12568" max="12568" width="9.625" style="1" customWidth="1"/>
    <col min="12569" max="12569" width="10.625" style="1" customWidth="1"/>
    <col min="12570" max="12570" width="9.625" style="1" customWidth="1"/>
    <col min="12571" max="12576" width="10.625" style="1" customWidth="1"/>
    <col min="12577" max="12577" width="6.625" style="1" customWidth="1"/>
    <col min="12578" max="12585" width="10.625" style="1" customWidth="1"/>
    <col min="12586" max="12591" width="9.625" style="1" customWidth="1"/>
    <col min="12592" max="12800" width="9" style="1"/>
    <col min="12801" max="12801" width="4.625" style="1" customWidth="1"/>
    <col min="12802" max="12802" width="7.625" style="1" customWidth="1"/>
    <col min="12803" max="12814" width="9.625" style="1" customWidth="1"/>
    <col min="12815" max="12816" width="8.625" style="1" customWidth="1"/>
    <col min="12817" max="12822" width="9.625" style="1" customWidth="1"/>
    <col min="12823" max="12823" width="10.625" style="1" customWidth="1"/>
    <col min="12824" max="12824" width="9.625" style="1" customWidth="1"/>
    <col min="12825" max="12825" width="10.625" style="1" customWidth="1"/>
    <col min="12826" max="12826" width="9.625" style="1" customWidth="1"/>
    <col min="12827" max="12832" width="10.625" style="1" customWidth="1"/>
    <col min="12833" max="12833" width="6.625" style="1" customWidth="1"/>
    <col min="12834" max="12841" width="10.625" style="1" customWidth="1"/>
    <col min="12842" max="12847" width="9.625" style="1" customWidth="1"/>
    <col min="12848" max="13056" width="9" style="1"/>
    <col min="13057" max="13057" width="4.625" style="1" customWidth="1"/>
    <col min="13058" max="13058" width="7.625" style="1" customWidth="1"/>
    <col min="13059" max="13070" width="9.625" style="1" customWidth="1"/>
    <col min="13071" max="13072" width="8.625" style="1" customWidth="1"/>
    <col min="13073" max="13078" width="9.625" style="1" customWidth="1"/>
    <col min="13079" max="13079" width="10.625" style="1" customWidth="1"/>
    <col min="13080" max="13080" width="9.625" style="1" customWidth="1"/>
    <col min="13081" max="13081" width="10.625" style="1" customWidth="1"/>
    <col min="13082" max="13082" width="9.625" style="1" customWidth="1"/>
    <col min="13083" max="13088" width="10.625" style="1" customWidth="1"/>
    <col min="13089" max="13089" width="6.625" style="1" customWidth="1"/>
    <col min="13090" max="13097" width="10.625" style="1" customWidth="1"/>
    <col min="13098" max="13103" width="9.625" style="1" customWidth="1"/>
    <col min="13104" max="13312" width="9" style="1"/>
    <col min="13313" max="13313" width="4.625" style="1" customWidth="1"/>
    <col min="13314" max="13314" width="7.625" style="1" customWidth="1"/>
    <col min="13315" max="13326" width="9.625" style="1" customWidth="1"/>
    <col min="13327" max="13328" width="8.625" style="1" customWidth="1"/>
    <col min="13329" max="13334" width="9.625" style="1" customWidth="1"/>
    <col min="13335" max="13335" width="10.625" style="1" customWidth="1"/>
    <col min="13336" max="13336" width="9.625" style="1" customWidth="1"/>
    <col min="13337" max="13337" width="10.625" style="1" customWidth="1"/>
    <col min="13338" max="13338" width="9.625" style="1" customWidth="1"/>
    <col min="13339" max="13344" width="10.625" style="1" customWidth="1"/>
    <col min="13345" max="13345" width="6.625" style="1" customWidth="1"/>
    <col min="13346" max="13353" width="10.625" style="1" customWidth="1"/>
    <col min="13354" max="13359" width="9.625" style="1" customWidth="1"/>
    <col min="13360" max="13568" width="9" style="1"/>
    <col min="13569" max="13569" width="4.625" style="1" customWidth="1"/>
    <col min="13570" max="13570" width="7.625" style="1" customWidth="1"/>
    <col min="13571" max="13582" width="9.625" style="1" customWidth="1"/>
    <col min="13583" max="13584" width="8.625" style="1" customWidth="1"/>
    <col min="13585" max="13590" width="9.625" style="1" customWidth="1"/>
    <col min="13591" max="13591" width="10.625" style="1" customWidth="1"/>
    <col min="13592" max="13592" width="9.625" style="1" customWidth="1"/>
    <col min="13593" max="13593" width="10.625" style="1" customWidth="1"/>
    <col min="13594" max="13594" width="9.625" style="1" customWidth="1"/>
    <col min="13595" max="13600" width="10.625" style="1" customWidth="1"/>
    <col min="13601" max="13601" width="6.625" style="1" customWidth="1"/>
    <col min="13602" max="13609" width="10.625" style="1" customWidth="1"/>
    <col min="13610" max="13615" width="9.625" style="1" customWidth="1"/>
    <col min="13616" max="13824" width="9" style="1"/>
    <col min="13825" max="13825" width="4.625" style="1" customWidth="1"/>
    <col min="13826" max="13826" width="7.625" style="1" customWidth="1"/>
    <col min="13827" max="13838" width="9.625" style="1" customWidth="1"/>
    <col min="13839" max="13840" width="8.625" style="1" customWidth="1"/>
    <col min="13841" max="13846" width="9.625" style="1" customWidth="1"/>
    <col min="13847" max="13847" width="10.625" style="1" customWidth="1"/>
    <col min="13848" max="13848" width="9.625" style="1" customWidth="1"/>
    <col min="13849" max="13849" width="10.625" style="1" customWidth="1"/>
    <col min="13850" max="13850" width="9.625" style="1" customWidth="1"/>
    <col min="13851" max="13856" width="10.625" style="1" customWidth="1"/>
    <col min="13857" max="13857" width="6.625" style="1" customWidth="1"/>
    <col min="13858" max="13865" width="10.625" style="1" customWidth="1"/>
    <col min="13866" max="13871" width="9.625" style="1" customWidth="1"/>
    <col min="13872" max="14080" width="9" style="1"/>
    <col min="14081" max="14081" width="4.625" style="1" customWidth="1"/>
    <col min="14082" max="14082" width="7.625" style="1" customWidth="1"/>
    <col min="14083" max="14094" width="9.625" style="1" customWidth="1"/>
    <col min="14095" max="14096" width="8.625" style="1" customWidth="1"/>
    <col min="14097" max="14102" width="9.625" style="1" customWidth="1"/>
    <col min="14103" max="14103" width="10.625" style="1" customWidth="1"/>
    <col min="14104" max="14104" width="9.625" style="1" customWidth="1"/>
    <col min="14105" max="14105" width="10.625" style="1" customWidth="1"/>
    <col min="14106" max="14106" width="9.625" style="1" customWidth="1"/>
    <col min="14107" max="14112" width="10.625" style="1" customWidth="1"/>
    <col min="14113" max="14113" width="6.625" style="1" customWidth="1"/>
    <col min="14114" max="14121" width="10.625" style="1" customWidth="1"/>
    <col min="14122" max="14127" width="9.625" style="1" customWidth="1"/>
    <col min="14128" max="14336" width="9" style="1"/>
    <col min="14337" max="14337" width="4.625" style="1" customWidth="1"/>
    <col min="14338" max="14338" width="7.625" style="1" customWidth="1"/>
    <col min="14339" max="14350" width="9.625" style="1" customWidth="1"/>
    <col min="14351" max="14352" width="8.625" style="1" customWidth="1"/>
    <col min="14353" max="14358" width="9.625" style="1" customWidth="1"/>
    <col min="14359" max="14359" width="10.625" style="1" customWidth="1"/>
    <col min="14360" max="14360" width="9.625" style="1" customWidth="1"/>
    <col min="14361" max="14361" width="10.625" style="1" customWidth="1"/>
    <col min="14362" max="14362" width="9.625" style="1" customWidth="1"/>
    <col min="14363" max="14368" width="10.625" style="1" customWidth="1"/>
    <col min="14369" max="14369" width="6.625" style="1" customWidth="1"/>
    <col min="14370" max="14377" width="10.625" style="1" customWidth="1"/>
    <col min="14378" max="14383" width="9.625" style="1" customWidth="1"/>
    <col min="14384" max="14592" width="9" style="1"/>
    <col min="14593" max="14593" width="4.625" style="1" customWidth="1"/>
    <col min="14594" max="14594" width="7.625" style="1" customWidth="1"/>
    <col min="14595" max="14606" width="9.625" style="1" customWidth="1"/>
    <col min="14607" max="14608" width="8.625" style="1" customWidth="1"/>
    <col min="14609" max="14614" width="9.625" style="1" customWidth="1"/>
    <col min="14615" max="14615" width="10.625" style="1" customWidth="1"/>
    <col min="14616" max="14616" width="9.625" style="1" customWidth="1"/>
    <col min="14617" max="14617" width="10.625" style="1" customWidth="1"/>
    <col min="14618" max="14618" width="9.625" style="1" customWidth="1"/>
    <col min="14619" max="14624" width="10.625" style="1" customWidth="1"/>
    <col min="14625" max="14625" width="6.625" style="1" customWidth="1"/>
    <col min="14626" max="14633" width="10.625" style="1" customWidth="1"/>
    <col min="14634" max="14639" width="9.625" style="1" customWidth="1"/>
    <col min="14640" max="14848" width="9" style="1"/>
    <col min="14849" max="14849" width="4.625" style="1" customWidth="1"/>
    <col min="14850" max="14850" width="7.625" style="1" customWidth="1"/>
    <col min="14851" max="14862" width="9.625" style="1" customWidth="1"/>
    <col min="14863" max="14864" width="8.625" style="1" customWidth="1"/>
    <col min="14865" max="14870" width="9.625" style="1" customWidth="1"/>
    <col min="14871" max="14871" width="10.625" style="1" customWidth="1"/>
    <col min="14872" max="14872" width="9.625" style="1" customWidth="1"/>
    <col min="14873" max="14873" width="10.625" style="1" customWidth="1"/>
    <col min="14874" max="14874" width="9.625" style="1" customWidth="1"/>
    <col min="14875" max="14880" width="10.625" style="1" customWidth="1"/>
    <col min="14881" max="14881" width="6.625" style="1" customWidth="1"/>
    <col min="14882" max="14889" width="10.625" style="1" customWidth="1"/>
    <col min="14890" max="14895" width="9.625" style="1" customWidth="1"/>
    <col min="14896" max="15104" width="9" style="1"/>
    <col min="15105" max="15105" width="4.625" style="1" customWidth="1"/>
    <col min="15106" max="15106" width="7.625" style="1" customWidth="1"/>
    <col min="15107" max="15118" width="9.625" style="1" customWidth="1"/>
    <col min="15119" max="15120" width="8.625" style="1" customWidth="1"/>
    <col min="15121" max="15126" width="9.625" style="1" customWidth="1"/>
    <col min="15127" max="15127" width="10.625" style="1" customWidth="1"/>
    <col min="15128" max="15128" width="9.625" style="1" customWidth="1"/>
    <col min="15129" max="15129" width="10.625" style="1" customWidth="1"/>
    <col min="15130" max="15130" width="9.625" style="1" customWidth="1"/>
    <col min="15131" max="15136" width="10.625" style="1" customWidth="1"/>
    <col min="15137" max="15137" width="6.625" style="1" customWidth="1"/>
    <col min="15138" max="15145" width="10.625" style="1" customWidth="1"/>
    <col min="15146" max="15151" width="9.625" style="1" customWidth="1"/>
    <col min="15152" max="15360" width="9" style="1"/>
    <col min="15361" max="15361" width="4.625" style="1" customWidth="1"/>
    <col min="15362" max="15362" width="7.625" style="1" customWidth="1"/>
    <col min="15363" max="15374" width="9.625" style="1" customWidth="1"/>
    <col min="15375" max="15376" width="8.625" style="1" customWidth="1"/>
    <col min="15377" max="15382" width="9.625" style="1" customWidth="1"/>
    <col min="15383" max="15383" width="10.625" style="1" customWidth="1"/>
    <col min="15384" max="15384" width="9.625" style="1" customWidth="1"/>
    <col min="15385" max="15385" width="10.625" style="1" customWidth="1"/>
    <col min="15386" max="15386" width="9.625" style="1" customWidth="1"/>
    <col min="15387" max="15392" width="10.625" style="1" customWidth="1"/>
    <col min="15393" max="15393" width="6.625" style="1" customWidth="1"/>
    <col min="15394" max="15401" width="10.625" style="1" customWidth="1"/>
    <col min="15402" max="15407" width="9.625" style="1" customWidth="1"/>
    <col min="15408" max="15616" width="9" style="1"/>
    <col min="15617" max="15617" width="4.625" style="1" customWidth="1"/>
    <col min="15618" max="15618" width="7.625" style="1" customWidth="1"/>
    <col min="15619" max="15630" width="9.625" style="1" customWidth="1"/>
    <col min="15631" max="15632" width="8.625" style="1" customWidth="1"/>
    <col min="15633" max="15638" width="9.625" style="1" customWidth="1"/>
    <col min="15639" max="15639" width="10.625" style="1" customWidth="1"/>
    <col min="15640" max="15640" width="9.625" style="1" customWidth="1"/>
    <col min="15641" max="15641" width="10.625" style="1" customWidth="1"/>
    <col min="15642" max="15642" width="9.625" style="1" customWidth="1"/>
    <col min="15643" max="15648" width="10.625" style="1" customWidth="1"/>
    <col min="15649" max="15649" width="6.625" style="1" customWidth="1"/>
    <col min="15650" max="15657" width="10.625" style="1" customWidth="1"/>
    <col min="15658" max="15663" width="9.625" style="1" customWidth="1"/>
    <col min="15664" max="15872" width="9" style="1"/>
    <col min="15873" max="15873" width="4.625" style="1" customWidth="1"/>
    <col min="15874" max="15874" width="7.625" style="1" customWidth="1"/>
    <col min="15875" max="15886" width="9.625" style="1" customWidth="1"/>
    <col min="15887" max="15888" width="8.625" style="1" customWidth="1"/>
    <col min="15889" max="15894" width="9.625" style="1" customWidth="1"/>
    <col min="15895" max="15895" width="10.625" style="1" customWidth="1"/>
    <col min="15896" max="15896" width="9.625" style="1" customWidth="1"/>
    <col min="15897" max="15897" width="10.625" style="1" customWidth="1"/>
    <col min="15898" max="15898" width="9.625" style="1" customWidth="1"/>
    <col min="15899" max="15904" width="10.625" style="1" customWidth="1"/>
    <col min="15905" max="15905" width="6.625" style="1" customWidth="1"/>
    <col min="15906" max="15913" width="10.625" style="1" customWidth="1"/>
    <col min="15914" max="15919" width="9.625" style="1" customWidth="1"/>
    <col min="15920" max="16128" width="9" style="1"/>
    <col min="16129" max="16129" width="4.625" style="1" customWidth="1"/>
    <col min="16130" max="16130" width="7.625" style="1" customWidth="1"/>
    <col min="16131" max="16142" width="9.625" style="1" customWidth="1"/>
    <col min="16143" max="16144" width="8.625" style="1" customWidth="1"/>
    <col min="16145" max="16150" width="9.625" style="1" customWidth="1"/>
    <col min="16151" max="16151" width="10.625" style="1" customWidth="1"/>
    <col min="16152" max="16152" width="9.625" style="1" customWidth="1"/>
    <col min="16153" max="16153" width="10.625" style="1" customWidth="1"/>
    <col min="16154" max="16154" width="9.625" style="1" customWidth="1"/>
    <col min="16155" max="16160" width="10.625" style="1" customWidth="1"/>
    <col min="16161" max="16161" width="6.625" style="1" customWidth="1"/>
    <col min="16162" max="16169" width="10.625" style="1" customWidth="1"/>
    <col min="16170" max="16175" width="9.625" style="1" customWidth="1"/>
    <col min="16176" max="16384" width="9" style="1"/>
  </cols>
  <sheetData>
    <row r="1" spans="1:47" ht="30" customHeight="1" x14ac:dyDescent="0.15">
      <c r="A1" s="263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5"/>
    </row>
    <row r="2" spans="1:47" ht="15" customHeight="1" x14ac:dyDescent="0.15">
      <c r="A2" s="181" t="s">
        <v>274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" t="s">
        <v>335</v>
      </c>
    </row>
    <row r="3" spans="1:47" ht="15" customHeight="1" thickBot="1" x14ac:dyDescent="0.2">
      <c r="A3" s="181" t="s">
        <v>2</v>
      </c>
      <c r="B3" s="181"/>
      <c r="C3" s="181"/>
      <c r="D3" s="181"/>
      <c r="E3" s="181"/>
      <c r="F3" s="181"/>
      <c r="G3" s="181" t="s">
        <v>3</v>
      </c>
      <c r="H3" s="181"/>
      <c r="I3" s="181"/>
      <c r="J3" s="181"/>
      <c r="K3" s="181"/>
      <c r="L3" s="181"/>
      <c r="M3" s="181"/>
      <c r="O3" s="1" t="s">
        <v>4</v>
      </c>
      <c r="T3" s="1" t="s">
        <v>5</v>
      </c>
      <c r="X3" s="1" t="s">
        <v>6</v>
      </c>
      <c r="AB3" s="1" t="s">
        <v>7</v>
      </c>
      <c r="AH3" s="1" t="s">
        <v>8</v>
      </c>
    </row>
    <row r="4" spans="1:47" ht="14.45" customHeight="1" thickTop="1" x14ac:dyDescent="0.15">
      <c r="A4" s="197"/>
      <c r="B4" s="261" t="s">
        <v>9</v>
      </c>
      <c r="C4" s="266"/>
      <c r="D4" s="266"/>
      <c r="E4" s="266"/>
      <c r="F4" s="267"/>
      <c r="G4" s="260" t="s">
        <v>10</v>
      </c>
      <c r="H4" s="261"/>
      <c r="I4" s="261"/>
      <c r="J4" s="261"/>
      <c r="K4" s="261"/>
      <c r="L4" s="262"/>
      <c r="M4" s="198"/>
      <c r="N4" s="3"/>
      <c r="O4" s="231" t="s">
        <v>11</v>
      </c>
      <c r="P4" s="232"/>
      <c r="Q4" s="248" t="s">
        <v>12</v>
      </c>
      <c r="R4" s="232"/>
      <c r="S4" s="233"/>
      <c r="T4" s="231" t="s">
        <v>13</v>
      </c>
      <c r="U4" s="249"/>
      <c r="V4" s="249"/>
      <c r="W4" s="250"/>
      <c r="X4" s="231" t="s">
        <v>14</v>
      </c>
      <c r="Y4" s="232"/>
      <c r="Z4" s="232"/>
      <c r="AA4" s="233"/>
      <c r="AB4" s="234" t="s">
        <v>15</v>
      </c>
      <c r="AC4" s="235"/>
      <c r="AD4" s="235"/>
      <c r="AE4" s="235"/>
      <c r="AF4" s="236"/>
      <c r="AH4" s="234" t="s">
        <v>16</v>
      </c>
      <c r="AI4" s="237"/>
      <c r="AJ4" s="237"/>
      <c r="AK4" s="237"/>
      <c r="AL4" s="237"/>
      <c r="AM4" s="237"/>
      <c r="AN4" s="235"/>
      <c r="AO4" s="236"/>
      <c r="AP4" s="234" t="s">
        <v>17</v>
      </c>
      <c r="AQ4" s="237"/>
      <c r="AR4" s="235"/>
      <c r="AS4" s="235"/>
      <c r="AT4" s="235"/>
      <c r="AU4" s="236"/>
    </row>
    <row r="5" spans="1:47" ht="39.950000000000003" customHeight="1" x14ac:dyDescent="0.15">
      <c r="A5" s="199" t="s">
        <v>18</v>
      </c>
      <c r="B5" s="200" t="s">
        <v>19</v>
      </c>
      <c r="C5" s="186" t="s">
        <v>20</v>
      </c>
      <c r="D5" s="186" t="s">
        <v>21</v>
      </c>
      <c r="E5" s="187" t="s">
        <v>22</v>
      </c>
      <c r="F5" s="188" t="s">
        <v>23</v>
      </c>
      <c r="G5" s="189" t="s">
        <v>19</v>
      </c>
      <c r="H5" s="190" t="s">
        <v>20</v>
      </c>
      <c r="I5" s="190" t="s">
        <v>21</v>
      </c>
      <c r="J5" s="190" t="s">
        <v>24</v>
      </c>
      <c r="K5" s="190" t="s">
        <v>25</v>
      </c>
      <c r="L5" s="191" t="s">
        <v>26</v>
      </c>
      <c r="M5" s="201"/>
      <c r="N5" s="12"/>
      <c r="O5" s="4" t="s">
        <v>27</v>
      </c>
      <c r="P5" s="13" t="s">
        <v>28</v>
      </c>
      <c r="Q5" s="14" t="s">
        <v>29</v>
      </c>
      <c r="R5" s="13" t="s">
        <v>30</v>
      </c>
      <c r="S5" s="15" t="s">
        <v>31</v>
      </c>
      <c r="T5" s="4" t="s">
        <v>32</v>
      </c>
      <c r="U5" s="13" t="s">
        <v>25</v>
      </c>
      <c r="V5" s="224" t="s">
        <v>26</v>
      </c>
      <c r="W5" s="225"/>
      <c r="X5" s="226" t="s">
        <v>33</v>
      </c>
      <c r="Y5" s="224"/>
      <c r="Z5" s="224" t="s">
        <v>34</v>
      </c>
      <c r="AA5" s="225"/>
      <c r="AB5" s="16" t="s">
        <v>35</v>
      </c>
      <c r="AC5" s="238" t="s">
        <v>36</v>
      </c>
      <c r="AD5" s="239"/>
      <c r="AE5" s="238" t="s">
        <v>37</v>
      </c>
      <c r="AF5" s="240"/>
      <c r="AH5" s="17" t="s">
        <v>32</v>
      </c>
      <c r="AI5" s="18" t="s">
        <v>31</v>
      </c>
      <c r="AJ5" s="223" t="s">
        <v>35</v>
      </c>
      <c r="AK5" s="241"/>
      <c r="AL5" s="223" t="s">
        <v>36</v>
      </c>
      <c r="AM5" s="223"/>
      <c r="AN5" s="224" t="s">
        <v>37</v>
      </c>
      <c r="AO5" s="225"/>
      <c r="AP5" s="226" t="s">
        <v>35</v>
      </c>
      <c r="AQ5" s="227"/>
      <c r="AR5" s="224" t="s">
        <v>36</v>
      </c>
      <c r="AS5" s="227"/>
      <c r="AT5" s="224" t="s">
        <v>37</v>
      </c>
      <c r="AU5" s="228"/>
    </row>
    <row r="6" spans="1:47" ht="14.45" customHeight="1" x14ac:dyDescent="0.15">
      <c r="A6" s="202"/>
      <c r="B6" s="182" t="s">
        <v>38</v>
      </c>
      <c r="C6" s="192" t="s">
        <v>39</v>
      </c>
      <c r="D6" s="192" t="s">
        <v>39</v>
      </c>
      <c r="E6" s="192" t="s">
        <v>39</v>
      </c>
      <c r="F6" s="193" t="s">
        <v>39</v>
      </c>
      <c r="G6" s="183" t="s">
        <v>38</v>
      </c>
      <c r="H6" s="194" t="s">
        <v>39</v>
      </c>
      <c r="I6" s="194" t="s">
        <v>39</v>
      </c>
      <c r="J6" s="195" t="s">
        <v>112</v>
      </c>
      <c r="K6" s="195" t="s">
        <v>113</v>
      </c>
      <c r="L6" s="196" t="s">
        <v>114</v>
      </c>
      <c r="M6" s="201"/>
      <c r="N6" s="12"/>
      <c r="O6" s="26" t="s">
        <v>115</v>
      </c>
      <c r="P6" s="27" t="s">
        <v>116</v>
      </c>
      <c r="Q6" s="28"/>
      <c r="R6" s="27" t="s">
        <v>117</v>
      </c>
      <c r="S6" s="29" t="s">
        <v>118</v>
      </c>
      <c r="T6" s="30" t="s">
        <v>119</v>
      </c>
      <c r="U6" s="24" t="s">
        <v>120</v>
      </c>
      <c r="V6" s="24" t="s">
        <v>121</v>
      </c>
      <c r="W6" s="31" t="s">
        <v>122</v>
      </c>
      <c r="X6" s="30" t="s">
        <v>123</v>
      </c>
      <c r="Y6" s="32" t="s">
        <v>122</v>
      </c>
      <c r="Z6" s="33" t="s">
        <v>124</v>
      </c>
      <c r="AA6" s="31" t="s">
        <v>122</v>
      </c>
      <c r="AB6" s="34" t="s">
        <v>125</v>
      </c>
      <c r="AC6" s="35" t="s">
        <v>126</v>
      </c>
      <c r="AD6" s="35" t="s">
        <v>127</v>
      </c>
      <c r="AE6" s="36" t="s">
        <v>128</v>
      </c>
      <c r="AF6" s="37" t="s">
        <v>129</v>
      </c>
      <c r="AH6" s="38" t="s">
        <v>130</v>
      </c>
      <c r="AI6" s="39" t="s">
        <v>131</v>
      </c>
      <c r="AJ6" s="40"/>
      <c r="AK6" s="41" t="s">
        <v>132</v>
      </c>
      <c r="AL6" s="40"/>
      <c r="AM6" s="41" t="s">
        <v>133</v>
      </c>
      <c r="AN6" s="40"/>
      <c r="AO6" s="42" t="s">
        <v>134</v>
      </c>
      <c r="AP6" s="43" t="s">
        <v>63</v>
      </c>
      <c r="AQ6" s="44" t="s">
        <v>64</v>
      </c>
      <c r="AR6" s="44" t="s">
        <v>63</v>
      </c>
      <c r="AS6" s="44" t="s">
        <v>64</v>
      </c>
      <c r="AT6" s="44" t="s">
        <v>63</v>
      </c>
      <c r="AU6" s="45" t="s">
        <v>64</v>
      </c>
    </row>
    <row r="7" spans="1:47" ht="14.45" customHeight="1" x14ac:dyDescent="0.15">
      <c r="A7" s="203" t="s">
        <v>65</v>
      </c>
      <c r="B7" s="204" t="s">
        <v>208</v>
      </c>
      <c r="C7" s="48">
        <v>92</v>
      </c>
      <c r="D7" s="49">
        <v>0</v>
      </c>
      <c r="E7" s="49">
        <v>30</v>
      </c>
      <c r="F7" s="115">
        <v>0</v>
      </c>
      <c r="G7" s="51" t="s">
        <v>67</v>
      </c>
      <c r="H7" s="49">
        <v>2689162</v>
      </c>
      <c r="I7" s="49">
        <v>1873</v>
      </c>
      <c r="J7" s="52">
        <v>0</v>
      </c>
      <c r="K7" s="49">
        <v>100000</v>
      </c>
      <c r="L7" s="53">
        <v>7963518</v>
      </c>
      <c r="M7" s="179"/>
      <c r="N7" s="54"/>
      <c r="O7" s="55">
        <f>IF(K7&lt;0.5,0.5,((L7-L8)-5*K8)/5/(K7-K8))</f>
        <v>0.1728613569321534</v>
      </c>
      <c r="P7" s="56">
        <f>IF(H7&lt;0.5,1,(I7/H7)/((K7-K8)/(L7-L8)))</f>
        <v>1.0244048963074786</v>
      </c>
      <c r="Q7" s="57">
        <f>IF(C7&lt;0.5,0,D7/C7)</f>
        <v>0</v>
      </c>
      <c r="R7" s="58">
        <f>IF(P7=0,Q7,Q7/P7)</f>
        <v>0</v>
      </c>
      <c r="S7" s="59">
        <f>IF(E7&lt;0.5,0,F7/E7)</f>
        <v>0</v>
      </c>
      <c r="T7" s="60">
        <f>5*R7/(1+5*(1-O7)*R7)</f>
        <v>0</v>
      </c>
      <c r="U7" s="61">
        <v>100000</v>
      </c>
      <c r="V7" s="61">
        <f>5*U7*((1-T7)+O7*T7)</f>
        <v>500000</v>
      </c>
      <c r="W7" s="62">
        <f>SUM(V7:V$24)</f>
        <v>7040906.3096986692</v>
      </c>
      <c r="X7" s="63">
        <f t="shared" ref="X7:X42" si="0">V7*(1-S7)</f>
        <v>500000</v>
      </c>
      <c r="Y7" s="61">
        <f>SUM(X7:X$24)</f>
        <v>6962765.3921455452</v>
      </c>
      <c r="Z7" s="61">
        <f t="shared" ref="Z7:Z42" si="1">V7*S7</f>
        <v>0</v>
      </c>
      <c r="AA7" s="62">
        <f>SUM(Z7:Z$24)</f>
        <v>78140.91755312345</v>
      </c>
      <c r="AB7" s="55">
        <f t="shared" ref="AB7:AB42" si="2">W7/U7</f>
        <v>70.409063096986699</v>
      </c>
      <c r="AC7" s="56">
        <f t="shared" ref="AC7:AC42" si="3">Y7/U7</f>
        <v>69.627653921455448</v>
      </c>
      <c r="AD7" s="64">
        <f>AC7/AB7*100</f>
        <v>98.890186658988938</v>
      </c>
      <c r="AE7" s="56">
        <f t="shared" ref="AE7:AE42" si="4">AA7/U7</f>
        <v>0.78140917553123446</v>
      </c>
      <c r="AF7" s="65">
        <f>AE7/AB7*100</f>
        <v>1.1098133410110331</v>
      </c>
      <c r="AH7" s="66">
        <f>IF(D7=0,0,T7*T7*(1-T7)/D7)</f>
        <v>0</v>
      </c>
      <c r="AI7" s="67">
        <f>IF(E7&lt;0.5,0,S7*(1-S7)/E7)</f>
        <v>0</v>
      </c>
      <c r="AJ7" s="67">
        <f>U7*U7*((1-O7)*5+AB8)^2*AH7</f>
        <v>0</v>
      </c>
      <c r="AK7" s="67">
        <f>SUM(AJ7:AJ$24)/U7/U7</f>
        <v>91.359131455078781</v>
      </c>
      <c r="AL7" s="67">
        <f>U7*U7*((1-O7)*5*(1-S7)+AC8)^2*AH7+V7*V7*AI7</f>
        <v>0</v>
      </c>
      <c r="AM7" s="67">
        <f>SUM(AL7:AL$24)/U7/U7</f>
        <v>88.526912419005072</v>
      </c>
      <c r="AN7" s="67">
        <f>U7*U7*((1-O7)*5*S7+AE8)^2*AH7+V7*V7*AI7</f>
        <v>0</v>
      </c>
      <c r="AO7" s="68">
        <f>SUM(AN7:AN$24)/U7/U7</f>
        <v>8.1061845903299706E-2</v>
      </c>
      <c r="AP7" s="55">
        <f t="shared" ref="AP7:AP42" si="5">AB7-1.96*SQRT(AK7)</f>
        <v>51.674996816602437</v>
      </c>
      <c r="AQ7" s="56">
        <f t="shared" ref="AQ7:AQ42" si="6">AB7+1.96*SQRT(AK7)</f>
        <v>89.143129377370968</v>
      </c>
      <c r="AR7" s="56">
        <f t="shared" ref="AR7:AR42" si="7">AC7-1.96*SQRT(AM7)</f>
        <v>51.18626062407008</v>
      </c>
      <c r="AS7" s="56">
        <f t="shared" ref="AS7:AS42" si="8">AC7+1.96*SQRT(AM7)</f>
        <v>88.069047218840808</v>
      </c>
      <c r="AT7" s="56">
        <f t="shared" ref="AT7:AT42" si="9">AE7-1.96*SQRT(AO7)</f>
        <v>0.22337047864533199</v>
      </c>
      <c r="AU7" s="69">
        <f t="shared" ref="AU7:AU42" si="10">AE7+1.96*SQRT(AO7)</f>
        <v>1.339447872417137</v>
      </c>
    </row>
    <row r="8" spans="1:47" ht="14.45" customHeight="1" x14ac:dyDescent="0.15">
      <c r="A8" s="203"/>
      <c r="B8" s="205" t="s">
        <v>176</v>
      </c>
      <c r="C8" s="71">
        <v>89</v>
      </c>
      <c r="D8" s="72">
        <v>0</v>
      </c>
      <c r="E8" s="72">
        <v>29</v>
      </c>
      <c r="F8" s="126">
        <v>0</v>
      </c>
      <c r="G8" s="74" t="s">
        <v>69</v>
      </c>
      <c r="H8" s="72">
        <v>2841813</v>
      </c>
      <c r="I8" s="72">
        <v>261</v>
      </c>
      <c r="J8" s="75">
        <v>5</v>
      </c>
      <c r="K8" s="72">
        <v>99661</v>
      </c>
      <c r="L8" s="76">
        <v>7464920</v>
      </c>
      <c r="M8" s="179"/>
      <c r="N8" s="54"/>
      <c r="O8" s="77">
        <f t="shared" ref="O8:O22" si="11">IF(K8&lt;0.5,0.5,((L8-L9)-5*K9)/5/(K8-K9))</f>
        <v>0.4553191489361702</v>
      </c>
      <c r="P8" s="78">
        <f t="shared" ref="P8:P23" si="12">IF(H8&lt;0.5,1,(I8/H8)/((K8-K9)/(L8-L9)))</f>
        <v>0.97348850068450843</v>
      </c>
      <c r="Q8" s="79">
        <f t="shared" ref="Q8:Q42" si="13">IF(C8&lt;0.5,0,D8/C8)</f>
        <v>0</v>
      </c>
      <c r="R8" s="80">
        <f t="shared" ref="R8:R42" si="14">IF(P8=0,Q8,Q8/P8)</f>
        <v>0</v>
      </c>
      <c r="S8" s="81">
        <f t="shared" ref="S8:S42" si="15">IF(E8&lt;0.5,0,F8/E8)</f>
        <v>0</v>
      </c>
      <c r="T8" s="82">
        <f>5*R8/(1+5*(1-O8)*R8)</f>
        <v>0</v>
      </c>
      <c r="U8" s="83">
        <f>U7*(1-T7)</f>
        <v>100000</v>
      </c>
      <c r="V8" s="83">
        <f>5*U8*((1-T8)+O8*T8)</f>
        <v>500000</v>
      </c>
      <c r="W8" s="84">
        <f>SUM(V8:V$24)</f>
        <v>6540906.3096986692</v>
      </c>
      <c r="X8" s="85">
        <f t="shared" si="0"/>
        <v>500000</v>
      </c>
      <c r="Y8" s="83">
        <f>SUM(X8:X$24)</f>
        <v>6462765.3921455452</v>
      </c>
      <c r="Z8" s="83">
        <f t="shared" si="1"/>
        <v>0</v>
      </c>
      <c r="AA8" s="84">
        <f>SUM(Z8:Z$24)</f>
        <v>78140.91755312345</v>
      </c>
      <c r="AB8" s="77">
        <f t="shared" si="2"/>
        <v>65.409063096986699</v>
      </c>
      <c r="AC8" s="78">
        <f t="shared" si="3"/>
        <v>64.627653921455448</v>
      </c>
      <c r="AD8" s="86">
        <f t="shared" ref="AD8:AD42" si="16">AC8/AB8*100</f>
        <v>98.805350300809849</v>
      </c>
      <c r="AE8" s="78">
        <f t="shared" si="4"/>
        <v>0.78140917553123446</v>
      </c>
      <c r="AF8" s="87">
        <f t="shared" ref="AF8:AF42" si="17">AE8/AB8*100</f>
        <v>1.1946496991901308</v>
      </c>
      <c r="AH8" s="88">
        <f>IF(D8=0,0,T8*T8*(1-T8)/D8)</f>
        <v>0</v>
      </c>
      <c r="AI8" s="89">
        <f t="shared" ref="AI8:AI42" si="18">IF(E8&lt;0.5,0,S8*(1-S8)/E8)</f>
        <v>0</v>
      </c>
      <c r="AJ8" s="89">
        <f>U8*U8*((1-O8)*5+AB9)^2*AH8</f>
        <v>0</v>
      </c>
      <c r="AK8" s="89">
        <f>SUM(AJ8:AJ$24)/U8/U8</f>
        <v>91.359131455078781</v>
      </c>
      <c r="AL8" s="89">
        <f>U8*U8*((1-O8)*5*(1-S8)+AC9)^2*AH8+V8*V8*AI8</f>
        <v>0</v>
      </c>
      <c r="AM8" s="89">
        <f>SUM(AL8:AL$24)/U8/U8</f>
        <v>88.526912419005072</v>
      </c>
      <c r="AN8" s="89">
        <f>U8*U8*((1-O8)*5*S8+AE9)^2*AH8+V8*V8*AI8</f>
        <v>0</v>
      </c>
      <c r="AO8" s="90">
        <f>SUM(AN8:AN$24)/U8/U8</f>
        <v>8.1061845903299706E-2</v>
      </c>
      <c r="AP8" s="77">
        <f t="shared" si="5"/>
        <v>46.674996816602437</v>
      </c>
      <c r="AQ8" s="78">
        <f t="shared" si="6"/>
        <v>84.143129377370968</v>
      </c>
      <c r="AR8" s="78">
        <f t="shared" si="7"/>
        <v>46.18626062407008</v>
      </c>
      <c r="AS8" s="78">
        <f t="shared" si="8"/>
        <v>83.069047218840808</v>
      </c>
      <c r="AT8" s="78">
        <f t="shared" si="9"/>
        <v>0.22337047864533199</v>
      </c>
      <c r="AU8" s="91">
        <f t="shared" si="10"/>
        <v>1.339447872417137</v>
      </c>
    </row>
    <row r="9" spans="1:47" ht="14.45" customHeight="1" x14ac:dyDescent="0.15">
      <c r="A9" s="203"/>
      <c r="B9" s="205" t="s">
        <v>200</v>
      </c>
      <c r="C9" s="71">
        <v>60</v>
      </c>
      <c r="D9" s="72">
        <v>0</v>
      </c>
      <c r="E9" s="72">
        <v>18</v>
      </c>
      <c r="F9" s="126">
        <v>0</v>
      </c>
      <c r="G9" s="74" t="s">
        <v>71</v>
      </c>
      <c r="H9" s="72">
        <v>3013782</v>
      </c>
      <c r="I9" s="72">
        <v>350</v>
      </c>
      <c r="J9" s="75">
        <v>10</v>
      </c>
      <c r="K9" s="72">
        <v>99614</v>
      </c>
      <c r="L9" s="76">
        <v>6966743</v>
      </c>
      <c r="M9" s="179"/>
      <c r="N9" s="54"/>
      <c r="O9" s="77">
        <f t="shared" si="11"/>
        <v>0.56491228070175448</v>
      </c>
      <c r="P9" s="78">
        <f t="shared" si="12"/>
        <v>1.0145269823413694</v>
      </c>
      <c r="Q9" s="79">
        <f t="shared" si="13"/>
        <v>0</v>
      </c>
      <c r="R9" s="80">
        <f t="shared" si="14"/>
        <v>0</v>
      </c>
      <c r="S9" s="81">
        <f t="shared" si="15"/>
        <v>0</v>
      </c>
      <c r="T9" s="82">
        <f t="shared" ref="T9:T22" si="19">5*R9/(1+5*(1-O9)*R9)</f>
        <v>0</v>
      </c>
      <c r="U9" s="83">
        <f t="shared" ref="U9:U23" si="20">U8*(1-T8)</f>
        <v>100000</v>
      </c>
      <c r="V9" s="83">
        <f t="shared" ref="V9:V22" si="21">5*U9*((1-T9)+O9*T9)</f>
        <v>500000</v>
      </c>
      <c r="W9" s="84">
        <f>SUM(V9:V$24)</f>
        <v>6040906.3096986702</v>
      </c>
      <c r="X9" s="85">
        <f t="shared" si="0"/>
        <v>500000</v>
      </c>
      <c r="Y9" s="83">
        <f>SUM(X9:X$24)</f>
        <v>5962765.3921455462</v>
      </c>
      <c r="Z9" s="83">
        <f t="shared" si="1"/>
        <v>0</v>
      </c>
      <c r="AA9" s="84">
        <f>SUM(Z9:Z$24)</f>
        <v>78140.91755312345</v>
      </c>
      <c r="AB9" s="77">
        <f t="shared" si="2"/>
        <v>60.409063096986699</v>
      </c>
      <c r="AC9" s="78">
        <f t="shared" si="3"/>
        <v>59.627653921455462</v>
      </c>
      <c r="AD9" s="86">
        <f t="shared" si="16"/>
        <v>98.706470295232535</v>
      </c>
      <c r="AE9" s="78">
        <f t="shared" si="4"/>
        <v>0.78140917553123446</v>
      </c>
      <c r="AF9" s="87">
        <f t="shared" si="17"/>
        <v>1.2935297047674497</v>
      </c>
      <c r="AH9" s="88">
        <f>IF(D9=0,0,T9*T9*(1-T9)/D9)</f>
        <v>0</v>
      </c>
      <c r="AI9" s="89">
        <f t="shared" si="18"/>
        <v>0</v>
      </c>
      <c r="AJ9" s="89">
        <f t="shared" ref="AJ9:AJ23" si="22">U9*U9*((1-O9)*5+AB10)^2*AH9</f>
        <v>0</v>
      </c>
      <c r="AK9" s="89">
        <f>SUM(AJ9:AJ$24)/U9/U9</f>
        <v>91.359131455078781</v>
      </c>
      <c r="AL9" s="89">
        <f t="shared" ref="AL9:AL23" si="23">U9*U9*((1-O9)*5*(1-S9)+AC10)^2*AH9+V9*V9*AI9</f>
        <v>0</v>
      </c>
      <c r="AM9" s="89">
        <f>SUM(AL9:AL$24)/U9/U9</f>
        <v>88.526912419005072</v>
      </c>
      <c r="AN9" s="89">
        <f t="shared" ref="AN9:AN23" si="24">U9*U9*((1-O9)*5*S9+AE10)^2*AH9+V9*V9*AI9</f>
        <v>0</v>
      </c>
      <c r="AO9" s="90">
        <f>SUM(AN9:AN$24)/U9/U9</f>
        <v>8.1061845903299706E-2</v>
      </c>
      <c r="AP9" s="77">
        <f t="shared" si="5"/>
        <v>41.674996816602437</v>
      </c>
      <c r="AQ9" s="78">
        <f t="shared" si="6"/>
        <v>79.143129377370968</v>
      </c>
      <c r="AR9" s="78">
        <f t="shared" si="7"/>
        <v>41.186260624070094</v>
      </c>
      <c r="AS9" s="78">
        <f t="shared" si="8"/>
        <v>78.069047218840836</v>
      </c>
      <c r="AT9" s="78">
        <f t="shared" si="9"/>
        <v>0.22337047864533199</v>
      </c>
      <c r="AU9" s="91">
        <f t="shared" si="10"/>
        <v>1.339447872417137</v>
      </c>
    </row>
    <row r="10" spans="1:47" ht="14.45" customHeight="1" x14ac:dyDescent="0.15">
      <c r="A10" s="203"/>
      <c r="B10" s="205" t="s">
        <v>177</v>
      </c>
      <c r="C10" s="71">
        <v>29</v>
      </c>
      <c r="D10" s="72">
        <v>1</v>
      </c>
      <c r="E10" s="72">
        <v>6</v>
      </c>
      <c r="F10" s="126">
        <v>0</v>
      </c>
      <c r="G10" s="74" t="s">
        <v>73</v>
      </c>
      <c r="H10" s="72">
        <v>3096387</v>
      </c>
      <c r="I10" s="72">
        <v>941</v>
      </c>
      <c r="J10" s="75">
        <v>15</v>
      </c>
      <c r="K10" s="72">
        <v>99557</v>
      </c>
      <c r="L10" s="76">
        <v>6468797</v>
      </c>
      <c r="M10" s="179"/>
      <c r="N10" s="54"/>
      <c r="O10" s="77">
        <f t="shared" si="11"/>
        <v>0.5870129870129871</v>
      </c>
      <c r="P10" s="78">
        <f t="shared" si="12"/>
        <v>0.98169808499767264</v>
      </c>
      <c r="Q10" s="79">
        <f t="shared" si="13"/>
        <v>3.4482758620689655E-2</v>
      </c>
      <c r="R10" s="80">
        <f t="shared" si="14"/>
        <v>3.512562482055917E-2</v>
      </c>
      <c r="S10" s="81">
        <f t="shared" si="15"/>
        <v>0</v>
      </c>
      <c r="T10" s="82">
        <f t="shared" si="19"/>
        <v>0.16375092034515479</v>
      </c>
      <c r="U10" s="83">
        <f t="shared" si="20"/>
        <v>100000</v>
      </c>
      <c r="V10" s="83">
        <f t="shared" si="21"/>
        <v>466186.49826639012</v>
      </c>
      <c r="W10" s="84">
        <f>SUM(V10:V$24)</f>
        <v>5540906.3096986692</v>
      </c>
      <c r="X10" s="85">
        <f t="shared" si="0"/>
        <v>466186.49826639012</v>
      </c>
      <c r="Y10" s="83">
        <f>SUM(X10:X$24)</f>
        <v>5462765.3921455462</v>
      </c>
      <c r="Z10" s="83">
        <f t="shared" si="1"/>
        <v>0</v>
      </c>
      <c r="AA10" s="84">
        <f>SUM(Z10:Z$24)</f>
        <v>78140.91755312345</v>
      </c>
      <c r="AB10" s="77">
        <f t="shared" si="2"/>
        <v>55.409063096986692</v>
      </c>
      <c r="AC10" s="78">
        <f t="shared" si="3"/>
        <v>54.627653921455462</v>
      </c>
      <c r="AD10" s="86">
        <f t="shared" si="16"/>
        <v>98.589744832603515</v>
      </c>
      <c r="AE10" s="78">
        <f t="shared" si="4"/>
        <v>0.78140917553123446</v>
      </c>
      <c r="AF10" s="87">
        <f t="shared" si="17"/>
        <v>1.4102551673964865</v>
      </c>
      <c r="AH10" s="88">
        <f t="shared" ref="AH10:AH22" si="25">IF(D10=0,0,T10*T10*(1-T10)/D10)</f>
        <v>2.2423487144516616E-2</v>
      </c>
      <c r="AI10" s="89">
        <f t="shared" si="18"/>
        <v>0</v>
      </c>
      <c r="AJ10" s="89">
        <f t="shared" si="22"/>
        <v>882917566959.64575</v>
      </c>
      <c r="AK10" s="89">
        <f>SUM(AJ10:AJ$24)/U10/U10</f>
        <v>91.359131455078781</v>
      </c>
      <c r="AL10" s="89">
        <f t="shared" si="23"/>
        <v>856817670268.80542</v>
      </c>
      <c r="AM10" s="89">
        <f>SUM(AL10:AL$24)/U10/U10</f>
        <v>88.526912419005072</v>
      </c>
      <c r="AN10" s="89">
        <f t="shared" si="24"/>
        <v>195789257.50540254</v>
      </c>
      <c r="AO10" s="90">
        <f>SUM(AN10:AN$24)/U10/U10</f>
        <v>8.1061845903299706E-2</v>
      </c>
      <c r="AP10" s="77">
        <f t="shared" si="5"/>
        <v>36.67499681660243</v>
      </c>
      <c r="AQ10" s="78">
        <f t="shared" si="6"/>
        <v>74.143129377370954</v>
      </c>
      <c r="AR10" s="78">
        <f t="shared" si="7"/>
        <v>36.186260624070094</v>
      </c>
      <c r="AS10" s="78">
        <f t="shared" si="8"/>
        <v>73.069047218840836</v>
      </c>
      <c r="AT10" s="78">
        <f t="shared" si="9"/>
        <v>0.22337047864533199</v>
      </c>
      <c r="AU10" s="91">
        <f t="shared" si="10"/>
        <v>1.339447872417137</v>
      </c>
    </row>
    <row r="11" spans="1:47" ht="14.45" customHeight="1" x14ac:dyDescent="0.15">
      <c r="A11" s="203"/>
      <c r="B11" s="205" t="s">
        <v>210</v>
      </c>
      <c r="C11" s="71">
        <v>17</v>
      </c>
      <c r="D11" s="72">
        <v>0</v>
      </c>
      <c r="E11" s="72">
        <v>10</v>
      </c>
      <c r="F11" s="126">
        <v>0</v>
      </c>
      <c r="G11" s="74" t="s">
        <v>75</v>
      </c>
      <c r="H11" s="72">
        <v>3228469</v>
      </c>
      <c r="I11" s="72">
        <v>1962</v>
      </c>
      <c r="J11" s="75">
        <v>20</v>
      </c>
      <c r="K11" s="72">
        <v>99403</v>
      </c>
      <c r="L11" s="76">
        <v>5971330</v>
      </c>
      <c r="M11" s="179"/>
      <c r="N11" s="54"/>
      <c r="O11" s="77">
        <f t="shared" si="11"/>
        <v>0.52070175438596489</v>
      </c>
      <c r="P11" s="78">
        <f t="shared" si="12"/>
        <v>1.0583511809924049</v>
      </c>
      <c r="Q11" s="79">
        <f t="shared" si="13"/>
        <v>0</v>
      </c>
      <c r="R11" s="80">
        <f t="shared" si="14"/>
        <v>0</v>
      </c>
      <c r="S11" s="81">
        <f t="shared" si="15"/>
        <v>0</v>
      </c>
      <c r="T11" s="82">
        <f t="shared" si="19"/>
        <v>0</v>
      </c>
      <c r="U11" s="83">
        <f t="shared" si="20"/>
        <v>83624.907965484512</v>
      </c>
      <c r="V11" s="83">
        <f t="shared" si="21"/>
        <v>418124.53982742259</v>
      </c>
      <c r="W11" s="84">
        <f>SUM(V11:V$24)</f>
        <v>5074719.8114322787</v>
      </c>
      <c r="X11" s="85">
        <f t="shared" si="0"/>
        <v>418124.53982742259</v>
      </c>
      <c r="Y11" s="83">
        <f>SUM(X11:X$24)</f>
        <v>4996578.8938791556</v>
      </c>
      <c r="Z11" s="83">
        <f t="shared" si="1"/>
        <v>0</v>
      </c>
      <c r="AA11" s="84">
        <f>SUM(Z11:Z$24)</f>
        <v>78140.91755312345</v>
      </c>
      <c r="AB11" s="77">
        <f t="shared" si="2"/>
        <v>60.684309673941016</v>
      </c>
      <c r="AC11" s="78">
        <f t="shared" si="3"/>
        <v>59.749888106800093</v>
      </c>
      <c r="AD11" s="86">
        <f t="shared" si="16"/>
        <v>98.460192474526607</v>
      </c>
      <c r="AE11" s="78">
        <f t="shared" si="4"/>
        <v>0.9344215671409225</v>
      </c>
      <c r="AF11" s="87">
        <f t="shared" si="17"/>
        <v>1.5398075254733938</v>
      </c>
      <c r="AH11" s="88">
        <f t="shared" si="25"/>
        <v>0</v>
      </c>
      <c r="AI11" s="89">
        <f t="shared" si="18"/>
        <v>0</v>
      </c>
      <c r="AJ11" s="89">
        <f t="shared" si="22"/>
        <v>0</v>
      </c>
      <c r="AK11" s="89">
        <f>SUM(AJ11:AJ$24)/U11/U11</f>
        <v>4.3862717415308667</v>
      </c>
      <c r="AL11" s="89">
        <f t="shared" si="23"/>
        <v>0</v>
      </c>
      <c r="AM11" s="89">
        <f>SUM(AL11:AL$24)/U11/U11</f>
        <v>4.068489119870808</v>
      </c>
      <c r="AN11" s="89">
        <f t="shared" si="24"/>
        <v>0</v>
      </c>
      <c r="AO11" s="90">
        <f>SUM(AN11:AN$24)/U11/U11</f>
        <v>8.7919089264046971E-2</v>
      </c>
      <c r="AP11" s="77">
        <f t="shared" si="5"/>
        <v>56.57939779641368</v>
      </c>
      <c r="AQ11" s="78">
        <f t="shared" si="6"/>
        <v>64.789221551468344</v>
      </c>
      <c r="AR11" s="78">
        <f t="shared" si="7"/>
        <v>55.79647087573332</v>
      </c>
      <c r="AS11" s="78">
        <f t="shared" si="8"/>
        <v>63.703305337866865</v>
      </c>
      <c r="AT11" s="78">
        <f t="shared" si="9"/>
        <v>0.35325896225588449</v>
      </c>
      <c r="AU11" s="91">
        <f t="shared" si="10"/>
        <v>1.5155841720259606</v>
      </c>
    </row>
    <row r="12" spans="1:47" ht="14.45" customHeight="1" x14ac:dyDescent="0.15">
      <c r="A12" s="203"/>
      <c r="B12" s="205" t="s">
        <v>211</v>
      </c>
      <c r="C12" s="71">
        <v>73</v>
      </c>
      <c r="D12" s="72">
        <v>0</v>
      </c>
      <c r="E12" s="72">
        <v>24</v>
      </c>
      <c r="F12" s="126">
        <v>0</v>
      </c>
      <c r="G12" s="74" t="s">
        <v>77</v>
      </c>
      <c r="H12" s="72">
        <v>3642952</v>
      </c>
      <c r="I12" s="72">
        <v>2412</v>
      </c>
      <c r="J12" s="75">
        <v>25</v>
      </c>
      <c r="K12" s="72">
        <v>99118</v>
      </c>
      <c r="L12" s="76">
        <v>5474998</v>
      </c>
      <c r="M12" s="179"/>
      <c r="N12" s="54"/>
      <c r="O12" s="77">
        <f t="shared" si="11"/>
        <v>0.51083591331269351</v>
      </c>
      <c r="P12" s="78">
        <f t="shared" si="12"/>
        <v>1.0142640282602235</v>
      </c>
      <c r="Q12" s="79">
        <f t="shared" si="13"/>
        <v>0</v>
      </c>
      <c r="R12" s="80">
        <f t="shared" si="14"/>
        <v>0</v>
      </c>
      <c r="S12" s="81">
        <f t="shared" si="15"/>
        <v>0</v>
      </c>
      <c r="T12" s="82">
        <f t="shared" si="19"/>
        <v>0</v>
      </c>
      <c r="U12" s="83">
        <f t="shared" si="20"/>
        <v>83624.907965484512</v>
      </c>
      <c r="V12" s="83">
        <f t="shared" si="21"/>
        <v>418124.53982742259</v>
      </c>
      <c r="W12" s="84">
        <f>SUM(V12:V$24)</f>
        <v>4656595.2716048555</v>
      </c>
      <c r="X12" s="85">
        <f t="shared" si="0"/>
        <v>418124.53982742259</v>
      </c>
      <c r="Y12" s="83">
        <f>SUM(X12:X$24)</f>
        <v>4578454.3540517334</v>
      </c>
      <c r="Z12" s="83">
        <f t="shared" si="1"/>
        <v>0</v>
      </c>
      <c r="AA12" s="84">
        <f>SUM(Z12:Z$24)</f>
        <v>78140.91755312345</v>
      </c>
      <c r="AB12" s="77">
        <f t="shared" si="2"/>
        <v>55.684309673941009</v>
      </c>
      <c r="AC12" s="78">
        <f t="shared" si="3"/>
        <v>54.7498881068001</v>
      </c>
      <c r="AD12" s="86">
        <f t="shared" si="16"/>
        <v>98.32193023023467</v>
      </c>
      <c r="AE12" s="78">
        <f t="shared" si="4"/>
        <v>0.9344215671409225</v>
      </c>
      <c r="AF12" s="87">
        <f t="shared" si="17"/>
        <v>1.6780697697653428</v>
      </c>
      <c r="AH12" s="88">
        <f t="shared" si="25"/>
        <v>0</v>
      </c>
      <c r="AI12" s="89">
        <f t="shared" si="18"/>
        <v>0</v>
      </c>
      <c r="AJ12" s="89">
        <f t="shared" si="22"/>
        <v>0</v>
      </c>
      <c r="AK12" s="89">
        <f>SUM(AJ12:AJ$24)/U12/U12</f>
        <v>4.3862717415308667</v>
      </c>
      <c r="AL12" s="89">
        <f t="shared" si="23"/>
        <v>0</v>
      </c>
      <c r="AM12" s="89">
        <f>SUM(AL12:AL$24)/U12/U12</f>
        <v>4.068489119870808</v>
      </c>
      <c r="AN12" s="89">
        <f t="shared" si="24"/>
        <v>0</v>
      </c>
      <c r="AO12" s="90">
        <f>SUM(AN12:AN$24)/U12/U12</f>
        <v>8.7919089264046971E-2</v>
      </c>
      <c r="AP12" s="77">
        <f t="shared" si="5"/>
        <v>51.579397796413673</v>
      </c>
      <c r="AQ12" s="78">
        <f t="shared" si="6"/>
        <v>59.789221551468344</v>
      </c>
      <c r="AR12" s="78">
        <f t="shared" si="7"/>
        <v>50.79647087573332</v>
      </c>
      <c r="AS12" s="78">
        <f t="shared" si="8"/>
        <v>58.70330533786688</v>
      </c>
      <c r="AT12" s="78">
        <f t="shared" si="9"/>
        <v>0.35325896225588449</v>
      </c>
      <c r="AU12" s="91">
        <f t="shared" si="10"/>
        <v>1.5155841720259606</v>
      </c>
    </row>
    <row r="13" spans="1:47" ht="14.45" customHeight="1" x14ac:dyDescent="0.15">
      <c r="A13" s="203"/>
      <c r="B13" s="205" t="s">
        <v>190</v>
      </c>
      <c r="C13" s="71">
        <v>101</v>
      </c>
      <c r="D13" s="72">
        <v>0</v>
      </c>
      <c r="E13" s="72">
        <v>39</v>
      </c>
      <c r="F13" s="126">
        <v>0</v>
      </c>
      <c r="G13" s="74" t="s">
        <v>79</v>
      </c>
      <c r="H13" s="72">
        <v>4180032</v>
      </c>
      <c r="I13" s="72">
        <v>3177</v>
      </c>
      <c r="J13" s="75">
        <v>30</v>
      </c>
      <c r="K13" s="72">
        <v>98795</v>
      </c>
      <c r="L13" s="76">
        <v>4980198</v>
      </c>
      <c r="M13" s="179"/>
      <c r="N13" s="54"/>
      <c r="O13" s="77">
        <f t="shared" si="11"/>
        <v>0.51657754010695189</v>
      </c>
      <c r="P13" s="78">
        <f t="shared" si="12"/>
        <v>1.0020178689264798</v>
      </c>
      <c r="Q13" s="79">
        <f t="shared" si="13"/>
        <v>0</v>
      </c>
      <c r="R13" s="80">
        <f t="shared" si="14"/>
        <v>0</v>
      </c>
      <c r="S13" s="81">
        <f t="shared" si="15"/>
        <v>0</v>
      </c>
      <c r="T13" s="82">
        <f t="shared" si="19"/>
        <v>0</v>
      </c>
      <c r="U13" s="83">
        <f t="shared" si="20"/>
        <v>83624.907965484512</v>
      </c>
      <c r="V13" s="83">
        <f t="shared" si="21"/>
        <v>418124.53982742259</v>
      </c>
      <c r="W13" s="84">
        <f>SUM(V13:V$24)</f>
        <v>4238470.7317774324</v>
      </c>
      <c r="X13" s="85">
        <f t="shared" si="0"/>
        <v>418124.53982742259</v>
      </c>
      <c r="Y13" s="83">
        <f>SUM(X13:X$24)</f>
        <v>4160329.8142243102</v>
      </c>
      <c r="Z13" s="83">
        <f t="shared" si="1"/>
        <v>0</v>
      </c>
      <c r="AA13" s="84">
        <f>SUM(Z13:Z$24)</f>
        <v>78140.91755312345</v>
      </c>
      <c r="AB13" s="77">
        <f t="shared" si="2"/>
        <v>50.684309673941002</v>
      </c>
      <c r="AC13" s="78">
        <f t="shared" si="3"/>
        <v>49.749888106800093</v>
      </c>
      <c r="AD13" s="86">
        <f t="shared" si="16"/>
        <v>98.156388884149408</v>
      </c>
      <c r="AE13" s="78">
        <f t="shared" si="4"/>
        <v>0.9344215671409225</v>
      </c>
      <c r="AF13" s="87">
        <f t="shared" si="17"/>
        <v>1.8436111158506101</v>
      </c>
      <c r="AH13" s="88">
        <f t="shared" si="25"/>
        <v>0</v>
      </c>
      <c r="AI13" s="89">
        <f t="shared" si="18"/>
        <v>0</v>
      </c>
      <c r="AJ13" s="89">
        <f t="shared" si="22"/>
        <v>0</v>
      </c>
      <c r="AK13" s="89">
        <f>SUM(AJ13:AJ$24)/U13/U13</f>
        <v>4.3862717415308667</v>
      </c>
      <c r="AL13" s="89">
        <f t="shared" si="23"/>
        <v>0</v>
      </c>
      <c r="AM13" s="89">
        <f>SUM(AL13:AL$24)/U13/U13</f>
        <v>4.068489119870808</v>
      </c>
      <c r="AN13" s="89">
        <f t="shared" si="24"/>
        <v>0</v>
      </c>
      <c r="AO13" s="90">
        <f>SUM(AN13:AN$24)/U13/U13</f>
        <v>8.7919089264046971E-2</v>
      </c>
      <c r="AP13" s="77">
        <f t="shared" si="5"/>
        <v>46.579397796413666</v>
      </c>
      <c r="AQ13" s="78">
        <f t="shared" si="6"/>
        <v>54.789221551468337</v>
      </c>
      <c r="AR13" s="78">
        <f t="shared" si="7"/>
        <v>45.79647087573332</v>
      </c>
      <c r="AS13" s="78">
        <f t="shared" si="8"/>
        <v>53.703305337866865</v>
      </c>
      <c r="AT13" s="78">
        <f t="shared" si="9"/>
        <v>0.35325896225588449</v>
      </c>
      <c r="AU13" s="91">
        <f t="shared" si="10"/>
        <v>1.5155841720259606</v>
      </c>
    </row>
    <row r="14" spans="1:47" ht="14.45" customHeight="1" x14ac:dyDescent="0.15">
      <c r="A14" s="203"/>
      <c r="B14" s="205" t="s">
        <v>213</v>
      </c>
      <c r="C14" s="71">
        <v>127</v>
      </c>
      <c r="D14" s="72">
        <v>0</v>
      </c>
      <c r="E14" s="72">
        <v>43</v>
      </c>
      <c r="F14" s="126">
        <v>0</v>
      </c>
      <c r="G14" s="74" t="s">
        <v>81</v>
      </c>
      <c r="H14" s="72">
        <v>4926663</v>
      </c>
      <c r="I14" s="72">
        <v>4867</v>
      </c>
      <c r="J14" s="75">
        <v>35</v>
      </c>
      <c r="K14" s="72">
        <v>98421</v>
      </c>
      <c r="L14" s="76">
        <v>4487127</v>
      </c>
      <c r="M14" s="179"/>
      <c r="N14" s="54"/>
      <c r="O14" s="77">
        <f t="shared" si="11"/>
        <v>0.53387096774193554</v>
      </c>
      <c r="P14" s="78">
        <f t="shared" si="12"/>
        <v>0.97782963082719465</v>
      </c>
      <c r="Q14" s="79">
        <f t="shared" si="13"/>
        <v>0</v>
      </c>
      <c r="R14" s="80">
        <f t="shared" si="14"/>
        <v>0</v>
      </c>
      <c r="S14" s="81">
        <f t="shared" si="15"/>
        <v>0</v>
      </c>
      <c r="T14" s="82">
        <f t="shared" si="19"/>
        <v>0</v>
      </c>
      <c r="U14" s="83">
        <f t="shared" si="20"/>
        <v>83624.907965484512</v>
      </c>
      <c r="V14" s="83">
        <f t="shared" si="21"/>
        <v>418124.53982742259</v>
      </c>
      <c r="W14" s="84">
        <f>SUM(V14:V$24)</f>
        <v>3820346.1919500106</v>
      </c>
      <c r="X14" s="85">
        <f t="shared" si="0"/>
        <v>418124.53982742259</v>
      </c>
      <c r="Y14" s="83">
        <f>SUM(X14:X$24)</f>
        <v>3742205.274396888</v>
      </c>
      <c r="Z14" s="83">
        <f t="shared" si="1"/>
        <v>0</v>
      </c>
      <c r="AA14" s="84">
        <f>SUM(Z14:Z$24)</f>
        <v>78140.91755312345</v>
      </c>
      <c r="AB14" s="77">
        <f t="shared" si="2"/>
        <v>45.684309673941009</v>
      </c>
      <c r="AC14" s="78">
        <f t="shared" si="3"/>
        <v>44.749888106800093</v>
      </c>
      <c r="AD14" s="86">
        <f t="shared" si="16"/>
        <v>97.954611607770616</v>
      </c>
      <c r="AE14" s="78">
        <f t="shared" si="4"/>
        <v>0.9344215671409225</v>
      </c>
      <c r="AF14" s="87">
        <f t="shared" si="17"/>
        <v>2.0453883922294005</v>
      </c>
      <c r="AH14" s="88">
        <f t="shared" si="25"/>
        <v>0</v>
      </c>
      <c r="AI14" s="89">
        <f t="shared" si="18"/>
        <v>0</v>
      </c>
      <c r="AJ14" s="89">
        <f t="shared" si="22"/>
        <v>0</v>
      </c>
      <c r="AK14" s="89">
        <f>SUM(AJ14:AJ$24)/U14/U14</f>
        <v>4.3862717415308667</v>
      </c>
      <c r="AL14" s="89">
        <f t="shared" si="23"/>
        <v>0</v>
      </c>
      <c r="AM14" s="89">
        <f>SUM(AL14:AL$24)/U14/U14</f>
        <v>4.068489119870808</v>
      </c>
      <c r="AN14" s="89">
        <f t="shared" si="24"/>
        <v>0</v>
      </c>
      <c r="AO14" s="90">
        <f>SUM(AN14:AN$24)/U14/U14</f>
        <v>8.7919089264046971E-2</v>
      </c>
      <c r="AP14" s="77">
        <f t="shared" si="5"/>
        <v>41.579397796413673</v>
      </c>
      <c r="AQ14" s="78">
        <f t="shared" si="6"/>
        <v>49.789221551468344</v>
      </c>
      <c r="AR14" s="78">
        <f t="shared" si="7"/>
        <v>40.79647087573332</v>
      </c>
      <c r="AS14" s="78">
        <f t="shared" si="8"/>
        <v>48.703305337866865</v>
      </c>
      <c r="AT14" s="78">
        <f t="shared" si="9"/>
        <v>0.35325896225588449</v>
      </c>
      <c r="AU14" s="91">
        <f t="shared" si="10"/>
        <v>1.5155841720259606</v>
      </c>
    </row>
    <row r="15" spans="1:47" ht="14.45" customHeight="1" x14ac:dyDescent="0.15">
      <c r="A15" s="203"/>
      <c r="B15" s="205" t="s">
        <v>180</v>
      </c>
      <c r="C15" s="71">
        <v>88</v>
      </c>
      <c r="D15" s="72">
        <v>0</v>
      </c>
      <c r="E15" s="72">
        <v>26</v>
      </c>
      <c r="F15" s="126">
        <v>0</v>
      </c>
      <c r="G15" s="74" t="s">
        <v>83</v>
      </c>
      <c r="H15" s="72">
        <v>4381848</v>
      </c>
      <c r="I15" s="72">
        <v>6629</v>
      </c>
      <c r="J15" s="75">
        <v>40</v>
      </c>
      <c r="K15" s="72">
        <v>97925</v>
      </c>
      <c r="L15" s="76">
        <v>3996178</v>
      </c>
      <c r="M15" s="179"/>
      <c r="N15" s="54"/>
      <c r="O15" s="77">
        <f t="shared" si="11"/>
        <v>0.53368841544607193</v>
      </c>
      <c r="P15" s="78">
        <f t="shared" si="12"/>
        <v>0.98278483788079118</v>
      </c>
      <c r="Q15" s="79">
        <f t="shared" si="13"/>
        <v>0</v>
      </c>
      <c r="R15" s="80">
        <f t="shared" si="14"/>
        <v>0</v>
      </c>
      <c r="S15" s="81">
        <f t="shared" si="15"/>
        <v>0</v>
      </c>
      <c r="T15" s="82">
        <f t="shared" si="19"/>
        <v>0</v>
      </c>
      <c r="U15" s="83">
        <f t="shared" si="20"/>
        <v>83624.907965484512</v>
      </c>
      <c r="V15" s="83">
        <f t="shared" si="21"/>
        <v>418124.53982742259</v>
      </c>
      <c r="W15" s="84">
        <f>SUM(V15:V$24)</f>
        <v>3402221.6521225879</v>
      </c>
      <c r="X15" s="85">
        <f t="shared" si="0"/>
        <v>418124.53982742259</v>
      </c>
      <c r="Y15" s="83">
        <f>SUM(X15:X$24)</f>
        <v>3324080.7345694648</v>
      </c>
      <c r="Z15" s="83">
        <f t="shared" si="1"/>
        <v>0</v>
      </c>
      <c r="AA15" s="84">
        <f>SUM(Z15:Z$24)</f>
        <v>78140.91755312345</v>
      </c>
      <c r="AB15" s="77">
        <f t="shared" si="2"/>
        <v>40.684309673941009</v>
      </c>
      <c r="AC15" s="78">
        <f t="shared" si="3"/>
        <v>39.749888106800086</v>
      </c>
      <c r="AD15" s="86">
        <f t="shared" si="16"/>
        <v>97.703238485230003</v>
      </c>
      <c r="AE15" s="78">
        <f t="shared" si="4"/>
        <v>0.9344215671409225</v>
      </c>
      <c r="AF15" s="87">
        <f t="shared" si="17"/>
        <v>2.2967615147699938</v>
      </c>
      <c r="AH15" s="88">
        <f t="shared" si="25"/>
        <v>0</v>
      </c>
      <c r="AI15" s="89">
        <f t="shared" si="18"/>
        <v>0</v>
      </c>
      <c r="AJ15" s="89">
        <f t="shared" si="22"/>
        <v>0</v>
      </c>
      <c r="AK15" s="89">
        <f>SUM(AJ15:AJ$24)/U15/U15</f>
        <v>4.3862717415308667</v>
      </c>
      <c r="AL15" s="89">
        <f t="shared" si="23"/>
        <v>0</v>
      </c>
      <c r="AM15" s="89">
        <f>SUM(AL15:AL$24)/U15/U15</f>
        <v>4.068489119870808</v>
      </c>
      <c r="AN15" s="89">
        <f t="shared" si="24"/>
        <v>0</v>
      </c>
      <c r="AO15" s="90">
        <f>SUM(AN15:AN$24)/U15/U15</f>
        <v>8.7919089264046971E-2</v>
      </c>
      <c r="AP15" s="77">
        <f t="shared" si="5"/>
        <v>36.579397796413673</v>
      </c>
      <c r="AQ15" s="78">
        <f t="shared" si="6"/>
        <v>44.789221551468344</v>
      </c>
      <c r="AR15" s="78">
        <f t="shared" si="7"/>
        <v>35.796470875733306</v>
      </c>
      <c r="AS15" s="78">
        <f t="shared" si="8"/>
        <v>43.703305337866865</v>
      </c>
      <c r="AT15" s="78">
        <f t="shared" si="9"/>
        <v>0.35325896225588449</v>
      </c>
      <c r="AU15" s="91">
        <f t="shared" si="10"/>
        <v>1.5155841720259606</v>
      </c>
    </row>
    <row r="16" spans="1:47" ht="14.45" customHeight="1" x14ac:dyDescent="0.15">
      <c r="A16" s="203"/>
      <c r="B16" s="205" t="s">
        <v>202</v>
      </c>
      <c r="C16" s="71">
        <v>117</v>
      </c>
      <c r="D16" s="72">
        <v>0</v>
      </c>
      <c r="E16" s="72">
        <v>38</v>
      </c>
      <c r="F16" s="128">
        <v>0</v>
      </c>
      <c r="G16" s="74" t="s">
        <v>85</v>
      </c>
      <c r="H16" s="72">
        <v>4015388</v>
      </c>
      <c r="I16" s="72">
        <v>9566</v>
      </c>
      <c r="J16" s="75">
        <v>45</v>
      </c>
      <c r="K16" s="72">
        <v>97174</v>
      </c>
      <c r="L16" s="76">
        <v>3508304</v>
      </c>
      <c r="M16" s="179"/>
      <c r="N16" s="54"/>
      <c r="O16" s="77">
        <f t="shared" si="11"/>
        <v>0.53811965811965812</v>
      </c>
      <c r="P16" s="78">
        <f t="shared" si="12"/>
        <v>0.98381889997385186</v>
      </c>
      <c r="Q16" s="79">
        <f t="shared" si="13"/>
        <v>0</v>
      </c>
      <c r="R16" s="80">
        <f t="shared" si="14"/>
        <v>0</v>
      </c>
      <c r="S16" s="81">
        <f t="shared" si="15"/>
        <v>0</v>
      </c>
      <c r="T16" s="82">
        <f t="shared" si="19"/>
        <v>0</v>
      </c>
      <c r="U16" s="83">
        <f t="shared" si="20"/>
        <v>83624.907965484512</v>
      </c>
      <c r="V16" s="83">
        <f t="shared" si="21"/>
        <v>418124.53982742259</v>
      </c>
      <c r="W16" s="84">
        <f>SUM(V16:V$24)</f>
        <v>2984097.1122951657</v>
      </c>
      <c r="X16" s="85">
        <f t="shared" si="0"/>
        <v>418124.53982742259</v>
      </c>
      <c r="Y16" s="83">
        <f>SUM(X16:X$24)</f>
        <v>2905956.1947420421</v>
      </c>
      <c r="Z16" s="83">
        <f t="shared" si="1"/>
        <v>0</v>
      </c>
      <c r="AA16" s="84">
        <f>SUM(Z16:Z$24)</f>
        <v>78140.91755312345</v>
      </c>
      <c r="AB16" s="77">
        <f t="shared" si="2"/>
        <v>35.684309673941009</v>
      </c>
      <c r="AC16" s="78">
        <f t="shared" si="3"/>
        <v>34.749888106800086</v>
      </c>
      <c r="AD16" s="86">
        <f t="shared" si="16"/>
        <v>97.381421763012838</v>
      </c>
      <c r="AE16" s="78">
        <f t="shared" si="4"/>
        <v>0.9344215671409225</v>
      </c>
      <c r="AF16" s="87">
        <f t="shared" si="17"/>
        <v>2.6185782369871586</v>
      </c>
      <c r="AH16" s="88">
        <f t="shared" si="25"/>
        <v>0</v>
      </c>
      <c r="AI16" s="89">
        <f t="shared" si="18"/>
        <v>0</v>
      </c>
      <c r="AJ16" s="89">
        <f t="shared" si="22"/>
        <v>0</v>
      </c>
      <c r="AK16" s="89">
        <f>SUM(AJ16:AJ$24)/U16/U16</f>
        <v>4.3862717415308667</v>
      </c>
      <c r="AL16" s="89">
        <f t="shared" si="23"/>
        <v>0</v>
      </c>
      <c r="AM16" s="89">
        <f>SUM(AL16:AL$24)/U16/U16</f>
        <v>4.068489119870808</v>
      </c>
      <c r="AN16" s="89">
        <f t="shared" si="24"/>
        <v>0</v>
      </c>
      <c r="AO16" s="90">
        <f>SUM(AN16:AN$24)/U16/U16</f>
        <v>8.7919089264046971E-2</v>
      </c>
      <c r="AP16" s="77">
        <f t="shared" si="5"/>
        <v>31.579397796413677</v>
      </c>
      <c r="AQ16" s="78">
        <f t="shared" si="6"/>
        <v>39.789221551468344</v>
      </c>
      <c r="AR16" s="78">
        <f t="shared" si="7"/>
        <v>30.796470875733309</v>
      </c>
      <c r="AS16" s="78">
        <f t="shared" si="8"/>
        <v>38.703305337866865</v>
      </c>
      <c r="AT16" s="78">
        <f t="shared" si="9"/>
        <v>0.35325896225588449</v>
      </c>
      <c r="AU16" s="91">
        <f t="shared" si="10"/>
        <v>1.5155841720259606</v>
      </c>
    </row>
    <row r="17" spans="1:47" ht="14.45" customHeight="1" x14ac:dyDescent="0.15">
      <c r="A17" s="203"/>
      <c r="B17" s="205" t="s">
        <v>191</v>
      </c>
      <c r="C17" s="71">
        <v>116</v>
      </c>
      <c r="D17" s="72">
        <v>1</v>
      </c>
      <c r="E17" s="72">
        <v>40</v>
      </c>
      <c r="F17" s="128">
        <v>0</v>
      </c>
      <c r="G17" s="74" t="s">
        <v>87</v>
      </c>
      <c r="H17" s="72">
        <v>3807362</v>
      </c>
      <c r="I17" s="72">
        <v>14638</v>
      </c>
      <c r="J17" s="75">
        <v>50</v>
      </c>
      <c r="K17" s="72">
        <v>96004</v>
      </c>
      <c r="L17" s="76">
        <v>3025136</v>
      </c>
      <c r="M17" s="179"/>
      <c r="N17" s="54"/>
      <c r="O17" s="77">
        <f t="shared" si="11"/>
        <v>0.53771739130434781</v>
      </c>
      <c r="P17" s="78">
        <f t="shared" si="12"/>
        <v>0.99410913388781819</v>
      </c>
      <c r="Q17" s="79">
        <f t="shared" si="13"/>
        <v>8.6206896551724137E-3</v>
      </c>
      <c r="R17" s="80">
        <f t="shared" si="14"/>
        <v>8.6717739142564091E-3</v>
      </c>
      <c r="S17" s="81">
        <f t="shared" si="15"/>
        <v>0</v>
      </c>
      <c r="T17" s="82">
        <f t="shared" si="19"/>
        <v>4.2506859889544807E-2</v>
      </c>
      <c r="U17" s="83">
        <f t="shared" si="20"/>
        <v>83624.907965484512</v>
      </c>
      <c r="V17" s="83">
        <f t="shared" si="21"/>
        <v>409908.31648886856</v>
      </c>
      <c r="W17" s="84">
        <f>SUM(V17:V$24)</f>
        <v>2565972.572467743</v>
      </c>
      <c r="X17" s="85">
        <f t="shared" si="0"/>
        <v>409908.31648886856</v>
      </c>
      <c r="Y17" s="83">
        <f>SUM(X17:X$24)</f>
        <v>2487831.6549146199</v>
      </c>
      <c r="Z17" s="83">
        <f t="shared" si="1"/>
        <v>0</v>
      </c>
      <c r="AA17" s="84">
        <f>SUM(Z17:Z$24)</f>
        <v>78140.91755312345</v>
      </c>
      <c r="AB17" s="77">
        <f t="shared" si="2"/>
        <v>30.684309673941009</v>
      </c>
      <c r="AC17" s="78">
        <f t="shared" si="3"/>
        <v>29.749888106800093</v>
      </c>
      <c r="AD17" s="86">
        <f t="shared" si="16"/>
        <v>96.954725144315418</v>
      </c>
      <c r="AE17" s="78">
        <f t="shared" si="4"/>
        <v>0.9344215671409225</v>
      </c>
      <c r="AF17" s="87">
        <f t="shared" si="17"/>
        <v>3.0452748556845992</v>
      </c>
      <c r="AH17" s="88">
        <f t="shared" si="25"/>
        <v>1.7300303346426936E-3</v>
      </c>
      <c r="AI17" s="89">
        <f t="shared" si="18"/>
        <v>0</v>
      </c>
      <c r="AJ17" s="89">
        <f t="shared" si="22"/>
        <v>10342774315.386459</v>
      </c>
      <c r="AK17" s="89">
        <f>SUM(AJ17:AJ$24)/U17/U17</f>
        <v>4.3862717415308667</v>
      </c>
      <c r="AL17" s="89">
        <f t="shared" si="23"/>
        <v>9663868909.4259109</v>
      </c>
      <c r="AM17" s="89">
        <f>SUM(AL17:AL$24)/U17/U17</f>
        <v>4.068489119870808</v>
      </c>
      <c r="AN17" s="89">
        <f t="shared" si="24"/>
        <v>11522305.580892477</v>
      </c>
      <c r="AO17" s="90">
        <f>SUM(AN17:AN$24)/U17/U17</f>
        <v>8.7919089264046971E-2</v>
      </c>
      <c r="AP17" s="77">
        <f t="shared" si="5"/>
        <v>26.579397796413677</v>
      </c>
      <c r="AQ17" s="78">
        <f t="shared" si="6"/>
        <v>34.789221551468344</v>
      </c>
      <c r="AR17" s="78">
        <f t="shared" si="7"/>
        <v>25.796470875733316</v>
      </c>
      <c r="AS17" s="78">
        <f t="shared" si="8"/>
        <v>33.703305337866865</v>
      </c>
      <c r="AT17" s="78">
        <f t="shared" si="9"/>
        <v>0.35325896225588449</v>
      </c>
      <c r="AU17" s="91">
        <f t="shared" si="10"/>
        <v>1.5155841720259606</v>
      </c>
    </row>
    <row r="18" spans="1:47" ht="14.45" customHeight="1" x14ac:dyDescent="0.15">
      <c r="A18" s="203"/>
      <c r="B18" s="205" t="s">
        <v>181</v>
      </c>
      <c r="C18" s="71">
        <v>123</v>
      </c>
      <c r="D18" s="72">
        <v>2</v>
      </c>
      <c r="E18" s="72">
        <v>40</v>
      </c>
      <c r="F18" s="128">
        <v>0</v>
      </c>
      <c r="G18" s="74" t="s">
        <v>89</v>
      </c>
      <c r="H18" s="72">
        <v>4296539</v>
      </c>
      <c r="I18" s="72">
        <v>27134</v>
      </c>
      <c r="J18" s="75">
        <v>55</v>
      </c>
      <c r="K18" s="72">
        <v>94164</v>
      </c>
      <c r="L18" s="76">
        <v>2549369</v>
      </c>
      <c r="M18" s="179"/>
      <c r="N18" s="54"/>
      <c r="O18" s="77">
        <f t="shared" si="11"/>
        <v>0.53580846634281754</v>
      </c>
      <c r="P18" s="78">
        <f t="shared" si="12"/>
        <v>1.017048497327077</v>
      </c>
      <c r="Q18" s="79">
        <f t="shared" si="13"/>
        <v>1.6260162601626018E-2</v>
      </c>
      <c r="R18" s="80">
        <f t="shared" si="14"/>
        <v>1.5987598078518021E-2</v>
      </c>
      <c r="S18" s="81">
        <f t="shared" si="15"/>
        <v>0</v>
      </c>
      <c r="T18" s="82">
        <f t="shared" si="19"/>
        <v>7.7077896470662197E-2</v>
      </c>
      <c r="U18" s="83">
        <f t="shared" si="20"/>
        <v>80070.275719319587</v>
      </c>
      <c r="V18" s="83">
        <f t="shared" si="21"/>
        <v>386027.24386496318</v>
      </c>
      <c r="W18" s="84">
        <f>SUM(V18:V$24)</f>
        <v>2156064.2559788744</v>
      </c>
      <c r="X18" s="85">
        <f t="shared" si="0"/>
        <v>386027.24386496318</v>
      </c>
      <c r="Y18" s="83">
        <f>SUM(X18:X$24)</f>
        <v>2077923.3384257513</v>
      </c>
      <c r="Z18" s="83">
        <f t="shared" si="1"/>
        <v>0</v>
      </c>
      <c r="AA18" s="84">
        <f>SUM(Z18:Z$24)</f>
        <v>78140.91755312345</v>
      </c>
      <c r="AB18" s="77">
        <f t="shared" si="2"/>
        <v>26.927149140047895</v>
      </c>
      <c r="AC18" s="78">
        <f t="shared" si="3"/>
        <v>25.951244950245425</v>
      </c>
      <c r="AD18" s="86">
        <f t="shared" si="16"/>
        <v>96.37576118910026</v>
      </c>
      <c r="AE18" s="78">
        <f t="shared" si="4"/>
        <v>0.97590418980247606</v>
      </c>
      <c r="AF18" s="87">
        <f t="shared" si="17"/>
        <v>3.6242388108997576</v>
      </c>
      <c r="AH18" s="88">
        <f t="shared" si="25"/>
        <v>2.7415410888350466E-3</v>
      </c>
      <c r="AI18" s="89">
        <f t="shared" si="18"/>
        <v>0</v>
      </c>
      <c r="AJ18" s="89">
        <f t="shared" si="22"/>
        <v>12132854387.118916</v>
      </c>
      <c r="AK18" s="89">
        <f>SUM(AJ18:AJ$24)/U18/U18</f>
        <v>3.1711407722972953</v>
      </c>
      <c r="AL18" s="89">
        <f t="shared" si="23"/>
        <v>11175894453.046757</v>
      </c>
      <c r="AM18" s="89">
        <f>SUM(AL18:AL$24)/U18/U18</f>
        <v>2.9304094809384926</v>
      </c>
      <c r="AN18" s="89">
        <f t="shared" si="24"/>
        <v>19652675.253965154</v>
      </c>
      <c r="AO18" s="90">
        <f>SUM(AN18:AN$24)/U18/U18</f>
        <v>9.4101303956074148E-2</v>
      </c>
      <c r="AP18" s="77">
        <f t="shared" si="5"/>
        <v>23.436840501709835</v>
      </c>
      <c r="AQ18" s="78">
        <f t="shared" si="6"/>
        <v>30.417457778385955</v>
      </c>
      <c r="AR18" s="78">
        <f t="shared" si="7"/>
        <v>22.596030938893346</v>
      </c>
      <c r="AS18" s="78">
        <f t="shared" si="8"/>
        <v>29.306458961597503</v>
      </c>
      <c r="AT18" s="78">
        <f t="shared" si="9"/>
        <v>0.37465584737012103</v>
      </c>
      <c r="AU18" s="91">
        <f t="shared" si="10"/>
        <v>1.5771525322348312</v>
      </c>
    </row>
    <row r="19" spans="1:47" ht="14.45" customHeight="1" x14ac:dyDescent="0.15">
      <c r="A19" s="203"/>
      <c r="B19" s="205" t="s">
        <v>193</v>
      </c>
      <c r="C19" s="71">
        <v>169</v>
      </c>
      <c r="D19" s="72">
        <v>2</v>
      </c>
      <c r="E19" s="72">
        <v>58</v>
      </c>
      <c r="F19" s="128">
        <v>1</v>
      </c>
      <c r="G19" s="74" t="s">
        <v>91</v>
      </c>
      <c r="H19" s="72">
        <v>4936772</v>
      </c>
      <c r="I19" s="72">
        <v>46155</v>
      </c>
      <c r="J19" s="75">
        <v>60</v>
      </c>
      <c r="K19" s="72">
        <v>91282</v>
      </c>
      <c r="L19" s="76">
        <v>2085238</v>
      </c>
      <c r="M19" s="179"/>
      <c r="N19" s="54"/>
      <c r="O19" s="77">
        <f t="shared" si="11"/>
        <v>0.52924419940271084</v>
      </c>
      <c r="P19" s="78">
        <f t="shared" si="12"/>
        <v>0.95825599073661039</v>
      </c>
      <c r="Q19" s="79">
        <f t="shared" si="13"/>
        <v>1.1834319526627219E-2</v>
      </c>
      <c r="R19" s="80">
        <f t="shared" si="14"/>
        <v>1.234985185694502E-2</v>
      </c>
      <c r="S19" s="81">
        <f t="shared" si="15"/>
        <v>1.7241379310344827E-2</v>
      </c>
      <c r="T19" s="82">
        <f t="shared" si="19"/>
        <v>6.0004985055579628E-2</v>
      </c>
      <c r="U19" s="83">
        <f t="shared" si="20"/>
        <v>73898.627297048501</v>
      </c>
      <c r="V19" s="83">
        <f t="shared" si="21"/>
        <v>359055.80714262527</v>
      </c>
      <c r="W19" s="84">
        <f>SUM(V19:V$24)</f>
        <v>1770037.0121139116</v>
      </c>
      <c r="X19" s="85">
        <f t="shared" si="0"/>
        <v>352865.18977809726</v>
      </c>
      <c r="Y19" s="83">
        <f>SUM(X19:X$24)</f>
        <v>1691896.094560788</v>
      </c>
      <c r="Z19" s="83">
        <f t="shared" si="1"/>
        <v>6190.6173645280214</v>
      </c>
      <c r="AA19" s="84">
        <f>SUM(Z19:Z$24)</f>
        <v>78140.91755312345</v>
      </c>
      <c r="AB19" s="77">
        <f t="shared" si="2"/>
        <v>23.952231277570789</v>
      </c>
      <c r="AC19" s="78">
        <f t="shared" si="3"/>
        <v>22.894824389090676</v>
      </c>
      <c r="AD19" s="86">
        <f t="shared" si="16"/>
        <v>95.585351209136476</v>
      </c>
      <c r="AE19" s="78">
        <f t="shared" si="4"/>
        <v>1.0574068884801111</v>
      </c>
      <c r="AF19" s="87">
        <f t="shared" si="17"/>
        <v>4.4146487908635139</v>
      </c>
      <c r="AH19" s="88">
        <f t="shared" si="25"/>
        <v>1.6922721942234052E-3</v>
      </c>
      <c r="AI19" s="89">
        <f t="shared" si="18"/>
        <v>2.9213989913485589E-4</v>
      </c>
      <c r="AJ19" s="89">
        <f t="shared" si="22"/>
        <v>4747840543.4089336</v>
      </c>
      <c r="AK19" s="89">
        <f>SUM(AJ19:AJ$24)/U19/U19</f>
        <v>1.5012100724122566</v>
      </c>
      <c r="AL19" s="89">
        <f t="shared" si="23"/>
        <v>4345278440.4924078</v>
      </c>
      <c r="AM19" s="89">
        <f>SUM(AL19:AL$24)/U19/U19</f>
        <v>1.3938254238728955</v>
      </c>
      <c r="AN19" s="89">
        <f t="shared" si="24"/>
        <v>48369946.971870773</v>
      </c>
      <c r="AO19" s="90">
        <f>SUM(AN19:AN$24)/U19/U19</f>
        <v>0.10687666363613288</v>
      </c>
      <c r="AP19" s="77">
        <f t="shared" si="5"/>
        <v>21.550763265254382</v>
      </c>
      <c r="AQ19" s="78">
        <f t="shared" si="6"/>
        <v>26.353699289887196</v>
      </c>
      <c r="AR19" s="78">
        <f t="shared" si="7"/>
        <v>20.580840865305316</v>
      </c>
      <c r="AS19" s="78">
        <f t="shared" si="8"/>
        <v>25.208807912876036</v>
      </c>
      <c r="AT19" s="78">
        <f t="shared" si="9"/>
        <v>0.41664375671879628</v>
      </c>
      <c r="AU19" s="91">
        <f t="shared" si="10"/>
        <v>1.698170020241426</v>
      </c>
    </row>
    <row r="20" spans="1:47" ht="14.45" customHeight="1" x14ac:dyDescent="0.15">
      <c r="A20" s="203"/>
      <c r="B20" s="205" t="s">
        <v>147</v>
      </c>
      <c r="C20" s="71">
        <v>116</v>
      </c>
      <c r="D20" s="72">
        <v>0</v>
      </c>
      <c r="E20" s="72">
        <v>39</v>
      </c>
      <c r="F20" s="126">
        <v>0</v>
      </c>
      <c r="G20" s="74" t="s">
        <v>93</v>
      </c>
      <c r="H20" s="72">
        <v>3933785</v>
      </c>
      <c r="I20" s="72">
        <v>57468</v>
      </c>
      <c r="J20" s="75">
        <v>65</v>
      </c>
      <c r="K20" s="72">
        <v>86929</v>
      </c>
      <c r="L20" s="76">
        <v>1639074</v>
      </c>
      <c r="M20" s="179"/>
      <c r="N20" s="54"/>
      <c r="O20" s="77">
        <f t="shared" si="11"/>
        <v>0.5272548053228191</v>
      </c>
      <c r="P20" s="78">
        <f t="shared" si="12"/>
        <v>1.0086189358122006</v>
      </c>
      <c r="Q20" s="79">
        <f t="shared" si="13"/>
        <v>0</v>
      </c>
      <c r="R20" s="80">
        <f t="shared" si="14"/>
        <v>0</v>
      </c>
      <c r="S20" s="81">
        <f t="shared" si="15"/>
        <v>0</v>
      </c>
      <c r="T20" s="82">
        <f t="shared" si="19"/>
        <v>0</v>
      </c>
      <c r="U20" s="83">
        <f t="shared" si="20"/>
        <v>69464.341270461256</v>
      </c>
      <c r="V20" s="83">
        <f t="shared" si="21"/>
        <v>347321.7063523063</v>
      </c>
      <c r="W20" s="84">
        <f>SUM(V20:V$24)</f>
        <v>1410981.2049712862</v>
      </c>
      <c r="X20" s="85">
        <f t="shared" si="0"/>
        <v>347321.7063523063</v>
      </c>
      <c r="Y20" s="83">
        <f>SUM(X20:X$24)</f>
        <v>1339030.9047826906</v>
      </c>
      <c r="Z20" s="83">
        <f t="shared" si="1"/>
        <v>0</v>
      </c>
      <c r="AA20" s="84">
        <f>SUM(Z20:Z$24)</f>
        <v>71950.300188595429</v>
      </c>
      <c r="AB20" s="77">
        <f t="shared" si="2"/>
        <v>20.312309584533356</v>
      </c>
      <c r="AC20" s="78">
        <f t="shared" si="3"/>
        <v>19.276522029758237</v>
      </c>
      <c r="AD20" s="86">
        <f t="shared" si="16"/>
        <v>94.900690389418784</v>
      </c>
      <c r="AE20" s="78">
        <f t="shared" si="4"/>
        <v>1.0357875547751187</v>
      </c>
      <c r="AF20" s="87">
        <f t="shared" si="17"/>
        <v>5.0993096105812157</v>
      </c>
      <c r="AH20" s="88">
        <f t="shared" si="25"/>
        <v>0</v>
      </c>
      <c r="AI20" s="89">
        <f t="shared" si="18"/>
        <v>0</v>
      </c>
      <c r="AJ20" s="89">
        <f t="shared" si="22"/>
        <v>0</v>
      </c>
      <c r="AK20" s="89">
        <f>SUM(AJ20:AJ$24)/U20/U20</f>
        <v>0.71503992065149524</v>
      </c>
      <c r="AL20" s="89">
        <f t="shared" si="23"/>
        <v>0</v>
      </c>
      <c r="AM20" s="89">
        <f>SUM(AL20:AL$24)/U20/U20</f>
        <v>0.67693525802070953</v>
      </c>
      <c r="AN20" s="89">
        <f t="shared" si="24"/>
        <v>0</v>
      </c>
      <c r="AO20" s="90">
        <f>SUM(AN20:AN$24)/U20/U20</f>
        <v>0.11093297012884433</v>
      </c>
      <c r="AP20" s="77">
        <f t="shared" si="5"/>
        <v>18.654932934771818</v>
      </c>
      <c r="AQ20" s="78">
        <f t="shared" si="6"/>
        <v>21.969686234294894</v>
      </c>
      <c r="AR20" s="78">
        <f t="shared" si="7"/>
        <v>17.663910952277881</v>
      </c>
      <c r="AS20" s="78">
        <f t="shared" si="8"/>
        <v>20.889133107238592</v>
      </c>
      <c r="AT20" s="78">
        <f t="shared" si="9"/>
        <v>0.38297816601989532</v>
      </c>
      <c r="AU20" s="91">
        <f t="shared" si="10"/>
        <v>1.6885969435303423</v>
      </c>
    </row>
    <row r="21" spans="1:47" ht="14.45" customHeight="1" x14ac:dyDescent="0.15">
      <c r="A21" s="203"/>
      <c r="B21" s="205" t="s">
        <v>215</v>
      </c>
      <c r="C21" s="71">
        <v>140</v>
      </c>
      <c r="D21" s="72">
        <v>1</v>
      </c>
      <c r="E21" s="72">
        <v>43</v>
      </c>
      <c r="F21" s="126">
        <v>1</v>
      </c>
      <c r="G21" s="74" t="s">
        <v>95</v>
      </c>
      <c r="H21" s="72">
        <v>3235341</v>
      </c>
      <c r="I21" s="72">
        <v>73470</v>
      </c>
      <c r="J21" s="75">
        <v>70</v>
      </c>
      <c r="K21" s="72">
        <v>80842</v>
      </c>
      <c r="L21" s="76">
        <v>1218817</v>
      </c>
      <c r="M21" s="179"/>
      <c r="N21" s="54"/>
      <c r="O21" s="77">
        <f t="shared" si="11"/>
        <v>0.53200229489386108</v>
      </c>
      <c r="P21" s="78">
        <f t="shared" si="12"/>
        <v>1.0001077519982688</v>
      </c>
      <c r="Q21" s="79">
        <f t="shared" si="13"/>
        <v>7.1428571428571426E-3</v>
      </c>
      <c r="R21" s="80">
        <f t="shared" si="14"/>
        <v>7.1420875686498096E-3</v>
      </c>
      <c r="S21" s="81">
        <f t="shared" si="15"/>
        <v>2.3255813953488372E-2</v>
      </c>
      <c r="T21" s="82">
        <f t="shared" si="19"/>
        <v>3.5123440748160081E-2</v>
      </c>
      <c r="U21" s="83">
        <f t="shared" si="20"/>
        <v>69464.341270461256</v>
      </c>
      <c r="V21" s="83">
        <f t="shared" si="21"/>
        <v>341612.53992917074</v>
      </c>
      <c r="W21" s="84">
        <f>SUM(V21:V$24)</f>
        <v>1063659.4986189797</v>
      </c>
      <c r="X21" s="85">
        <f t="shared" si="0"/>
        <v>333668.06225639931</v>
      </c>
      <c r="Y21" s="83">
        <f>SUM(X21:X$24)</f>
        <v>991709.19843038428</v>
      </c>
      <c r="Z21" s="83">
        <f t="shared" si="1"/>
        <v>7944.4776727714125</v>
      </c>
      <c r="AA21" s="84">
        <f>SUM(Z21:Z$24)</f>
        <v>71950.300188595429</v>
      </c>
      <c r="AB21" s="77">
        <f t="shared" si="2"/>
        <v>15.312309584533354</v>
      </c>
      <c r="AC21" s="78">
        <f t="shared" si="3"/>
        <v>14.276522029758235</v>
      </c>
      <c r="AD21" s="86">
        <f t="shared" si="16"/>
        <v>93.235588994221047</v>
      </c>
      <c r="AE21" s="78">
        <f t="shared" si="4"/>
        <v>1.0357875547751187</v>
      </c>
      <c r="AF21" s="87">
        <f t="shared" si="17"/>
        <v>6.7644110057789479</v>
      </c>
      <c r="AH21" s="88">
        <f t="shared" si="25"/>
        <v>1.1903258434091586E-3</v>
      </c>
      <c r="AI21" s="89">
        <f t="shared" si="18"/>
        <v>5.2825537374067691E-4</v>
      </c>
      <c r="AJ21" s="89">
        <f t="shared" si="22"/>
        <v>987608972.18918693</v>
      </c>
      <c r="AK21" s="89">
        <f>SUM(AJ21:AJ$24)/U21/U21</f>
        <v>0.71503992065149524</v>
      </c>
      <c r="AL21" s="89">
        <f t="shared" si="23"/>
        <v>903062913.11569488</v>
      </c>
      <c r="AM21" s="89">
        <f>SUM(AL21:AL$24)/U21/U21</f>
        <v>0.67693525802070953</v>
      </c>
      <c r="AN21" s="89">
        <f t="shared" si="24"/>
        <v>67498867.483917505</v>
      </c>
      <c r="AO21" s="90">
        <f>SUM(AN21:AN$24)/U21/U21</f>
        <v>0.11093297012884433</v>
      </c>
      <c r="AP21" s="77">
        <f t="shared" si="5"/>
        <v>13.654932934771814</v>
      </c>
      <c r="AQ21" s="78">
        <f t="shared" si="6"/>
        <v>16.969686234294894</v>
      </c>
      <c r="AR21" s="78">
        <f t="shared" si="7"/>
        <v>12.663910952277877</v>
      </c>
      <c r="AS21" s="78">
        <f t="shared" si="8"/>
        <v>15.889133107238592</v>
      </c>
      <c r="AT21" s="78">
        <f t="shared" si="9"/>
        <v>0.38297816601989532</v>
      </c>
      <c r="AU21" s="91">
        <f t="shared" si="10"/>
        <v>1.6885969435303423</v>
      </c>
    </row>
    <row r="22" spans="1:47" ht="14.45" customHeight="1" x14ac:dyDescent="0.15">
      <c r="A22" s="203"/>
      <c r="B22" s="205" t="s">
        <v>148</v>
      </c>
      <c r="C22" s="71">
        <v>166</v>
      </c>
      <c r="D22" s="72">
        <v>5</v>
      </c>
      <c r="E22" s="72">
        <v>63</v>
      </c>
      <c r="F22" s="126">
        <v>4</v>
      </c>
      <c r="G22" s="74" t="s">
        <v>97</v>
      </c>
      <c r="H22" s="72">
        <v>2593169</v>
      </c>
      <c r="I22" s="72">
        <v>102673</v>
      </c>
      <c r="J22" s="75">
        <v>75</v>
      </c>
      <c r="K22" s="72">
        <v>72127</v>
      </c>
      <c r="L22" s="76">
        <v>835000</v>
      </c>
      <c r="M22" s="179"/>
      <c r="N22" s="54"/>
      <c r="O22" s="77">
        <f t="shared" si="11"/>
        <v>0.53363147123474564</v>
      </c>
      <c r="P22" s="78">
        <f t="shared" si="12"/>
        <v>0.98997905253822749</v>
      </c>
      <c r="Q22" s="79">
        <f t="shared" si="13"/>
        <v>3.0120481927710843E-2</v>
      </c>
      <c r="R22" s="80">
        <f t="shared" si="14"/>
        <v>3.0425372991968187E-2</v>
      </c>
      <c r="S22" s="81">
        <f t="shared" si="15"/>
        <v>6.3492063492063489E-2</v>
      </c>
      <c r="T22" s="82">
        <f t="shared" si="19"/>
        <v>0.14204889605084042</v>
      </c>
      <c r="U22" s="83">
        <f t="shared" si="20"/>
        <v>67024.514595738234</v>
      </c>
      <c r="V22" s="83">
        <f t="shared" si="21"/>
        <v>312921.66275763942</v>
      </c>
      <c r="W22" s="84">
        <f>SUM(V22:V$24)</f>
        <v>722046.95868980896</v>
      </c>
      <c r="X22" s="85">
        <f t="shared" si="0"/>
        <v>293053.62067778932</v>
      </c>
      <c r="Y22" s="83">
        <f>SUM(X22:X$24)</f>
        <v>658041.13617398508</v>
      </c>
      <c r="Z22" s="83">
        <f t="shared" si="1"/>
        <v>19868.042079850122</v>
      </c>
      <c r="AA22" s="84">
        <f>SUM(Z22:Z$24)</f>
        <v>64005.822515824017</v>
      </c>
      <c r="AB22" s="77">
        <f t="shared" si="2"/>
        <v>10.772878595911838</v>
      </c>
      <c r="AC22" s="78">
        <f t="shared" si="3"/>
        <v>9.817917222422178</v>
      </c>
      <c r="AD22" s="86">
        <f t="shared" si="16"/>
        <v>91.135504173860696</v>
      </c>
      <c r="AE22" s="78">
        <f t="shared" si="4"/>
        <v>0.95496137348966104</v>
      </c>
      <c r="AF22" s="87">
        <f t="shared" si="17"/>
        <v>8.8644958261393203</v>
      </c>
      <c r="AH22" s="88">
        <f t="shared" si="25"/>
        <v>3.4623284061494389E-3</v>
      </c>
      <c r="AI22" s="89">
        <f t="shared" si="18"/>
        <v>9.4382256135846457E-4</v>
      </c>
      <c r="AJ22" s="89">
        <f t="shared" si="22"/>
        <v>1387991168.692682</v>
      </c>
      <c r="AK22" s="89">
        <f>SUM(AJ22:AJ$24)/U22/U22</f>
        <v>0.54819965069095677</v>
      </c>
      <c r="AL22" s="89">
        <f t="shared" si="23"/>
        <v>1224386199.3828106</v>
      </c>
      <c r="AM22" s="89">
        <f>SUM(AL22:AL$24)/U22/U22</f>
        <v>0.52609060027138821</v>
      </c>
      <c r="AN22" s="89">
        <f t="shared" si="24"/>
        <v>105458643.2936272</v>
      </c>
      <c r="AO22" s="90">
        <f>SUM(AN22:AN$24)/U22/U22</f>
        <v>0.10413082612912926</v>
      </c>
      <c r="AP22" s="77">
        <f t="shared" si="5"/>
        <v>9.3216846812007894</v>
      </c>
      <c r="AQ22" s="78">
        <f t="shared" si="6"/>
        <v>12.224072510622886</v>
      </c>
      <c r="AR22" s="78">
        <f t="shared" si="7"/>
        <v>8.3962879986079777</v>
      </c>
      <c r="AS22" s="78">
        <f t="shared" si="8"/>
        <v>11.239546446236378</v>
      </c>
      <c r="AT22" s="78">
        <f t="shared" si="9"/>
        <v>0.32248292985884219</v>
      </c>
      <c r="AU22" s="91">
        <f t="shared" si="10"/>
        <v>1.58743981712048</v>
      </c>
    </row>
    <row r="23" spans="1:47" ht="14.45" customHeight="1" x14ac:dyDescent="0.15">
      <c r="A23" s="203"/>
      <c r="B23" s="205" t="s">
        <v>275</v>
      </c>
      <c r="C23" s="71">
        <v>123</v>
      </c>
      <c r="D23" s="72">
        <v>9</v>
      </c>
      <c r="E23" s="72">
        <v>37</v>
      </c>
      <c r="F23" s="126">
        <v>2</v>
      </c>
      <c r="G23" s="74" t="s">
        <v>99</v>
      </c>
      <c r="H23" s="72">
        <v>1700191</v>
      </c>
      <c r="I23" s="72">
        <v>119801</v>
      </c>
      <c r="J23" s="75">
        <v>80</v>
      </c>
      <c r="K23" s="72">
        <v>58934</v>
      </c>
      <c r="L23" s="76">
        <v>505129</v>
      </c>
      <c r="M23" s="179"/>
      <c r="N23" s="54"/>
      <c r="O23" s="77">
        <f>IF(K23&lt;0.5,0.5,((L23-L24)-5*K24)/5/(K23-K24))</f>
        <v>0.51768128916741274</v>
      </c>
      <c r="P23" s="78">
        <f t="shared" si="12"/>
        <v>0.99185554200888892</v>
      </c>
      <c r="Q23" s="79">
        <f t="shared" si="13"/>
        <v>7.3170731707317069E-2</v>
      </c>
      <c r="R23" s="80">
        <f t="shared" si="14"/>
        <v>7.3771561087533161E-2</v>
      </c>
      <c r="S23" s="81">
        <f t="shared" si="15"/>
        <v>5.4054054054054057E-2</v>
      </c>
      <c r="T23" s="82">
        <f>5*R23/(1+5*(1-O23)*R23)</f>
        <v>0.31314679240313048</v>
      </c>
      <c r="U23" s="83">
        <f t="shared" si="20"/>
        <v>57503.756289070181</v>
      </c>
      <c r="V23" s="83">
        <f>5*U23*((1-T23)+O23*T23)</f>
        <v>244092.93456169977</v>
      </c>
      <c r="W23" s="84">
        <f>SUM(V23:V$24)</f>
        <v>409125.2959321696</v>
      </c>
      <c r="X23" s="85">
        <f t="shared" si="0"/>
        <v>230898.72188268899</v>
      </c>
      <c r="Y23" s="83">
        <f>SUM(X23:X$24)</f>
        <v>364987.51549619576</v>
      </c>
      <c r="Z23" s="83">
        <f t="shared" si="1"/>
        <v>13194.2126790108</v>
      </c>
      <c r="AA23" s="84">
        <f>SUM(Z23:Z$24)</f>
        <v>44137.780435973895</v>
      </c>
      <c r="AB23" s="77">
        <f t="shared" si="2"/>
        <v>7.1147577538327287</v>
      </c>
      <c r="AC23" s="78">
        <f t="shared" si="3"/>
        <v>6.3471943234701254</v>
      </c>
      <c r="AD23" s="86">
        <f t="shared" si="16"/>
        <v>89.211671613849177</v>
      </c>
      <c r="AE23" s="78">
        <f t="shared" si="4"/>
        <v>0.76756343036260444</v>
      </c>
      <c r="AF23" s="87">
        <f t="shared" si="17"/>
        <v>10.788328386150843</v>
      </c>
      <c r="AH23" s="88">
        <f>IF(D23=0,0,T23*T23*(1-T23)/D23)</f>
        <v>7.4837170045331447E-3</v>
      </c>
      <c r="AI23" s="89">
        <f t="shared" si="18"/>
        <v>1.3819517106587961E-3</v>
      </c>
      <c r="AJ23" s="89">
        <f t="shared" si="22"/>
        <v>1074678204.3459985</v>
      </c>
      <c r="AK23" s="89">
        <f>SUM(AJ23:AJ$24)/U23/U23</f>
        <v>0.32500198339494718</v>
      </c>
      <c r="AL23" s="89">
        <f t="shared" si="23"/>
        <v>879638901.36729336</v>
      </c>
      <c r="AM23" s="89">
        <f>SUM(AL23:AL$24)/U23/U23</f>
        <v>0.34444286149616143</v>
      </c>
      <c r="AN23" s="89">
        <f t="shared" si="24"/>
        <v>103002658.52900992</v>
      </c>
      <c r="AO23" s="90">
        <f>SUM(AN23:AN$24)/U23/U23</f>
        <v>0.10957411820342255</v>
      </c>
      <c r="AP23" s="77">
        <f t="shared" si="5"/>
        <v>5.9973824277179855</v>
      </c>
      <c r="AQ23" s="78">
        <f t="shared" si="6"/>
        <v>8.2321330799474719</v>
      </c>
      <c r="AR23" s="78">
        <f t="shared" si="7"/>
        <v>5.1968849317308186</v>
      </c>
      <c r="AS23" s="78">
        <f t="shared" si="8"/>
        <v>7.4975037152094322</v>
      </c>
      <c r="AT23" s="78">
        <f t="shared" si="9"/>
        <v>0.11876459213131718</v>
      </c>
      <c r="AU23" s="91">
        <f t="shared" si="10"/>
        <v>1.4163622685938917</v>
      </c>
    </row>
    <row r="24" spans="1:47" ht="14.45" customHeight="1" x14ac:dyDescent="0.15">
      <c r="A24" s="183"/>
      <c r="B24" s="206" t="s">
        <v>206</v>
      </c>
      <c r="C24" s="94">
        <v>49</v>
      </c>
      <c r="D24" s="95">
        <v>11</v>
      </c>
      <c r="E24" s="95">
        <v>16</v>
      </c>
      <c r="F24" s="180">
        <v>3</v>
      </c>
      <c r="G24" s="97" t="s">
        <v>101</v>
      </c>
      <c r="H24" s="95">
        <v>1052072</v>
      </c>
      <c r="I24" s="95">
        <v>159813</v>
      </c>
      <c r="J24" s="98">
        <v>85</v>
      </c>
      <c r="K24" s="95">
        <v>41062</v>
      </c>
      <c r="L24" s="99">
        <v>253559</v>
      </c>
      <c r="M24" s="179"/>
      <c r="N24" s="54"/>
      <c r="O24" s="100">
        <v>1</v>
      </c>
      <c r="P24" s="101">
        <f>IF(H24&lt;0.5,1,(I24/H24)/(K24/L24))</f>
        <v>0.93800590719217503</v>
      </c>
      <c r="Q24" s="102">
        <f t="shared" si="13"/>
        <v>0.22448979591836735</v>
      </c>
      <c r="R24" s="103">
        <f t="shared" si="14"/>
        <v>0.23932663344344457</v>
      </c>
      <c r="S24" s="104">
        <f t="shared" si="15"/>
        <v>0.1875</v>
      </c>
      <c r="T24" s="100">
        <v>1</v>
      </c>
      <c r="U24" s="105">
        <f>U23*(1-T23)</f>
        <v>39496.639456016514</v>
      </c>
      <c r="V24" s="105">
        <f>U24/R24</f>
        <v>165032.36137046982</v>
      </c>
      <c r="W24" s="106">
        <f>SUM(V24:V$24)</f>
        <v>165032.36137046982</v>
      </c>
      <c r="X24" s="100">
        <f t="shared" si="0"/>
        <v>134088.79361350674</v>
      </c>
      <c r="Y24" s="105">
        <f>SUM(X24:X$24)</f>
        <v>134088.79361350674</v>
      </c>
      <c r="Z24" s="105">
        <f t="shared" si="1"/>
        <v>30943.567756963093</v>
      </c>
      <c r="AA24" s="106">
        <f>SUM(Z24:Z$24)</f>
        <v>30943.567756963093</v>
      </c>
      <c r="AB24" s="107">
        <f t="shared" si="2"/>
        <v>4.1783899502196888</v>
      </c>
      <c r="AC24" s="101">
        <f t="shared" si="3"/>
        <v>3.3949418345534972</v>
      </c>
      <c r="AD24" s="108">
        <f t="shared" si="16"/>
        <v>81.25</v>
      </c>
      <c r="AE24" s="101">
        <f t="shared" si="4"/>
        <v>0.78344811566619166</v>
      </c>
      <c r="AF24" s="109">
        <f t="shared" si="17"/>
        <v>18.75</v>
      </c>
      <c r="AH24" s="110">
        <f>0</f>
        <v>0</v>
      </c>
      <c r="AI24" s="111">
        <f t="shared" si="18"/>
        <v>9.521484375E-3</v>
      </c>
      <c r="AJ24" s="111">
        <v>0</v>
      </c>
      <c r="AK24" s="111">
        <f>(1-R24)/R24/R24/D24</f>
        <v>1.2073229659888367</v>
      </c>
      <c r="AL24" s="111">
        <f>V24*V24*AI24</f>
        <v>259324104.41431159</v>
      </c>
      <c r="AM24" s="111">
        <f>(1-S24)*(1-S24)*(1-R24)/R24/R24/D24+AI24/R24/R24</f>
        <v>0.96325685070839684</v>
      </c>
      <c r="AN24" s="111">
        <f>V24*V24*AI24</f>
        <v>259324104.41431159</v>
      </c>
      <c r="AO24" s="112">
        <f>S24*S24*(1-R24)/R24/R24/D24+AI24/R24/R24</f>
        <v>0.20867999696537384</v>
      </c>
      <c r="AP24" s="107">
        <f t="shared" si="5"/>
        <v>2.0247762647731289</v>
      </c>
      <c r="AQ24" s="101">
        <f t="shared" si="6"/>
        <v>6.3320036356662488</v>
      </c>
      <c r="AR24" s="101">
        <f t="shared" si="7"/>
        <v>1.4712871052214953</v>
      </c>
      <c r="AS24" s="101">
        <f t="shared" si="8"/>
        <v>5.3185965638854995</v>
      </c>
      <c r="AT24" s="101">
        <f t="shared" si="9"/>
        <v>-0.11190939747712259</v>
      </c>
      <c r="AU24" s="113">
        <f t="shared" si="10"/>
        <v>1.6788056288095059</v>
      </c>
    </row>
    <row r="25" spans="1:47" ht="14.45" customHeight="1" x14ac:dyDescent="0.15">
      <c r="A25" s="203" t="s">
        <v>102</v>
      </c>
      <c r="B25" s="204" t="s">
        <v>67</v>
      </c>
      <c r="C25" s="114">
        <v>48</v>
      </c>
      <c r="D25" s="207">
        <v>0</v>
      </c>
      <c r="E25" s="207">
        <v>15</v>
      </c>
      <c r="F25" s="115">
        <v>0</v>
      </c>
      <c r="G25" s="51" t="s">
        <v>67</v>
      </c>
      <c r="H25" s="49">
        <v>2565299</v>
      </c>
      <c r="I25" s="49">
        <v>1509</v>
      </c>
      <c r="J25" s="52">
        <v>0</v>
      </c>
      <c r="K25" s="49">
        <v>100000</v>
      </c>
      <c r="L25" s="53">
        <v>8638891</v>
      </c>
      <c r="M25" s="179"/>
      <c r="N25" s="54"/>
      <c r="O25" s="116">
        <f t="shared" ref="O25:O40" si="26">IF(K25&lt;0.5,0.5,((L25-L26)-5*K26)/5/(K25-K26))</f>
        <v>0.17388316151202748</v>
      </c>
      <c r="P25" s="117">
        <f t="shared" ref="P25:P40" si="27">IF(H25&lt;0.5,1,(I25/H25)/((K25-K26)/(L25-L26)))</f>
        <v>1.0082842014159938</v>
      </c>
      <c r="Q25" s="57">
        <f t="shared" si="13"/>
        <v>0</v>
      </c>
      <c r="R25" s="118">
        <f t="shared" si="14"/>
        <v>0</v>
      </c>
      <c r="S25" s="119">
        <f t="shared" si="15"/>
        <v>0</v>
      </c>
      <c r="T25" s="120">
        <f>5*R25/(1+5*(1-O25)*R25)</f>
        <v>0</v>
      </c>
      <c r="U25" s="121">
        <v>100000</v>
      </c>
      <c r="V25" s="121">
        <f>5*U25*((1-T25)+O25*T25)</f>
        <v>500000</v>
      </c>
      <c r="W25" s="122">
        <f>SUM(V25:V$42)</f>
        <v>9262408.8538093399</v>
      </c>
      <c r="X25" s="123">
        <f t="shared" si="0"/>
        <v>500000</v>
      </c>
      <c r="Y25" s="121">
        <f>SUM(X25:X$42)</f>
        <v>8811766.4458768964</v>
      </c>
      <c r="Z25" s="121">
        <f t="shared" si="1"/>
        <v>0</v>
      </c>
      <c r="AA25" s="122">
        <f>SUM(Z25:Z$42)</f>
        <v>450642.4079324436</v>
      </c>
      <c r="AB25" s="116">
        <f t="shared" si="2"/>
        <v>92.624088538093403</v>
      </c>
      <c r="AC25" s="117">
        <f t="shared" si="3"/>
        <v>88.117664458768971</v>
      </c>
      <c r="AD25" s="64">
        <f t="shared" si="16"/>
        <v>95.134716950579133</v>
      </c>
      <c r="AE25" s="117">
        <f t="shared" si="4"/>
        <v>4.5064240793244359</v>
      </c>
      <c r="AF25" s="65">
        <f t="shared" si="17"/>
        <v>4.8652830494208681</v>
      </c>
      <c r="AH25" s="66">
        <f>IF(D25=0,0,T25*T25*(1-T25)/D25)</f>
        <v>0</v>
      </c>
      <c r="AI25" s="67">
        <f t="shared" si="18"/>
        <v>0</v>
      </c>
      <c r="AJ25" s="67">
        <f>U25*U25*((1-O25)*5+AB26)^2*AH25</f>
        <v>0</v>
      </c>
      <c r="AK25" s="67">
        <f>SUM(AJ25:AJ$42)/U25/U25</f>
        <v>1.8780686743107673</v>
      </c>
      <c r="AL25" s="67">
        <f>U25*U25*((1-O25)*5*(1-S25)+AC26)^2*AH25+V25*V25*AI25</f>
        <v>0</v>
      </c>
      <c r="AM25" s="67">
        <f>SUM(AL25:AL$42)/U25/U25</f>
        <v>1.4648873955430535</v>
      </c>
      <c r="AN25" s="67">
        <f>U25*U25*((1-O25)*5*S25+AE26)^2*AH25+V25*V25*AI25</f>
        <v>0</v>
      </c>
      <c r="AO25" s="68">
        <f>SUM(AN25:AN$42)/U25/U25</f>
        <v>0.48634502202432683</v>
      </c>
      <c r="AP25" s="116">
        <f t="shared" si="5"/>
        <v>89.938052682183766</v>
      </c>
      <c r="AQ25" s="117">
        <f t="shared" si="6"/>
        <v>95.31012439400304</v>
      </c>
      <c r="AR25" s="117">
        <f t="shared" si="7"/>
        <v>85.745426819172508</v>
      </c>
      <c r="AS25" s="117">
        <f t="shared" si="8"/>
        <v>90.489902098365434</v>
      </c>
      <c r="AT25" s="117">
        <f t="shared" si="9"/>
        <v>3.1395506262905957</v>
      </c>
      <c r="AU25" s="124">
        <f t="shared" si="10"/>
        <v>5.8732975323582757</v>
      </c>
    </row>
    <row r="26" spans="1:47" ht="14.45" customHeight="1" x14ac:dyDescent="0.15">
      <c r="A26" s="208"/>
      <c r="B26" s="205" t="s">
        <v>69</v>
      </c>
      <c r="C26" s="71">
        <v>56</v>
      </c>
      <c r="D26" s="72">
        <v>0</v>
      </c>
      <c r="E26" s="72">
        <v>19</v>
      </c>
      <c r="F26" s="126">
        <v>0</v>
      </c>
      <c r="G26" s="74" t="s">
        <v>69</v>
      </c>
      <c r="H26" s="72">
        <v>2708194</v>
      </c>
      <c r="I26" s="72">
        <v>219</v>
      </c>
      <c r="J26" s="75">
        <v>5</v>
      </c>
      <c r="K26" s="72">
        <v>99709</v>
      </c>
      <c r="L26" s="76">
        <v>8140093</v>
      </c>
      <c r="M26" s="179"/>
      <c r="N26" s="54"/>
      <c r="O26" s="77">
        <f t="shared" si="26"/>
        <v>0.44736842105263158</v>
      </c>
      <c r="P26" s="78">
        <f t="shared" si="27"/>
        <v>1.0607026014578835</v>
      </c>
      <c r="Q26" s="79">
        <f t="shared" si="13"/>
        <v>0</v>
      </c>
      <c r="R26" s="80">
        <f t="shared" si="14"/>
        <v>0</v>
      </c>
      <c r="S26" s="81">
        <f t="shared" si="15"/>
        <v>0</v>
      </c>
      <c r="T26" s="82">
        <f>5*R26/(1+5*(1-O26)*R26)</f>
        <v>0</v>
      </c>
      <c r="U26" s="83">
        <f>U25*(1-T25)</f>
        <v>100000</v>
      </c>
      <c r="V26" s="83">
        <f>5*U26*((1-T26)+O26*T26)</f>
        <v>500000</v>
      </c>
      <c r="W26" s="84">
        <f>SUM(V26:V$42)</f>
        <v>8762408.8538093399</v>
      </c>
      <c r="X26" s="85">
        <f t="shared" si="0"/>
        <v>500000</v>
      </c>
      <c r="Y26" s="83">
        <f>SUM(X26:X$42)</f>
        <v>8311766.4458768964</v>
      </c>
      <c r="Z26" s="83">
        <f t="shared" si="1"/>
        <v>0</v>
      </c>
      <c r="AA26" s="84">
        <f>SUM(Z26:Z$42)</f>
        <v>450642.4079324436</v>
      </c>
      <c r="AB26" s="77">
        <f t="shared" si="2"/>
        <v>87.624088538093403</v>
      </c>
      <c r="AC26" s="78">
        <f t="shared" si="3"/>
        <v>83.117664458768971</v>
      </c>
      <c r="AD26" s="86">
        <f t="shared" si="16"/>
        <v>94.857094487932585</v>
      </c>
      <c r="AE26" s="78">
        <f t="shared" si="4"/>
        <v>4.5064240793244359</v>
      </c>
      <c r="AF26" s="87">
        <f t="shared" si="17"/>
        <v>5.1429055120674132</v>
      </c>
      <c r="AH26" s="88">
        <f>IF(D26=0,0,T26*T26*(1-T26)/D26)</f>
        <v>0</v>
      </c>
      <c r="AI26" s="89">
        <f t="shared" si="18"/>
        <v>0</v>
      </c>
      <c r="AJ26" s="89">
        <f>U26*U26*((1-O26)*5+AB27)^2*AH26</f>
        <v>0</v>
      </c>
      <c r="AK26" s="89">
        <f>SUM(AJ26:AJ$42)/U26/U26</f>
        <v>1.8780686743107673</v>
      </c>
      <c r="AL26" s="89">
        <f>U26*U26*((1-O26)*5*(1-S26)+AC27)^2*AH26+V26*V26*AI26</f>
        <v>0</v>
      </c>
      <c r="AM26" s="89">
        <f>SUM(AL26:AL$42)/U26/U26</f>
        <v>1.4648873955430535</v>
      </c>
      <c r="AN26" s="89">
        <f>U26*U26*((1-O26)*5*S26+AE27)^2*AH26+V26*V26*AI26</f>
        <v>0</v>
      </c>
      <c r="AO26" s="90">
        <f>SUM(AN26:AN$42)/U26/U26</f>
        <v>0.48634502202432683</v>
      </c>
      <c r="AP26" s="77">
        <f t="shared" si="5"/>
        <v>84.938052682183766</v>
      </c>
      <c r="AQ26" s="78">
        <f t="shared" si="6"/>
        <v>90.31012439400304</v>
      </c>
      <c r="AR26" s="78">
        <f t="shared" si="7"/>
        <v>80.745426819172508</v>
      </c>
      <c r="AS26" s="78">
        <f t="shared" si="8"/>
        <v>85.489902098365434</v>
      </c>
      <c r="AT26" s="78">
        <f t="shared" si="9"/>
        <v>3.1395506262905957</v>
      </c>
      <c r="AU26" s="91">
        <f t="shared" si="10"/>
        <v>5.8732975323582757</v>
      </c>
    </row>
    <row r="27" spans="1:47" ht="14.45" customHeight="1" x14ac:dyDescent="0.15">
      <c r="A27" s="208"/>
      <c r="B27" s="205" t="s">
        <v>71</v>
      </c>
      <c r="C27" s="127">
        <v>77</v>
      </c>
      <c r="D27" s="72">
        <v>0</v>
      </c>
      <c r="E27" s="72">
        <v>26</v>
      </c>
      <c r="F27" s="126">
        <v>0</v>
      </c>
      <c r="G27" s="74" t="s">
        <v>71</v>
      </c>
      <c r="H27" s="72">
        <v>2870493</v>
      </c>
      <c r="I27" s="72">
        <v>203</v>
      </c>
      <c r="J27" s="75">
        <v>10</v>
      </c>
      <c r="K27" s="72">
        <v>99671</v>
      </c>
      <c r="L27" s="76">
        <v>7641653</v>
      </c>
      <c r="M27" s="179"/>
      <c r="N27" s="54"/>
      <c r="O27" s="77">
        <f t="shared" si="26"/>
        <v>0.54594594594594592</v>
      </c>
      <c r="P27" s="78">
        <f t="shared" si="27"/>
        <v>0.95236501468845525</v>
      </c>
      <c r="Q27" s="79">
        <f t="shared" si="13"/>
        <v>0</v>
      </c>
      <c r="R27" s="80">
        <f t="shared" si="14"/>
        <v>0</v>
      </c>
      <c r="S27" s="81">
        <f t="shared" si="15"/>
        <v>0</v>
      </c>
      <c r="T27" s="82">
        <f t="shared" ref="T27:T40" si="28">5*R27/(1+5*(1-O27)*R27)</f>
        <v>0</v>
      </c>
      <c r="U27" s="83">
        <f t="shared" ref="U27:U41" si="29">U26*(1-T26)</f>
        <v>100000</v>
      </c>
      <c r="V27" s="83">
        <f t="shared" ref="V27:V40" si="30">5*U27*((1-T27)+O27*T27)</f>
        <v>500000</v>
      </c>
      <c r="W27" s="84">
        <f>SUM(V27:V$42)</f>
        <v>8262408.8538093409</v>
      </c>
      <c r="X27" s="85">
        <f t="shared" si="0"/>
        <v>500000</v>
      </c>
      <c r="Y27" s="83">
        <f>SUM(X27:X$42)</f>
        <v>7811766.4458768964</v>
      </c>
      <c r="Z27" s="83">
        <f t="shared" si="1"/>
        <v>0</v>
      </c>
      <c r="AA27" s="84">
        <f>SUM(Z27:Z$42)</f>
        <v>450642.4079324436</v>
      </c>
      <c r="AB27" s="77">
        <f t="shared" si="2"/>
        <v>82.624088538093403</v>
      </c>
      <c r="AC27" s="78">
        <f t="shared" si="3"/>
        <v>78.117664458768971</v>
      </c>
      <c r="AD27" s="86">
        <f t="shared" si="16"/>
        <v>94.545871356575674</v>
      </c>
      <c r="AE27" s="78">
        <f t="shared" si="4"/>
        <v>4.5064240793244359</v>
      </c>
      <c r="AF27" s="87">
        <f t="shared" si="17"/>
        <v>5.4541286434243359</v>
      </c>
      <c r="AH27" s="88">
        <f t="shared" ref="AH27:AH40" si="31">IF(D27=0,0,T27*T27*(1-T27)/D27)</f>
        <v>0</v>
      </c>
      <c r="AI27" s="89">
        <f t="shared" si="18"/>
        <v>0</v>
      </c>
      <c r="AJ27" s="89">
        <f t="shared" ref="AJ27:AJ40" si="32">U27*U27*((1-O27)*5+AB28)^2*AH27</f>
        <v>0</v>
      </c>
      <c r="AK27" s="89">
        <f>SUM(AJ27:AJ$42)/U27/U27</f>
        <v>1.8780686743107673</v>
      </c>
      <c r="AL27" s="89">
        <f t="shared" ref="AL27:AL40" si="33">U27*U27*((1-O27)*5*(1-S27)+AC28)^2*AH27+V27*V27*AI27</f>
        <v>0</v>
      </c>
      <c r="AM27" s="89">
        <f>SUM(AL27:AL$42)/U27/U27</f>
        <v>1.4648873955430535</v>
      </c>
      <c r="AN27" s="89">
        <f t="shared" ref="AN27:AN40" si="34">U27*U27*((1-O27)*5*S27+AE28)^2*AH27+V27*V27*AI27</f>
        <v>0</v>
      </c>
      <c r="AO27" s="90">
        <f>SUM(AN27:AN$42)/U27/U27</f>
        <v>0.48634502202432683</v>
      </c>
      <c r="AP27" s="77">
        <f t="shared" si="5"/>
        <v>79.938052682183766</v>
      </c>
      <c r="AQ27" s="78">
        <f t="shared" si="6"/>
        <v>85.31012439400304</v>
      </c>
      <c r="AR27" s="78">
        <f t="shared" si="7"/>
        <v>75.745426819172508</v>
      </c>
      <c r="AS27" s="78">
        <f t="shared" si="8"/>
        <v>80.489902098365434</v>
      </c>
      <c r="AT27" s="78">
        <f t="shared" si="9"/>
        <v>3.1395506262905957</v>
      </c>
      <c r="AU27" s="91">
        <f t="shared" si="10"/>
        <v>5.8732975323582757</v>
      </c>
    </row>
    <row r="28" spans="1:47" ht="14.45" customHeight="1" x14ac:dyDescent="0.15">
      <c r="A28" s="208"/>
      <c r="B28" s="205" t="s">
        <v>73</v>
      </c>
      <c r="C28" s="71">
        <v>18</v>
      </c>
      <c r="D28" s="72">
        <v>0</v>
      </c>
      <c r="E28" s="72">
        <v>5</v>
      </c>
      <c r="F28" s="126">
        <v>0</v>
      </c>
      <c r="G28" s="74" t="s">
        <v>73</v>
      </c>
      <c r="H28" s="72">
        <v>2932213</v>
      </c>
      <c r="I28" s="72">
        <v>481</v>
      </c>
      <c r="J28" s="75">
        <v>15</v>
      </c>
      <c r="K28" s="72">
        <v>99634</v>
      </c>
      <c r="L28" s="76">
        <v>7143382</v>
      </c>
      <c r="M28" s="179"/>
      <c r="N28" s="54"/>
      <c r="O28" s="77">
        <f t="shared" si="26"/>
        <v>0.55999999999999994</v>
      </c>
      <c r="P28" s="78">
        <f t="shared" si="27"/>
        <v>1.0211362288483135</v>
      </c>
      <c r="Q28" s="79">
        <f t="shared" si="13"/>
        <v>0</v>
      </c>
      <c r="R28" s="80">
        <f t="shared" si="14"/>
        <v>0</v>
      </c>
      <c r="S28" s="81">
        <f t="shared" si="15"/>
        <v>0</v>
      </c>
      <c r="T28" s="82">
        <f t="shared" si="28"/>
        <v>0</v>
      </c>
      <c r="U28" s="83">
        <f t="shared" si="29"/>
        <v>100000</v>
      </c>
      <c r="V28" s="83">
        <f t="shared" si="30"/>
        <v>500000</v>
      </c>
      <c r="W28" s="84">
        <f>SUM(V28:V$42)</f>
        <v>7762408.8538093409</v>
      </c>
      <c r="X28" s="85">
        <f t="shared" si="0"/>
        <v>500000</v>
      </c>
      <c r="Y28" s="83">
        <f>SUM(X28:X$42)</f>
        <v>7311766.4458768964</v>
      </c>
      <c r="Z28" s="83">
        <f t="shared" si="1"/>
        <v>0</v>
      </c>
      <c r="AA28" s="84">
        <f>SUM(Z28:Z$42)</f>
        <v>450642.4079324436</v>
      </c>
      <c r="AB28" s="77">
        <f t="shared" si="2"/>
        <v>77.624088538093403</v>
      </c>
      <c r="AC28" s="78">
        <f t="shared" si="3"/>
        <v>73.117664458768971</v>
      </c>
      <c r="AD28" s="86">
        <f t="shared" si="16"/>
        <v>94.194554597426361</v>
      </c>
      <c r="AE28" s="78">
        <f t="shared" si="4"/>
        <v>4.5064240793244359</v>
      </c>
      <c r="AF28" s="87">
        <f t="shared" si="17"/>
        <v>5.8054454025736408</v>
      </c>
      <c r="AH28" s="88">
        <f t="shared" si="31"/>
        <v>0</v>
      </c>
      <c r="AI28" s="89">
        <f t="shared" si="18"/>
        <v>0</v>
      </c>
      <c r="AJ28" s="89">
        <f t="shared" si="32"/>
        <v>0</v>
      </c>
      <c r="AK28" s="89">
        <f>SUM(AJ28:AJ$42)/U28/U28</f>
        <v>1.8780686743107673</v>
      </c>
      <c r="AL28" s="89">
        <f t="shared" si="33"/>
        <v>0</v>
      </c>
      <c r="AM28" s="89">
        <f>SUM(AL28:AL$42)/U28/U28</f>
        <v>1.4648873955430535</v>
      </c>
      <c r="AN28" s="89">
        <f t="shared" si="34"/>
        <v>0</v>
      </c>
      <c r="AO28" s="90">
        <f>SUM(AN28:AN$42)/U28/U28</f>
        <v>0.48634502202432683</v>
      </c>
      <c r="AP28" s="77">
        <f t="shared" si="5"/>
        <v>74.938052682183766</v>
      </c>
      <c r="AQ28" s="78">
        <f t="shared" si="6"/>
        <v>80.31012439400304</v>
      </c>
      <c r="AR28" s="78">
        <f t="shared" si="7"/>
        <v>70.745426819172508</v>
      </c>
      <c r="AS28" s="78">
        <f t="shared" si="8"/>
        <v>75.489902098365434</v>
      </c>
      <c r="AT28" s="78">
        <f t="shared" si="9"/>
        <v>3.1395506262905957</v>
      </c>
      <c r="AU28" s="91">
        <f t="shared" si="10"/>
        <v>5.8732975323582757</v>
      </c>
    </row>
    <row r="29" spans="1:47" ht="14.45" customHeight="1" x14ac:dyDescent="0.15">
      <c r="A29" s="208"/>
      <c r="B29" s="205" t="s">
        <v>75</v>
      </c>
      <c r="C29" s="71">
        <v>12</v>
      </c>
      <c r="D29" s="72">
        <v>0</v>
      </c>
      <c r="E29" s="72">
        <v>9</v>
      </c>
      <c r="F29" s="126">
        <v>0</v>
      </c>
      <c r="G29" s="74" t="s">
        <v>75</v>
      </c>
      <c r="H29" s="72">
        <v>3076411</v>
      </c>
      <c r="I29" s="72">
        <v>791</v>
      </c>
      <c r="J29" s="75">
        <v>20</v>
      </c>
      <c r="K29" s="72">
        <v>99554</v>
      </c>
      <c r="L29" s="76">
        <v>6645388</v>
      </c>
      <c r="M29" s="179"/>
      <c r="N29" s="54"/>
      <c r="O29" s="77">
        <f t="shared" si="26"/>
        <v>0.50406504065040647</v>
      </c>
      <c r="P29" s="78">
        <f t="shared" si="27"/>
        <v>1.0398951367025973</v>
      </c>
      <c r="Q29" s="79">
        <f t="shared" si="13"/>
        <v>0</v>
      </c>
      <c r="R29" s="80">
        <f t="shared" si="14"/>
        <v>0</v>
      </c>
      <c r="S29" s="81">
        <f t="shared" si="15"/>
        <v>0</v>
      </c>
      <c r="T29" s="82">
        <f t="shared" si="28"/>
        <v>0</v>
      </c>
      <c r="U29" s="83">
        <f t="shared" si="29"/>
        <v>100000</v>
      </c>
      <c r="V29" s="83">
        <f t="shared" si="30"/>
        <v>500000</v>
      </c>
      <c r="W29" s="84">
        <f>SUM(V29:V$42)</f>
        <v>7262408.8538093409</v>
      </c>
      <c r="X29" s="85">
        <f t="shared" si="0"/>
        <v>500000</v>
      </c>
      <c r="Y29" s="83">
        <f>SUM(X29:X$42)</f>
        <v>6811766.4458768964</v>
      </c>
      <c r="Z29" s="83">
        <f t="shared" si="1"/>
        <v>0</v>
      </c>
      <c r="AA29" s="84">
        <f>SUM(Z29:Z$42)</f>
        <v>450642.4079324436</v>
      </c>
      <c r="AB29" s="77">
        <f t="shared" si="2"/>
        <v>72.624088538093403</v>
      </c>
      <c r="AC29" s="78">
        <f t="shared" si="3"/>
        <v>68.117664458768971</v>
      </c>
      <c r="AD29" s="86">
        <f t="shared" si="16"/>
        <v>93.794863150729</v>
      </c>
      <c r="AE29" s="78">
        <f t="shared" si="4"/>
        <v>4.5064240793244359</v>
      </c>
      <c r="AF29" s="87">
        <f t="shared" si="17"/>
        <v>6.2051368492710077</v>
      </c>
      <c r="AH29" s="88">
        <f t="shared" si="31"/>
        <v>0</v>
      </c>
      <c r="AI29" s="89">
        <f t="shared" si="18"/>
        <v>0</v>
      </c>
      <c r="AJ29" s="89">
        <f t="shared" si="32"/>
        <v>0</v>
      </c>
      <c r="AK29" s="89">
        <f>SUM(AJ29:AJ$42)/U29/U29</f>
        <v>1.8780686743107673</v>
      </c>
      <c r="AL29" s="89">
        <f t="shared" si="33"/>
        <v>0</v>
      </c>
      <c r="AM29" s="89">
        <f>SUM(AL29:AL$42)/U29/U29</f>
        <v>1.4648873955430535</v>
      </c>
      <c r="AN29" s="89">
        <f t="shared" si="34"/>
        <v>0</v>
      </c>
      <c r="AO29" s="90">
        <f>SUM(AN29:AN$42)/U29/U29</f>
        <v>0.48634502202432683</v>
      </c>
      <c r="AP29" s="77">
        <f t="shared" si="5"/>
        <v>69.938052682183766</v>
      </c>
      <c r="AQ29" s="78">
        <f t="shared" si="6"/>
        <v>75.31012439400304</v>
      </c>
      <c r="AR29" s="78">
        <f t="shared" si="7"/>
        <v>65.745426819172508</v>
      </c>
      <c r="AS29" s="78">
        <f t="shared" si="8"/>
        <v>70.489902098365434</v>
      </c>
      <c r="AT29" s="78">
        <f t="shared" si="9"/>
        <v>3.1395506262905957</v>
      </c>
      <c r="AU29" s="91">
        <f t="shared" si="10"/>
        <v>5.8732975323582757</v>
      </c>
    </row>
    <row r="30" spans="1:47" ht="14.45" customHeight="1" x14ac:dyDescent="0.15">
      <c r="A30" s="208"/>
      <c r="B30" s="205" t="s">
        <v>77</v>
      </c>
      <c r="C30" s="71">
        <v>52</v>
      </c>
      <c r="D30" s="72">
        <v>0</v>
      </c>
      <c r="E30" s="72">
        <v>17</v>
      </c>
      <c r="F30" s="126">
        <v>0</v>
      </c>
      <c r="G30" s="74" t="s">
        <v>77</v>
      </c>
      <c r="H30" s="72">
        <v>3511714</v>
      </c>
      <c r="I30" s="72">
        <v>1025</v>
      </c>
      <c r="J30" s="75">
        <v>25</v>
      </c>
      <c r="K30" s="72">
        <v>99431</v>
      </c>
      <c r="L30" s="76">
        <v>6147923</v>
      </c>
      <c r="M30" s="179"/>
      <c r="N30" s="54"/>
      <c r="O30" s="77">
        <f t="shared" si="26"/>
        <v>0.52689655172413796</v>
      </c>
      <c r="P30" s="78">
        <f t="shared" si="27"/>
        <v>1.000066319908661</v>
      </c>
      <c r="Q30" s="79">
        <f t="shared" si="13"/>
        <v>0</v>
      </c>
      <c r="R30" s="80">
        <f t="shared" si="14"/>
        <v>0</v>
      </c>
      <c r="S30" s="81">
        <f t="shared" si="15"/>
        <v>0</v>
      </c>
      <c r="T30" s="82">
        <f t="shared" si="28"/>
        <v>0</v>
      </c>
      <c r="U30" s="83">
        <f t="shared" si="29"/>
        <v>100000</v>
      </c>
      <c r="V30" s="83">
        <f t="shared" si="30"/>
        <v>500000</v>
      </c>
      <c r="W30" s="84">
        <f>SUM(V30:V$42)</f>
        <v>6762408.8538093409</v>
      </c>
      <c r="X30" s="85">
        <f t="shared" si="0"/>
        <v>500000</v>
      </c>
      <c r="Y30" s="83">
        <f>SUM(X30:X$42)</f>
        <v>6311766.4458768964</v>
      </c>
      <c r="Z30" s="83">
        <f t="shared" si="1"/>
        <v>0</v>
      </c>
      <c r="AA30" s="84">
        <f>SUM(Z30:Z$42)</f>
        <v>450642.4079324436</v>
      </c>
      <c r="AB30" s="77">
        <f t="shared" si="2"/>
        <v>67.624088538093403</v>
      </c>
      <c r="AC30" s="78">
        <f t="shared" si="3"/>
        <v>63.117664458768964</v>
      </c>
      <c r="AD30" s="86">
        <f t="shared" si="16"/>
        <v>93.336066811775325</v>
      </c>
      <c r="AE30" s="78">
        <f t="shared" si="4"/>
        <v>4.5064240793244359</v>
      </c>
      <c r="AF30" s="87">
        <f t="shared" si="17"/>
        <v>6.6639331882246617</v>
      </c>
      <c r="AH30" s="88">
        <f t="shared" si="31"/>
        <v>0</v>
      </c>
      <c r="AI30" s="89">
        <f t="shared" si="18"/>
        <v>0</v>
      </c>
      <c r="AJ30" s="89">
        <f t="shared" si="32"/>
        <v>0</v>
      </c>
      <c r="AK30" s="89">
        <f>SUM(AJ30:AJ$42)/U30/U30</f>
        <v>1.8780686743107673</v>
      </c>
      <c r="AL30" s="89">
        <f t="shared" si="33"/>
        <v>0</v>
      </c>
      <c r="AM30" s="89">
        <f>SUM(AL30:AL$42)/U30/U30</f>
        <v>1.4648873955430535</v>
      </c>
      <c r="AN30" s="89">
        <f t="shared" si="34"/>
        <v>0</v>
      </c>
      <c r="AO30" s="90">
        <f>SUM(AN30:AN$42)/U30/U30</f>
        <v>0.48634502202432683</v>
      </c>
      <c r="AP30" s="77">
        <f t="shared" si="5"/>
        <v>64.938052682183766</v>
      </c>
      <c r="AQ30" s="78">
        <f t="shared" si="6"/>
        <v>70.31012439400304</v>
      </c>
      <c r="AR30" s="78">
        <f t="shared" si="7"/>
        <v>60.745426819172501</v>
      </c>
      <c r="AS30" s="78">
        <f t="shared" si="8"/>
        <v>65.48990209836542</v>
      </c>
      <c r="AT30" s="78">
        <f t="shared" si="9"/>
        <v>3.1395506262905957</v>
      </c>
      <c r="AU30" s="91">
        <f t="shared" si="10"/>
        <v>5.8732975323582757</v>
      </c>
    </row>
    <row r="31" spans="1:47" ht="14.45" customHeight="1" x14ac:dyDescent="0.15">
      <c r="A31" s="208"/>
      <c r="B31" s="205" t="s">
        <v>79</v>
      </c>
      <c r="C31" s="71">
        <v>88</v>
      </c>
      <c r="D31" s="72">
        <v>0</v>
      </c>
      <c r="E31" s="72">
        <v>33</v>
      </c>
      <c r="F31" s="126">
        <v>0</v>
      </c>
      <c r="G31" s="74" t="s">
        <v>79</v>
      </c>
      <c r="H31" s="72">
        <v>4033928</v>
      </c>
      <c r="I31" s="72">
        <v>1660</v>
      </c>
      <c r="J31" s="75">
        <v>30</v>
      </c>
      <c r="K31" s="72">
        <v>99286</v>
      </c>
      <c r="L31" s="76">
        <v>5651111</v>
      </c>
      <c r="M31" s="179"/>
      <c r="N31" s="54"/>
      <c r="O31" s="77">
        <f t="shared" si="26"/>
        <v>0.5217821782178218</v>
      </c>
      <c r="P31" s="78">
        <f t="shared" si="27"/>
        <v>1.0103313840519563</v>
      </c>
      <c r="Q31" s="79">
        <f t="shared" si="13"/>
        <v>0</v>
      </c>
      <c r="R31" s="80">
        <f t="shared" si="14"/>
        <v>0</v>
      </c>
      <c r="S31" s="81">
        <f t="shared" si="15"/>
        <v>0</v>
      </c>
      <c r="T31" s="82">
        <f t="shared" si="28"/>
        <v>0</v>
      </c>
      <c r="U31" s="83">
        <f t="shared" si="29"/>
        <v>100000</v>
      </c>
      <c r="V31" s="83">
        <f t="shared" si="30"/>
        <v>500000</v>
      </c>
      <c r="W31" s="84">
        <f>SUM(V31:V$42)</f>
        <v>6262408.8538093409</v>
      </c>
      <c r="X31" s="85">
        <f t="shared" si="0"/>
        <v>500000</v>
      </c>
      <c r="Y31" s="83">
        <f>SUM(X31:X$42)</f>
        <v>5811766.4458768964</v>
      </c>
      <c r="Z31" s="83">
        <f t="shared" si="1"/>
        <v>0</v>
      </c>
      <c r="AA31" s="84">
        <f>SUM(Z31:Z$42)</f>
        <v>450642.4079324436</v>
      </c>
      <c r="AB31" s="77">
        <f t="shared" si="2"/>
        <v>62.62408853809341</v>
      </c>
      <c r="AC31" s="78">
        <f t="shared" si="3"/>
        <v>58.117664458768964</v>
      </c>
      <c r="AD31" s="86">
        <f t="shared" si="16"/>
        <v>92.804008514098783</v>
      </c>
      <c r="AE31" s="78">
        <f t="shared" si="4"/>
        <v>4.5064240793244359</v>
      </c>
      <c r="AF31" s="87">
        <f t="shared" si="17"/>
        <v>7.1959914859012084</v>
      </c>
      <c r="AH31" s="88">
        <f t="shared" si="31"/>
        <v>0</v>
      </c>
      <c r="AI31" s="89">
        <f t="shared" si="18"/>
        <v>0</v>
      </c>
      <c r="AJ31" s="89">
        <f t="shared" si="32"/>
        <v>0</v>
      </c>
      <c r="AK31" s="89">
        <f>SUM(AJ31:AJ$42)/U31/U31</f>
        <v>1.8780686743107673</v>
      </c>
      <c r="AL31" s="89">
        <f t="shared" si="33"/>
        <v>0</v>
      </c>
      <c r="AM31" s="89">
        <f>SUM(AL31:AL$42)/U31/U31</f>
        <v>1.4648873955430535</v>
      </c>
      <c r="AN31" s="89">
        <f t="shared" si="34"/>
        <v>0</v>
      </c>
      <c r="AO31" s="90">
        <f>SUM(AN31:AN$42)/U31/U31</f>
        <v>0.48634502202432683</v>
      </c>
      <c r="AP31" s="77">
        <f t="shared" si="5"/>
        <v>59.938052682183766</v>
      </c>
      <c r="AQ31" s="78">
        <f t="shared" si="6"/>
        <v>65.310124394003054</v>
      </c>
      <c r="AR31" s="78">
        <f t="shared" si="7"/>
        <v>55.745426819172501</v>
      </c>
      <c r="AS31" s="78">
        <f t="shared" si="8"/>
        <v>60.489902098365427</v>
      </c>
      <c r="AT31" s="78">
        <f t="shared" si="9"/>
        <v>3.1395506262905957</v>
      </c>
      <c r="AU31" s="91">
        <f t="shared" si="10"/>
        <v>5.8732975323582757</v>
      </c>
    </row>
    <row r="32" spans="1:47" ht="14.45" customHeight="1" x14ac:dyDescent="0.15">
      <c r="A32" s="208"/>
      <c r="B32" s="205" t="s">
        <v>81</v>
      </c>
      <c r="C32" s="71">
        <v>79</v>
      </c>
      <c r="D32" s="72">
        <v>0</v>
      </c>
      <c r="E32" s="72">
        <v>28</v>
      </c>
      <c r="F32" s="126">
        <v>0</v>
      </c>
      <c r="G32" s="74" t="s">
        <v>81</v>
      </c>
      <c r="H32" s="72">
        <v>4761382</v>
      </c>
      <c r="I32" s="72">
        <v>2688</v>
      </c>
      <c r="J32" s="75">
        <v>35</v>
      </c>
      <c r="K32" s="72">
        <v>99084</v>
      </c>
      <c r="L32" s="76">
        <v>5155164</v>
      </c>
      <c r="M32" s="179"/>
      <c r="N32" s="54"/>
      <c r="O32" s="77">
        <f t="shared" si="26"/>
        <v>0.5321554770318021</v>
      </c>
      <c r="P32" s="78">
        <f t="shared" si="27"/>
        <v>0.98696699178052738</v>
      </c>
      <c r="Q32" s="79">
        <f t="shared" si="13"/>
        <v>0</v>
      </c>
      <c r="R32" s="80">
        <f t="shared" si="14"/>
        <v>0</v>
      </c>
      <c r="S32" s="81">
        <f t="shared" si="15"/>
        <v>0</v>
      </c>
      <c r="T32" s="82">
        <f t="shared" si="28"/>
        <v>0</v>
      </c>
      <c r="U32" s="83">
        <f t="shared" si="29"/>
        <v>100000</v>
      </c>
      <c r="V32" s="83">
        <f t="shared" si="30"/>
        <v>500000</v>
      </c>
      <c r="W32" s="84">
        <f>SUM(V32:V$42)</f>
        <v>5762408.8538093409</v>
      </c>
      <c r="X32" s="85">
        <f t="shared" si="0"/>
        <v>500000</v>
      </c>
      <c r="Y32" s="83">
        <f>SUM(X32:X$42)</f>
        <v>5311766.4458768964</v>
      </c>
      <c r="Z32" s="83">
        <f t="shared" si="1"/>
        <v>0</v>
      </c>
      <c r="AA32" s="84">
        <f>SUM(Z32:Z$42)</f>
        <v>450642.4079324436</v>
      </c>
      <c r="AB32" s="77">
        <f t="shared" si="2"/>
        <v>57.62408853809341</v>
      </c>
      <c r="AC32" s="78">
        <f t="shared" si="3"/>
        <v>53.117664458768964</v>
      </c>
      <c r="AD32" s="86">
        <f t="shared" si="16"/>
        <v>92.179617598037325</v>
      </c>
      <c r="AE32" s="78">
        <f t="shared" si="4"/>
        <v>4.5064240793244359</v>
      </c>
      <c r="AF32" s="87">
        <f t="shared" si="17"/>
        <v>7.8203824019626538</v>
      </c>
      <c r="AH32" s="88">
        <f t="shared" si="31"/>
        <v>0</v>
      </c>
      <c r="AI32" s="89">
        <f t="shared" si="18"/>
        <v>0</v>
      </c>
      <c r="AJ32" s="89">
        <f t="shared" si="32"/>
        <v>0</v>
      </c>
      <c r="AK32" s="89">
        <f>SUM(AJ32:AJ$42)/U32/U32</f>
        <v>1.8780686743107673</v>
      </c>
      <c r="AL32" s="89">
        <f t="shared" si="33"/>
        <v>0</v>
      </c>
      <c r="AM32" s="89">
        <f>SUM(AL32:AL$42)/U32/U32</f>
        <v>1.4648873955430535</v>
      </c>
      <c r="AN32" s="89">
        <f t="shared" si="34"/>
        <v>0</v>
      </c>
      <c r="AO32" s="90">
        <f>SUM(AN32:AN$42)/U32/U32</f>
        <v>0.48634502202432683</v>
      </c>
      <c r="AP32" s="77">
        <f t="shared" si="5"/>
        <v>54.938052682183766</v>
      </c>
      <c r="AQ32" s="78">
        <f t="shared" si="6"/>
        <v>60.310124394003054</v>
      </c>
      <c r="AR32" s="78">
        <f t="shared" si="7"/>
        <v>50.745426819172501</v>
      </c>
      <c r="AS32" s="78">
        <f t="shared" si="8"/>
        <v>55.489902098365427</v>
      </c>
      <c r="AT32" s="78">
        <f t="shared" si="9"/>
        <v>3.1395506262905957</v>
      </c>
      <c r="AU32" s="91">
        <f t="shared" si="10"/>
        <v>5.8732975323582757</v>
      </c>
    </row>
    <row r="33" spans="1:47" ht="14.45" customHeight="1" x14ac:dyDescent="0.15">
      <c r="A33" s="208"/>
      <c r="B33" s="205" t="s">
        <v>83</v>
      </c>
      <c r="C33" s="71">
        <v>86</v>
      </c>
      <c r="D33" s="72">
        <v>0</v>
      </c>
      <c r="E33" s="72">
        <v>27</v>
      </c>
      <c r="F33" s="126">
        <v>0</v>
      </c>
      <c r="G33" s="74" t="s">
        <v>83</v>
      </c>
      <c r="H33" s="72">
        <v>4268754</v>
      </c>
      <c r="I33" s="72">
        <v>3533</v>
      </c>
      <c r="J33" s="75">
        <v>40</v>
      </c>
      <c r="K33" s="72">
        <v>98801</v>
      </c>
      <c r="L33" s="76">
        <v>4660406</v>
      </c>
      <c r="M33" s="179"/>
      <c r="N33" s="54"/>
      <c r="O33" s="77">
        <f t="shared" si="26"/>
        <v>0.53557692307692306</v>
      </c>
      <c r="P33" s="78">
        <f t="shared" si="27"/>
        <v>0.98091291517113921</v>
      </c>
      <c r="Q33" s="79">
        <f t="shared" si="13"/>
        <v>0</v>
      </c>
      <c r="R33" s="80">
        <f t="shared" si="14"/>
        <v>0</v>
      </c>
      <c r="S33" s="81">
        <f t="shared" si="15"/>
        <v>0</v>
      </c>
      <c r="T33" s="82">
        <f t="shared" si="28"/>
        <v>0</v>
      </c>
      <c r="U33" s="83">
        <f t="shared" si="29"/>
        <v>100000</v>
      </c>
      <c r="V33" s="83">
        <f t="shared" si="30"/>
        <v>500000</v>
      </c>
      <c r="W33" s="84">
        <f>SUM(V33:V$42)</f>
        <v>5262408.8538093409</v>
      </c>
      <c r="X33" s="85">
        <f t="shared" si="0"/>
        <v>500000</v>
      </c>
      <c r="Y33" s="83">
        <f>SUM(X33:X$42)</f>
        <v>4811766.4458768964</v>
      </c>
      <c r="Z33" s="83">
        <f t="shared" si="1"/>
        <v>0</v>
      </c>
      <c r="AA33" s="84">
        <f>SUM(Z33:Z$42)</f>
        <v>450642.4079324436</v>
      </c>
      <c r="AB33" s="77">
        <f t="shared" si="2"/>
        <v>52.62408853809341</v>
      </c>
      <c r="AC33" s="78">
        <f t="shared" si="3"/>
        <v>48.117664458768964</v>
      </c>
      <c r="AD33" s="86">
        <f t="shared" si="16"/>
        <v>91.436575521754932</v>
      </c>
      <c r="AE33" s="78">
        <f t="shared" si="4"/>
        <v>4.5064240793244359</v>
      </c>
      <c r="AF33" s="87">
        <f t="shared" si="17"/>
        <v>8.5634244782450448</v>
      </c>
      <c r="AH33" s="88">
        <f t="shared" si="31"/>
        <v>0</v>
      </c>
      <c r="AI33" s="89">
        <f t="shared" si="18"/>
        <v>0</v>
      </c>
      <c r="AJ33" s="89">
        <f t="shared" si="32"/>
        <v>0</v>
      </c>
      <c r="AK33" s="89">
        <f>SUM(AJ33:AJ$42)/U33/U33</f>
        <v>1.8780686743107673</v>
      </c>
      <c r="AL33" s="89">
        <f t="shared" si="33"/>
        <v>0</v>
      </c>
      <c r="AM33" s="89">
        <f>SUM(AL33:AL$42)/U33/U33</f>
        <v>1.4648873955430535</v>
      </c>
      <c r="AN33" s="89">
        <f t="shared" si="34"/>
        <v>0</v>
      </c>
      <c r="AO33" s="90">
        <f>SUM(AN33:AN$42)/U33/U33</f>
        <v>0.48634502202432683</v>
      </c>
      <c r="AP33" s="77">
        <f t="shared" si="5"/>
        <v>49.938052682183766</v>
      </c>
      <c r="AQ33" s="78">
        <f t="shared" si="6"/>
        <v>55.310124394003054</v>
      </c>
      <c r="AR33" s="78">
        <f t="shared" si="7"/>
        <v>45.745426819172501</v>
      </c>
      <c r="AS33" s="78">
        <f t="shared" si="8"/>
        <v>50.489902098365427</v>
      </c>
      <c r="AT33" s="78">
        <f t="shared" si="9"/>
        <v>3.1395506262905957</v>
      </c>
      <c r="AU33" s="91">
        <f t="shared" si="10"/>
        <v>5.8732975323582757</v>
      </c>
    </row>
    <row r="34" spans="1:47" ht="14.45" customHeight="1" x14ac:dyDescent="0.15">
      <c r="A34" s="208"/>
      <c r="B34" s="205" t="s">
        <v>85</v>
      </c>
      <c r="C34" s="71">
        <v>63</v>
      </c>
      <c r="D34" s="72">
        <v>0</v>
      </c>
      <c r="E34" s="72">
        <v>19</v>
      </c>
      <c r="F34" s="128">
        <v>0</v>
      </c>
      <c r="G34" s="74" t="s">
        <v>85</v>
      </c>
      <c r="H34" s="72">
        <v>3950745</v>
      </c>
      <c r="I34" s="72">
        <v>4966</v>
      </c>
      <c r="J34" s="75">
        <v>45</v>
      </c>
      <c r="K34" s="72">
        <v>98385</v>
      </c>
      <c r="L34" s="76">
        <v>4167367</v>
      </c>
      <c r="M34" s="179"/>
      <c r="N34" s="54"/>
      <c r="O34" s="77">
        <f t="shared" si="26"/>
        <v>0.53503184713375795</v>
      </c>
      <c r="P34" s="78">
        <f t="shared" si="27"/>
        <v>0.98169390256016631</v>
      </c>
      <c r="Q34" s="79">
        <f t="shared" si="13"/>
        <v>0</v>
      </c>
      <c r="R34" s="80">
        <f t="shared" si="14"/>
        <v>0</v>
      </c>
      <c r="S34" s="81">
        <f t="shared" si="15"/>
        <v>0</v>
      </c>
      <c r="T34" s="82">
        <f t="shared" si="28"/>
        <v>0</v>
      </c>
      <c r="U34" s="83">
        <f t="shared" si="29"/>
        <v>100000</v>
      </c>
      <c r="V34" s="83">
        <f t="shared" si="30"/>
        <v>500000</v>
      </c>
      <c r="W34" s="84">
        <f>SUM(V34:V$42)</f>
        <v>4762408.8538093409</v>
      </c>
      <c r="X34" s="85">
        <f t="shared" si="0"/>
        <v>500000</v>
      </c>
      <c r="Y34" s="83">
        <f>SUM(X34:X$42)</f>
        <v>4311766.4458768964</v>
      </c>
      <c r="Z34" s="83">
        <f t="shared" si="1"/>
        <v>0</v>
      </c>
      <c r="AA34" s="84">
        <f>SUM(Z34:Z$42)</f>
        <v>450642.4079324436</v>
      </c>
      <c r="AB34" s="77">
        <f t="shared" si="2"/>
        <v>47.62408853809341</v>
      </c>
      <c r="AC34" s="78">
        <f t="shared" si="3"/>
        <v>43.117664458768964</v>
      </c>
      <c r="AD34" s="86">
        <f t="shared" si="16"/>
        <v>90.537511125866772</v>
      </c>
      <c r="AE34" s="78">
        <f t="shared" si="4"/>
        <v>4.5064240793244359</v>
      </c>
      <c r="AF34" s="87">
        <f t="shared" si="17"/>
        <v>9.4624888741332054</v>
      </c>
      <c r="AH34" s="88">
        <f t="shared" si="31"/>
        <v>0</v>
      </c>
      <c r="AI34" s="89">
        <f t="shared" si="18"/>
        <v>0</v>
      </c>
      <c r="AJ34" s="89">
        <f t="shared" si="32"/>
        <v>0</v>
      </c>
      <c r="AK34" s="89">
        <f>SUM(AJ34:AJ$42)/U34/U34</f>
        <v>1.8780686743107673</v>
      </c>
      <c r="AL34" s="89">
        <f t="shared" si="33"/>
        <v>0</v>
      </c>
      <c r="AM34" s="89">
        <f>SUM(AL34:AL$42)/U34/U34</f>
        <v>1.4648873955430535</v>
      </c>
      <c r="AN34" s="89">
        <f t="shared" si="34"/>
        <v>0</v>
      </c>
      <c r="AO34" s="90">
        <f>SUM(AN34:AN$42)/U34/U34</f>
        <v>0.48634502202432683</v>
      </c>
      <c r="AP34" s="77">
        <f t="shared" si="5"/>
        <v>44.938052682183766</v>
      </c>
      <c r="AQ34" s="78">
        <f t="shared" si="6"/>
        <v>50.310124394003054</v>
      </c>
      <c r="AR34" s="78">
        <f t="shared" si="7"/>
        <v>40.745426819172501</v>
      </c>
      <c r="AS34" s="78">
        <f t="shared" si="8"/>
        <v>45.489902098365427</v>
      </c>
      <c r="AT34" s="78">
        <f t="shared" si="9"/>
        <v>3.1395506262905957</v>
      </c>
      <c r="AU34" s="91">
        <f t="shared" si="10"/>
        <v>5.8732975323582757</v>
      </c>
    </row>
    <row r="35" spans="1:47" ht="14.45" customHeight="1" x14ac:dyDescent="0.15">
      <c r="A35" s="208"/>
      <c r="B35" s="205" t="s">
        <v>87</v>
      </c>
      <c r="C35" s="71">
        <v>82</v>
      </c>
      <c r="D35" s="72">
        <v>0</v>
      </c>
      <c r="E35" s="72">
        <v>27</v>
      </c>
      <c r="F35" s="128">
        <v>0</v>
      </c>
      <c r="G35" s="74" t="s">
        <v>87</v>
      </c>
      <c r="H35" s="72">
        <v>3800955</v>
      </c>
      <c r="I35" s="72">
        <v>7376</v>
      </c>
      <c r="J35" s="75">
        <v>50</v>
      </c>
      <c r="K35" s="72">
        <v>97757</v>
      </c>
      <c r="L35" s="76">
        <v>3676902</v>
      </c>
      <c r="M35" s="179"/>
      <c r="N35" s="54"/>
      <c r="O35" s="77">
        <f t="shared" si="26"/>
        <v>0.52678762006403412</v>
      </c>
      <c r="P35" s="78">
        <f t="shared" si="27"/>
        <v>1.0077020280165589</v>
      </c>
      <c r="Q35" s="79">
        <f t="shared" si="13"/>
        <v>0</v>
      </c>
      <c r="R35" s="80">
        <f t="shared" si="14"/>
        <v>0</v>
      </c>
      <c r="S35" s="81">
        <f t="shared" si="15"/>
        <v>0</v>
      </c>
      <c r="T35" s="82">
        <f t="shared" si="28"/>
        <v>0</v>
      </c>
      <c r="U35" s="83">
        <f t="shared" si="29"/>
        <v>100000</v>
      </c>
      <c r="V35" s="83">
        <f t="shared" si="30"/>
        <v>500000</v>
      </c>
      <c r="W35" s="84">
        <f>SUM(V35:V$42)</f>
        <v>4262408.8538093409</v>
      </c>
      <c r="X35" s="85">
        <f t="shared" si="0"/>
        <v>500000</v>
      </c>
      <c r="Y35" s="83">
        <f>SUM(X35:X$42)</f>
        <v>3811766.4458768964</v>
      </c>
      <c r="Z35" s="83">
        <f t="shared" si="1"/>
        <v>0</v>
      </c>
      <c r="AA35" s="84">
        <f>SUM(Z35:Z$42)</f>
        <v>450642.4079324436</v>
      </c>
      <c r="AB35" s="77">
        <f t="shared" si="2"/>
        <v>42.62408853809341</v>
      </c>
      <c r="AC35" s="78">
        <f t="shared" si="3"/>
        <v>38.117664458768964</v>
      </c>
      <c r="AD35" s="86">
        <f t="shared" si="16"/>
        <v>89.427518021184127</v>
      </c>
      <c r="AE35" s="78">
        <f t="shared" si="4"/>
        <v>4.5064240793244359</v>
      </c>
      <c r="AF35" s="87">
        <f t="shared" si="17"/>
        <v>10.572481978815846</v>
      </c>
      <c r="AH35" s="88">
        <f t="shared" si="31"/>
        <v>0</v>
      </c>
      <c r="AI35" s="89">
        <f t="shared" si="18"/>
        <v>0</v>
      </c>
      <c r="AJ35" s="89">
        <f t="shared" si="32"/>
        <v>0</v>
      </c>
      <c r="AK35" s="89">
        <f>SUM(AJ35:AJ$42)/U35/U35</f>
        <v>1.8780686743107673</v>
      </c>
      <c r="AL35" s="89">
        <f t="shared" si="33"/>
        <v>0</v>
      </c>
      <c r="AM35" s="89">
        <f>SUM(AL35:AL$42)/U35/U35</f>
        <v>1.4648873955430535</v>
      </c>
      <c r="AN35" s="89">
        <f t="shared" si="34"/>
        <v>0</v>
      </c>
      <c r="AO35" s="90">
        <f>SUM(AN35:AN$42)/U35/U35</f>
        <v>0.48634502202432683</v>
      </c>
      <c r="AP35" s="77">
        <f t="shared" si="5"/>
        <v>39.938052682183766</v>
      </c>
      <c r="AQ35" s="78">
        <f t="shared" si="6"/>
        <v>45.310124394003054</v>
      </c>
      <c r="AR35" s="78">
        <f t="shared" si="7"/>
        <v>35.745426819172501</v>
      </c>
      <c r="AS35" s="78">
        <f t="shared" si="8"/>
        <v>40.489902098365427</v>
      </c>
      <c r="AT35" s="78">
        <f t="shared" si="9"/>
        <v>3.1395506262905957</v>
      </c>
      <c r="AU35" s="91">
        <f t="shared" si="10"/>
        <v>5.8732975323582757</v>
      </c>
    </row>
    <row r="36" spans="1:47" ht="14.45" customHeight="1" x14ac:dyDescent="0.15">
      <c r="A36" s="208"/>
      <c r="B36" s="205" t="s">
        <v>89</v>
      </c>
      <c r="C36" s="71">
        <v>141</v>
      </c>
      <c r="D36" s="72">
        <v>0</v>
      </c>
      <c r="E36" s="72">
        <v>52</v>
      </c>
      <c r="F36" s="128">
        <v>0</v>
      </c>
      <c r="G36" s="74" t="s">
        <v>89</v>
      </c>
      <c r="H36" s="72">
        <v>4359516</v>
      </c>
      <c r="I36" s="72">
        <v>12192</v>
      </c>
      <c r="J36" s="75">
        <v>55</v>
      </c>
      <c r="K36" s="72">
        <v>96820</v>
      </c>
      <c r="L36" s="76">
        <v>3190334</v>
      </c>
      <c r="M36" s="179"/>
      <c r="N36" s="54"/>
      <c r="O36" s="77">
        <f t="shared" si="26"/>
        <v>0.52787878787878784</v>
      </c>
      <c r="P36" s="78">
        <f t="shared" si="27"/>
        <v>1.0190450332726677</v>
      </c>
      <c r="Q36" s="79">
        <f t="shared" si="13"/>
        <v>0</v>
      </c>
      <c r="R36" s="80">
        <f t="shared" si="14"/>
        <v>0</v>
      </c>
      <c r="S36" s="81">
        <f t="shared" si="15"/>
        <v>0</v>
      </c>
      <c r="T36" s="82">
        <f t="shared" si="28"/>
        <v>0</v>
      </c>
      <c r="U36" s="83">
        <f t="shared" si="29"/>
        <v>100000</v>
      </c>
      <c r="V36" s="83">
        <f t="shared" si="30"/>
        <v>500000</v>
      </c>
      <c r="W36" s="84">
        <f>SUM(V36:V$42)</f>
        <v>3762408.8538093399</v>
      </c>
      <c r="X36" s="85">
        <f t="shared" si="0"/>
        <v>500000</v>
      </c>
      <c r="Y36" s="83">
        <f>SUM(X36:X$42)</f>
        <v>3311766.4458768964</v>
      </c>
      <c r="Z36" s="83">
        <f t="shared" si="1"/>
        <v>0</v>
      </c>
      <c r="AA36" s="84">
        <f>SUM(Z36:Z$42)</f>
        <v>450642.4079324436</v>
      </c>
      <c r="AB36" s="77">
        <f t="shared" si="2"/>
        <v>37.624088538093396</v>
      </c>
      <c r="AC36" s="78">
        <f t="shared" si="3"/>
        <v>33.117664458768964</v>
      </c>
      <c r="AD36" s="86">
        <f t="shared" si="16"/>
        <v>88.022502990971347</v>
      </c>
      <c r="AE36" s="78">
        <f t="shared" si="4"/>
        <v>4.5064240793244359</v>
      </c>
      <c r="AF36" s="87">
        <f t="shared" si="17"/>
        <v>11.977497009028673</v>
      </c>
      <c r="AH36" s="88">
        <f t="shared" si="31"/>
        <v>0</v>
      </c>
      <c r="AI36" s="89">
        <f t="shared" si="18"/>
        <v>0</v>
      </c>
      <c r="AJ36" s="89">
        <f t="shared" si="32"/>
        <v>0</v>
      </c>
      <c r="AK36" s="89">
        <f>SUM(AJ36:AJ$42)/U36/U36</f>
        <v>1.8780686743107673</v>
      </c>
      <c r="AL36" s="89">
        <f t="shared" si="33"/>
        <v>0</v>
      </c>
      <c r="AM36" s="89">
        <f>SUM(AL36:AL$42)/U36/U36</f>
        <v>1.4648873955430535</v>
      </c>
      <c r="AN36" s="89">
        <f t="shared" si="34"/>
        <v>0</v>
      </c>
      <c r="AO36" s="90">
        <f>SUM(AN36:AN$42)/U36/U36</f>
        <v>0.48634502202432683</v>
      </c>
      <c r="AP36" s="77">
        <f t="shared" si="5"/>
        <v>34.938052682183752</v>
      </c>
      <c r="AQ36" s="78">
        <f t="shared" si="6"/>
        <v>40.31012439400304</v>
      </c>
      <c r="AR36" s="78">
        <f t="shared" si="7"/>
        <v>30.745426819172501</v>
      </c>
      <c r="AS36" s="78">
        <f t="shared" si="8"/>
        <v>35.489902098365427</v>
      </c>
      <c r="AT36" s="78">
        <f t="shared" si="9"/>
        <v>3.1395506262905957</v>
      </c>
      <c r="AU36" s="91">
        <f t="shared" si="10"/>
        <v>5.8732975323582757</v>
      </c>
    </row>
    <row r="37" spans="1:47" ht="14.45" customHeight="1" x14ac:dyDescent="0.15">
      <c r="A37" s="208"/>
      <c r="B37" s="205" t="s">
        <v>91</v>
      </c>
      <c r="C37" s="71">
        <v>151</v>
      </c>
      <c r="D37" s="72">
        <v>0</v>
      </c>
      <c r="E37" s="72">
        <v>48</v>
      </c>
      <c r="F37" s="128">
        <v>1</v>
      </c>
      <c r="G37" s="74" t="s">
        <v>91</v>
      </c>
      <c r="H37" s="72">
        <v>5117803</v>
      </c>
      <c r="I37" s="72">
        <v>19941</v>
      </c>
      <c r="J37" s="75">
        <v>60</v>
      </c>
      <c r="K37" s="72">
        <v>95500</v>
      </c>
      <c r="L37" s="76">
        <v>2709350</v>
      </c>
      <c r="M37" s="179"/>
      <c r="N37" s="54"/>
      <c r="O37" s="77">
        <f t="shared" si="26"/>
        <v>0.53039832285115307</v>
      </c>
      <c r="P37" s="78">
        <f t="shared" si="27"/>
        <v>0.96597192070712601</v>
      </c>
      <c r="Q37" s="79">
        <f t="shared" si="13"/>
        <v>0</v>
      </c>
      <c r="R37" s="80">
        <f t="shared" si="14"/>
        <v>0</v>
      </c>
      <c r="S37" s="81">
        <f t="shared" si="15"/>
        <v>2.0833333333333332E-2</v>
      </c>
      <c r="T37" s="82">
        <f t="shared" si="28"/>
        <v>0</v>
      </c>
      <c r="U37" s="83">
        <f t="shared" si="29"/>
        <v>100000</v>
      </c>
      <c r="V37" s="83">
        <f t="shared" si="30"/>
        <v>500000</v>
      </c>
      <c r="W37" s="84">
        <f>SUM(V37:V$42)</f>
        <v>3262408.8538093399</v>
      </c>
      <c r="X37" s="85">
        <f t="shared" si="0"/>
        <v>489583.33333333331</v>
      </c>
      <c r="Y37" s="83">
        <f>SUM(X37:X$42)</f>
        <v>2811766.4458768964</v>
      </c>
      <c r="Z37" s="83">
        <f t="shared" si="1"/>
        <v>10416.666666666666</v>
      </c>
      <c r="AA37" s="84">
        <f>SUM(Z37:Z$42)</f>
        <v>450642.4079324436</v>
      </c>
      <c r="AB37" s="77">
        <f t="shared" si="2"/>
        <v>32.624088538093396</v>
      </c>
      <c r="AC37" s="78">
        <f t="shared" si="3"/>
        <v>28.117664458768964</v>
      </c>
      <c r="AD37" s="86">
        <f t="shared" si="16"/>
        <v>86.186819981001079</v>
      </c>
      <c r="AE37" s="78">
        <f t="shared" si="4"/>
        <v>4.5064240793244359</v>
      </c>
      <c r="AF37" s="87">
        <f t="shared" si="17"/>
        <v>13.813180018998928</v>
      </c>
      <c r="AH37" s="88">
        <f t="shared" si="31"/>
        <v>0</v>
      </c>
      <c r="AI37" s="89">
        <f t="shared" si="18"/>
        <v>4.2498553240740734E-4</v>
      </c>
      <c r="AJ37" s="89">
        <f t="shared" si="32"/>
        <v>0</v>
      </c>
      <c r="AK37" s="89">
        <f>SUM(AJ37:AJ$42)/U37/U37</f>
        <v>1.8780686743107673</v>
      </c>
      <c r="AL37" s="89">
        <f t="shared" si="33"/>
        <v>106246383.10185184</v>
      </c>
      <c r="AM37" s="89">
        <f>SUM(AL37:AL$42)/U37/U37</f>
        <v>1.4648873955430535</v>
      </c>
      <c r="AN37" s="89">
        <f t="shared" si="34"/>
        <v>106246383.10185184</v>
      </c>
      <c r="AO37" s="90">
        <f>SUM(AN37:AN$42)/U37/U37</f>
        <v>0.48634502202432683</v>
      </c>
      <c r="AP37" s="77">
        <f t="shared" si="5"/>
        <v>29.938052682183756</v>
      </c>
      <c r="AQ37" s="78">
        <f t="shared" si="6"/>
        <v>35.31012439400304</v>
      </c>
      <c r="AR37" s="78">
        <f t="shared" si="7"/>
        <v>25.745426819172501</v>
      </c>
      <c r="AS37" s="78">
        <f t="shared" si="8"/>
        <v>30.489902098365427</v>
      </c>
      <c r="AT37" s="78">
        <f t="shared" si="9"/>
        <v>3.1395506262905957</v>
      </c>
      <c r="AU37" s="91">
        <f t="shared" si="10"/>
        <v>5.8732975323582757</v>
      </c>
    </row>
    <row r="38" spans="1:47" ht="14.45" customHeight="1" x14ac:dyDescent="0.15">
      <c r="A38" s="208"/>
      <c r="B38" s="205" t="s">
        <v>93</v>
      </c>
      <c r="C38" s="71">
        <v>150</v>
      </c>
      <c r="D38" s="72">
        <v>1</v>
      </c>
      <c r="E38" s="72">
        <v>51</v>
      </c>
      <c r="F38" s="126">
        <v>0</v>
      </c>
      <c r="G38" s="74" t="s">
        <v>93</v>
      </c>
      <c r="H38" s="72">
        <v>4296437</v>
      </c>
      <c r="I38" s="72">
        <v>25619</v>
      </c>
      <c r="J38" s="75">
        <v>65</v>
      </c>
      <c r="K38" s="72">
        <v>93592</v>
      </c>
      <c r="L38" s="76">
        <v>2236330</v>
      </c>
      <c r="M38" s="179"/>
      <c r="N38" s="54"/>
      <c r="O38" s="77">
        <f t="shared" si="26"/>
        <v>0.53183823529411767</v>
      </c>
      <c r="P38" s="78">
        <f t="shared" si="27"/>
        <v>1.011915005096083</v>
      </c>
      <c r="Q38" s="79">
        <f t="shared" si="13"/>
        <v>6.6666666666666671E-3</v>
      </c>
      <c r="R38" s="80">
        <f t="shared" si="14"/>
        <v>6.588168604174079E-3</v>
      </c>
      <c r="S38" s="81">
        <f t="shared" si="15"/>
        <v>0</v>
      </c>
      <c r="T38" s="82">
        <f t="shared" si="28"/>
        <v>3.2440556335863797E-2</v>
      </c>
      <c r="U38" s="83">
        <f t="shared" si="29"/>
        <v>100000</v>
      </c>
      <c r="V38" s="83">
        <f t="shared" si="30"/>
        <v>492406.28594888072</v>
      </c>
      <c r="W38" s="84">
        <f>SUM(V38:V$42)</f>
        <v>2762408.8538093399</v>
      </c>
      <c r="X38" s="85">
        <f t="shared" si="0"/>
        <v>492406.28594888072</v>
      </c>
      <c r="Y38" s="83">
        <f>SUM(X38:X$42)</f>
        <v>2322183.1125435629</v>
      </c>
      <c r="Z38" s="83">
        <f t="shared" si="1"/>
        <v>0</v>
      </c>
      <c r="AA38" s="84">
        <f>SUM(Z38:Z$42)</f>
        <v>440225.74126577692</v>
      </c>
      <c r="AB38" s="77">
        <f t="shared" si="2"/>
        <v>27.6240885380934</v>
      </c>
      <c r="AC38" s="78">
        <f t="shared" si="3"/>
        <v>23.221831125435628</v>
      </c>
      <c r="AD38" s="86">
        <f t="shared" si="16"/>
        <v>84.063700756725083</v>
      </c>
      <c r="AE38" s="78">
        <f t="shared" si="4"/>
        <v>4.4022574126577689</v>
      </c>
      <c r="AF38" s="87">
        <f t="shared" si="17"/>
        <v>15.936299243274906</v>
      </c>
      <c r="AH38" s="88">
        <f t="shared" si="31"/>
        <v>1.018249588180084E-3</v>
      </c>
      <c r="AI38" s="89">
        <f t="shared" si="18"/>
        <v>0</v>
      </c>
      <c r="AJ38" s="89">
        <f t="shared" si="32"/>
        <v>6778888655.4913454</v>
      </c>
      <c r="AK38" s="89">
        <f>SUM(AJ38:AJ$42)/U38/U38</f>
        <v>1.8780686743107673</v>
      </c>
      <c r="AL38" s="89">
        <f t="shared" si="33"/>
        <v>4598928663.6039343</v>
      </c>
      <c r="AM38" s="89">
        <f>SUM(AL38:AL$42)/U38/U38</f>
        <v>1.4542627572328684</v>
      </c>
      <c r="AN38" s="89">
        <f t="shared" si="34"/>
        <v>210789899.9261688</v>
      </c>
      <c r="AO38" s="90">
        <f>SUM(AN38:AN$42)/U38/U38</f>
        <v>0.47572038371414155</v>
      </c>
      <c r="AP38" s="77">
        <f t="shared" si="5"/>
        <v>24.938052682183759</v>
      </c>
      <c r="AQ38" s="78">
        <f t="shared" si="6"/>
        <v>30.31012439400304</v>
      </c>
      <c r="AR38" s="78">
        <f t="shared" si="7"/>
        <v>20.858211907332638</v>
      </c>
      <c r="AS38" s="78">
        <f t="shared" si="8"/>
        <v>25.585450343538618</v>
      </c>
      <c r="AT38" s="78">
        <f t="shared" si="9"/>
        <v>3.0503966853355173</v>
      </c>
      <c r="AU38" s="91">
        <f t="shared" si="10"/>
        <v>5.7541181399800205</v>
      </c>
    </row>
    <row r="39" spans="1:47" ht="14.45" customHeight="1" x14ac:dyDescent="0.15">
      <c r="A39" s="208"/>
      <c r="B39" s="205" t="s">
        <v>95</v>
      </c>
      <c r="C39" s="71">
        <v>220</v>
      </c>
      <c r="D39" s="72">
        <v>2</v>
      </c>
      <c r="E39" s="72">
        <v>73</v>
      </c>
      <c r="F39" s="126">
        <v>4</v>
      </c>
      <c r="G39" s="74" t="s">
        <v>95</v>
      </c>
      <c r="H39" s="72">
        <v>3752050</v>
      </c>
      <c r="I39" s="72">
        <v>36778</v>
      </c>
      <c r="J39" s="75">
        <v>70</v>
      </c>
      <c r="K39" s="72">
        <v>90872</v>
      </c>
      <c r="L39" s="76">
        <v>1774737</v>
      </c>
      <c r="M39" s="179"/>
      <c r="N39" s="54"/>
      <c r="O39" s="77">
        <f t="shared" si="26"/>
        <v>0.54497136311569305</v>
      </c>
      <c r="P39" s="78">
        <f t="shared" si="27"/>
        <v>0.99801629707031625</v>
      </c>
      <c r="Q39" s="79">
        <f t="shared" si="13"/>
        <v>9.0909090909090905E-3</v>
      </c>
      <c r="R39" s="80">
        <f t="shared" si="14"/>
        <v>9.1089785984412447E-3</v>
      </c>
      <c r="S39" s="81">
        <f t="shared" si="15"/>
        <v>5.4794520547945202E-2</v>
      </c>
      <c r="T39" s="82">
        <f t="shared" si="28"/>
        <v>4.462017421349633E-2</v>
      </c>
      <c r="U39" s="83">
        <f t="shared" si="29"/>
        <v>96755.94436641362</v>
      </c>
      <c r="V39" s="83">
        <f t="shared" si="30"/>
        <v>473957.3210282345</v>
      </c>
      <c r="W39" s="84">
        <f>SUM(V39:V$42)</f>
        <v>2270002.5678604594</v>
      </c>
      <c r="X39" s="85">
        <f t="shared" si="0"/>
        <v>447987.05686230381</v>
      </c>
      <c r="Y39" s="83">
        <f>SUM(X39:X$42)</f>
        <v>1829776.8265946824</v>
      </c>
      <c r="Z39" s="83">
        <f t="shared" si="1"/>
        <v>25970.264165930657</v>
      </c>
      <c r="AA39" s="84">
        <f>SUM(Z39:Z$42)</f>
        <v>440225.74126577692</v>
      </c>
      <c r="AB39" s="77">
        <f t="shared" si="2"/>
        <v>23.461117378628298</v>
      </c>
      <c r="AC39" s="78">
        <f t="shared" si="3"/>
        <v>18.91126006341625</v>
      </c>
      <c r="AD39" s="86">
        <f t="shared" si="16"/>
        <v>80.606817476832106</v>
      </c>
      <c r="AE39" s="78">
        <f t="shared" si="4"/>
        <v>4.5498573152120478</v>
      </c>
      <c r="AF39" s="87">
        <f t="shared" si="17"/>
        <v>19.393182523167891</v>
      </c>
      <c r="AH39" s="88">
        <f t="shared" si="31"/>
        <v>9.5106148358127269E-4</v>
      </c>
      <c r="AI39" s="89">
        <f t="shared" si="18"/>
        <v>7.094805625461097E-4</v>
      </c>
      <c r="AJ39" s="89">
        <f t="shared" si="32"/>
        <v>4194427154.0576568</v>
      </c>
      <c r="AK39" s="89">
        <f>SUM(AJ39:AJ$42)/U39/U39</f>
        <v>1.2820087928539488</v>
      </c>
      <c r="AL39" s="89">
        <f t="shared" si="33"/>
        <v>2762456427.4311514</v>
      </c>
      <c r="AM39" s="89">
        <f>SUM(AL39:AL$42)/U39/U39</f>
        <v>1.0621666304843829</v>
      </c>
      <c r="AN39" s="89">
        <f t="shared" si="34"/>
        <v>348271833.92600048</v>
      </c>
      <c r="AO39" s="90">
        <f>SUM(AN39:AN$42)/U39/U39</f>
        <v>0.48563911848156177</v>
      </c>
      <c r="AP39" s="77">
        <f t="shared" si="5"/>
        <v>21.241891166943756</v>
      </c>
      <c r="AQ39" s="78">
        <f t="shared" si="6"/>
        <v>25.680343590312841</v>
      </c>
      <c r="AR39" s="78">
        <f t="shared" si="7"/>
        <v>16.891255279345479</v>
      </c>
      <c r="AS39" s="78">
        <f t="shared" si="8"/>
        <v>20.931264847487022</v>
      </c>
      <c r="AT39" s="78">
        <f t="shared" si="9"/>
        <v>3.1839761938992277</v>
      </c>
      <c r="AU39" s="91">
        <f t="shared" si="10"/>
        <v>5.915738436524868</v>
      </c>
    </row>
    <row r="40" spans="1:47" ht="14.45" customHeight="1" x14ac:dyDescent="0.15">
      <c r="A40" s="208"/>
      <c r="B40" s="205" t="s">
        <v>97</v>
      </c>
      <c r="C40" s="71">
        <v>198</v>
      </c>
      <c r="D40" s="72">
        <v>2</v>
      </c>
      <c r="E40" s="72">
        <v>64</v>
      </c>
      <c r="F40" s="126">
        <v>3</v>
      </c>
      <c r="G40" s="74" t="s">
        <v>97</v>
      </c>
      <c r="H40" s="72">
        <v>3379056</v>
      </c>
      <c r="I40" s="72">
        <v>60415</v>
      </c>
      <c r="J40" s="75">
        <v>75</v>
      </c>
      <c r="K40" s="72">
        <v>86507</v>
      </c>
      <c r="L40" s="76">
        <v>1330308</v>
      </c>
      <c r="M40" s="179"/>
      <c r="N40" s="54"/>
      <c r="O40" s="77">
        <f t="shared" si="26"/>
        <v>0.54519639065817416</v>
      </c>
      <c r="P40" s="78">
        <f t="shared" si="27"/>
        <v>0.985536928225339</v>
      </c>
      <c r="Q40" s="79">
        <f t="shared" si="13"/>
        <v>1.0101010101010102E-2</v>
      </c>
      <c r="R40" s="80">
        <f t="shared" si="14"/>
        <v>1.0249245676870819E-2</v>
      </c>
      <c r="S40" s="81">
        <f t="shared" si="15"/>
        <v>4.6875E-2</v>
      </c>
      <c r="T40" s="82">
        <f t="shared" si="28"/>
        <v>5.0079037771691329E-2</v>
      </c>
      <c r="U40" s="83">
        <f t="shared" si="29"/>
        <v>92438.677272592889</v>
      </c>
      <c r="V40" s="83">
        <f t="shared" si="30"/>
        <v>451666.41103608615</v>
      </c>
      <c r="W40" s="84">
        <f>SUM(V40:V$42)</f>
        <v>1796045.246832225</v>
      </c>
      <c r="X40" s="85">
        <f t="shared" si="0"/>
        <v>430494.54801876959</v>
      </c>
      <c r="Y40" s="83">
        <f>SUM(X40:X$42)</f>
        <v>1381789.7697323784</v>
      </c>
      <c r="Z40" s="83">
        <f t="shared" si="1"/>
        <v>21171.863017316537</v>
      </c>
      <c r="AA40" s="84">
        <f>SUM(Z40:Z$42)</f>
        <v>414255.47709984623</v>
      </c>
      <c r="AB40" s="77">
        <f t="shared" si="2"/>
        <v>19.429586184318257</v>
      </c>
      <c r="AC40" s="78">
        <f t="shared" si="3"/>
        <v>14.948177651413287</v>
      </c>
      <c r="AD40" s="86">
        <f t="shared" si="16"/>
        <v>76.93513134869572</v>
      </c>
      <c r="AE40" s="78">
        <f t="shared" si="4"/>
        <v>4.4814085329049673</v>
      </c>
      <c r="AF40" s="87">
        <f t="shared" si="17"/>
        <v>23.06486865130427</v>
      </c>
      <c r="AH40" s="88">
        <f t="shared" si="31"/>
        <v>1.191158151655826E-3</v>
      </c>
      <c r="AI40" s="89">
        <f t="shared" si="18"/>
        <v>6.98089599609375E-4</v>
      </c>
      <c r="AJ40" s="89">
        <f t="shared" si="32"/>
        <v>3147185284.2018094</v>
      </c>
      <c r="AK40" s="89">
        <f>SUM(AJ40:AJ$42)/U40/U40</f>
        <v>0.91368683768049053</v>
      </c>
      <c r="AL40" s="89">
        <f t="shared" si="33"/>
        <v>1862830791.893949</v>
      </c>
      <c r="AM40" s="89">
        <f>SUM(AL40:AL$42)/U40/U40</f>
        <v>0.84041180945391569</v>
      </c>
      <c r="AN40" s="89">
        <f t="shared" si="34"/>
        <v>356210524.7361992</v>
      </c>
      <c r="AO40" s="90">
        <f>SUM(AN40:AN$42)/U40/U40</f>
        <v>0.49130331005539768</v>
      </c>
      <c r="AP40" s="77">
        <f t="shared" si="5"/>
        <v>17.556081619169461</v>
      </c>
      <c r="AQ40" s="78">
        <f t="shared" si="6"/>
        <v>21.303090749467053</v>
      </c>
      <c r="AR40" s="78">
        <f t="shared" si="7"/>
        <v>13.151367698413761</v>
      </c>
      <c r="AS40" s="78">
        <f t="shared" si="8"/>
        <v>16.744987604412813</v>
      </c>
      <c r="AT40" s="78">
        <f t="shared" si="9"/>
        <v>3.1075851105144423</v>
      </c>
      <c r="AU40" s="91">
        <f t="shared" si="10"/>
        <v>5.8552319552954923</v>
      </c>
    </row>
    <row r="41" spans="1:47" ht="14.45" customHeight="1" x14ac:dyDescent="0.15">
      <c r="A41" s="208"/>
      <c r="B41" s="205" t="s">
        <v>99</v>
      </c>
      <c r="C41" s="71">
        <v>186</v>
      </c>
      <c r="D41" s="72">
        <v>5</v>
      </c>
      <c r="E41" s="72">
        <v>63</v>
      </c>
      <c r="F41" s="126">
        <v>4</v>
      </c>
      <c r="G41" s="74" t="s">
        <v>99</v>
      </c>
      <c r="H41" s="72">
        <v>2663083</v>
      </c>
      <c r="I41" s="72">
        <v>91456</v>
      </c>
      <c r="J41" s="75">
        <v>80</v>
      </c>
      <c r="K41" s="72">
        <v>78971</v>
      </c>
      <c r="L41" s="76">
        <v>914910</v>
      </c>
      <c r="M41" s="179"/>
      <c r="N41" s="54"/>
      <c r="O41" s="77">
        <f>IF(K41&lt;0.5,0.5,((L41-L42)-5*K42)/5/(K41-K42))</f>
        <v>0.5416790548470386</v>
      </c>
      <c r="P41" s="78">
        <f>IF(H41&lt;0.5,1,(I41/H41)/((K41-K42)/(L41-L42)))</f>
        <v>0.98226453147566195</v>
      </c>
      <c r="Q41" s="79">
        <f t="shared" si="13"/>
        <v>2.6881720430107527E-2</v>
      </c>
      <c r="R41" s="80">
        <f t="shared" si="14"/>
        <v>2.7367088568008208E-2</v>
      </c>
      <c r="S41" s="81">
        <f t="shared" si="15"/>
        <v>6.3492063492063489E-2</v>
      </c>
      <c r="T41" s="82">
        <f>5*R41/(1+5*(1-O41)*R41)</f>
        <v>0.12876029871364708</v>
      </c>
      <c r="U41" s="83">
        <f t="shared" si="29"/>
        <v>87809.43726189353</v>
      </c>
      <c r="V41" s="83">
        <f>5*U41*((1-T41)+O41*T41)</f>
        <v>413137.45682599465</v>
      </c>
      <c r="W41" s="84">
        <f>SUM(V41:V$42)</f>
        <v>1344378.8357961387</v>
      </c>
      <c r="X41" s="85">
        <f t="shared" si="0"/>
        <v>386906.50718624896</v>
      </c>
      <c r="Y41" s="83">
        <f>SUM(X41:X$42)</f>
        <v>951295.22171360906</v>
      </c>
      <c r="Z41" s="83">
        <f t="shared" si="1"/>
        <v>26230.94963974569</v>
      </c>
      <c r="AA41" s="84">
        <f>SUM(Z41:Z$42)</f>
        <v>393083.61408252973</v>
      </c>
      <c r="AB41" s="77">
        <f t="shared" si="2"/>
        <v>15.310186213658334</v>
      </c>
      <c r="AC41" s="78">
        <f t="shared" si="3"/>
        <v>10.833633051039271</v>
      </c>
      <c r="AD41" s="86">
        <f t="shared" si="16"/>
        <v>70.760948951584297</v>
      </c>
      <c r="AE41" s="78">
        <f t="shared" si="4"/>
        <v>4.476553162619064</v>
      </c>
      <c r="AF41" s="87">
        <f t="shared" si="17"/>
        <v>29.23905104841571</v>
      </c>
      <c r="AH41" s="88">
        <f>IF(D41=0,0,T41*T41*(1-T41)/D41)</f>
        <v>2.8888939820346368E-3</v>
      </c>
      <c r="AI41" s="89">
        <f t="shared" si="18"/>
        <v>9.4382256135846457E-4</v>
      </c>
      <c r="AJ41" s="89">
        <f>U41*U41*((1-O41)*5+AB42)^2*AH41</f>
        <v>4660185649.3568611</v>
      </c>
      <c r="AK41" s="89">
        <f>SUM(AJ41:AJ$42)/U41/U41</f>
        <v>0.60439495467154503</v>
      </c>
      <c r="AL41" s="89">
        <f>U41*U41*((1-O41)*5*(1-S41)+AC42)^2*AH41+V41*V41*AI41</f>
        <v>2181328299.9178348</v>
      </c>
      <c r="AM41" s="89">
        <f>SUM(AL41:AL$42)/U41/U41</f>
        <v>0.6897624759612162</v>
      </c>
      <c r="AN41" s="89">
        <f>U41*U41*((1-O41)*5*S41+AE42)^2*AH41+V41*V41*AI41</f>
        <v>704848189.0712316</v>
      </c>
      <c r="AO41" s="90">
        <f>SUM(AN41:AN$42)/U41/U41</f>
        <v>0.49827286657371789</v>
      </c>
      <c r="AP41" s="77">
        <f t="shared" si="5"/>
        <v>13.786426502330393</v>
      </c>
      <c r="AQ41" s="78">
        <f t="shared" si="6"/>
        <v>16.833945924986274</v>
      </c>
      <c r="AR41" s="78">
        <f t="shared" si="7"/>
        <v>9.2058150244611756</v>
      </c>
      <c r="AS41" s="78">
        <f t="shared" si="8"/>
        <v>12.461451077617367</v>
      </c>
      <c r="AT41" s="78">
        <f t="shared" si="9"/>
        <v>3.0930196269830121</v>
      </c>
      <c r="AU41" s="91">
        <f t="shared" si="10"/>
        <v>5.8600866982551159</v>
      </c>
    </row>
    <row r="42" spans="1:47" ht="14.45" customHeight="1" thickBot="1" x14ac:dyDescent="0.2">
      <c r="A42" s="209"/>
      <c r="B42" s="210" t="s">
        <v>101</v>
      </c>
      <c r="C42" s="131">
        <v>194</v>
      </c>
      <c r="D42" s="131">
        <v>14</v>
      </c>
      <c r="E42" s="131">
        <v>66</v>
      </c>
      <c r="F42" s="132">
        <v>26</v>
      </c>
      <c r="G42" s="133" t="s">
        <v>101</v>
      </c>
      <c r="H42" s="131">
        <v>2761968</v>
      </c>
      <c r="I42" s="131">
        <v>292332</v>
      </c>
      <c r="J42" s="134">
        <v>85</v>
      </c>
      <c r="K42" s="131">
        <v>66190</v>
      </c>
      <c r="L42" s="135">
        <v>549344</v>
      </c>
      <c r="M42" s="179"/>
      <c r="N42" s="54"/>
      <c r="O42" s="136">
        <v>1</v>
      </c>
      <c r="P42" s="137">
        <f>IF(H42&lt;0.5,1,(I42/H42)/(K42/L42))</f>
        <v>0.87843517867442611</v>
      </c>
      <c r="Q42" s="138">
        <f t="shared" si="13"/>
        <v>7.2164948453608241E-2</v>
      </c>
      <c r="R42" s="139">
        <f t="shared" si="14"/>
        <v>8.2151705903338701E-2</v>
      </c>
      <c r="S42" s="140">
        <f t="shared" si="15"/>
        <v>0.39393939393939392</v>
      </c>
      <c r="T42" s="136">
        <v>1</v>
      </c>
      <c r="U42" s="141">
        <f>U41*(1-T41)</f>
        <v>76503.067890174862</v>
      </c>
      <c r="V42" s="141">
        <f>U42/R42</f>
        <v>931241.37897014408</v>
      </c>
      <c r="W42" s="142">
        <f>SUM(V42:V$42)</f>
        <v>931241.37897014408</v>
      </c>
      <c r="X42" s="136">
        <f t="shared" si="0"/>
        <v>564388.71452736005</v>
      </c>
      <c r="Y42" s="141">
        <f>SUM(X42:X$42)</f>
        <v>564388.71452736005</v>
      </c>
      <c r="Z42" s="141">
        <f t="shared" si="1"/>
        <v>366852.66444278404</v>
      </c>
      <c r="AA42" s="142">
        <f>SUM(Z42:Z$42)</f>
        <v>366852.66444278404</v>
      </c>
      <c r="AB42" s="143">
        <f t="shared" si="2"/>
        <v>12.172601761631334</v>
      </c>
      <c r="AC42" s="137">
        <f t="shared" si="3"/>
        <v>7.377334400988687</v>
      </c>
      <c r="AD42" s="144">
        <f t="shared" si="16"/>
        <v>60.606060606060609</v>
      </c>
      <c r="AE42" s="137">
        <f t="shared" si="4"/>
        <v>4.7952673606426472</v>
      </c>
      <c r="AF42" s="145">
        <f t="shared" si="17"/>
        <v>39.393939393939398</v>
      </c>
      <c r="AH42" s="146">
        <f>0</f>
        <v>0</v>
      </c>
      <c r="AI42" s="147">
        <f t="shared" si="18"/>
        <v>3.6174416339705595E-3</v>
      </c>
      <c r="AJ42" s="147">
        <v>0</v>
      </c>
      <c r="AK42" s="147">
        <f>(1-R42)/R42/R42/D42</f>
        <v>9.7142594204027812</v>
      </c>
      <c r="AL42" s="147">
        <f>V42*V42*AI42</f>
        <v>3137083389.4818158</v>
      </c>
      <c r="AM42" s="147">
        <f>(1-S42)*(1-S42)*(1-R42)/R42/R42/D42+AI42/R42/R42</f>
        <v>4.1041437716966316</v>
      </c>
      <c r="AN42" s="147">
        <f>V42*V42*AI42</f>
        <v>3137083389.4818158</v>
      </c>
      <c r="AO42" s="148">
        <f>S42*S42*(1-R42)/R42/R42/D42+AI42/R42/R42</f>
        <v>2.04354328858089</v>
      </c>
      <c r="AP42" s="143">
        <f t="shared" si="5"/>
        <v>6.0637312449630256</v>
      </c>
      <c r="AQ42" s="137">
        <f t="shared" si="6"/>
        <v>18.281472278299642</v>
      </c>
      <c r="AR42" s="137">
        <f t="shared" si="7"/>
        <v>3.4066318544171388</v>
      </c>
      <c r="AS42" s="137">
        <f t="shared" si="8"/>
        <v>11.348036947560235</v>
      </c>
      <c r="AT42" s="137">
        <f t="shared" si="9"/>
        <v>1.9933972891703196</v>
      </c>
      <c r="AU42" s="149">
        <f t="shared" si="10"/>
        <v>7.5971374321149749</v>
      </c>
    </row>
    <row r="43" spans="1:47" ht="14.45" customHeight="1" thickTop="1" x14ac:dyDescent="0.15">
      <c r="G43" s="150"/>
      <c r="H43" s="150"/>
      <c r="I43" s="150"/>
      <c r="J43" s="150"/>
      <c r="K43" s="150"/>
      <c r="L43" s="150"/>
    </row>
    <row r="44" spans="1:47" ht="14.45" customHeight="1" thickBot="1" x14ac:dyDescent="0.2">
      <c r="A44" s="1" t="s">
        <v>103</v>
      </c>
      <c r="G44" s="150"/>
      <c r="H44" s="150"/>
      <c r="I44" s="150"/>
      <c r="J44" s="229" t="s">
        <v>104</v>
      </c>
      <c r="K44" s="230"/>
      <c r="L44" s="230"/>
      <c r="M44" s="230"/>
    </row>
    <row r="45" spans="1:47" ht="14.45" customHeight="1" thickTop="1" x14ac:dyDescent="0.15">
      <c r="A45" s="212" t="s">
        <v>18</v>
      </c>
      <c r="B45" s="214" t="s">
        <v>105</v>
      </c>
      <c r="C45" s="216" t="s">
        <v>35</v>
      </c>
      <c r="D45" s="217"/>
      <c r="E45" s="217"/>
      <c r="F45" s="218" t="s">
        <v>106</v>
      </c>
      <c r="G45" s="217"/>
      <c r="H45" s="217"/>
      <c r="I45" s="217"/>
      <c r="J45" s="218" t="s">
        <v>107</v>
      </c>
      <c r="K45" s="217"/>
      <c r="L45" s="217"/>
      <c r="M45" s="219"/>
    </row>
    <row r="46" spans="1:47" ht="14.45" customHeight="1" x14ac:dyDescent="0.15">
      <c r="A46" s="213"/>
      <c r="B46" s="215"/>
      <c r="C46" s="20" t="s">
        <v>108</v>
      </c>
      <c r="D46" s="220" t="s">
        <v>17</v>
      </c>
      <c r="E46" s="221"/>
      <c r="F46" s="22" t="s">
        <v>108</v>
      </c>
      <c r="G46" s="220" t="s">
        <v>17</v>
      </c>
      <c r="H46" s="222"/>
      <c r="I46" s="151" t="s">
        <v>216</v>
      </c>
      <c r="J46" s="22" t="s">
        <v>108</v>
      </c>
      <c r="K46" s="220" t="s">
        <v>17</v>
      </c>
      <c r="L46" s="222"/>
      <c r="M46" s="152" t="s">
        <v>216</v>
      </c>
    </row>
    <row r="47" spans="1:47" ht="14.45" customHeight="1" x14ac:dyDescent="0.15">
      <c r="A47" s="46" t="s">
        <v>65</v>
      </c>
      <c r="B47" s="47">
        <v>0</v>
      </c>
      <c r="C47" s="153">
        <f>AB7</f>
        <v>70.409063096986699</v>
      </c>
      <c r="D47" s="153">
        <f t="shared" ref="D47:E82" si="35">AP7</f>
        <v>51.674996816602437</v>
      </c>
      <c r="E47" s="154">
        <f t="shared" si="35"/>
        <v>89.143129377370968</v>
      </c>
      <c r="F47" s="155">
        <f>AC7</f>
        <v>69.627653921455448</v>
      </c>
      <c r="G47" s="153">
        <f t="shared" ref="G47:H82" si="36">AR7</f>
        <v>51.18626062407008</v>
      </c>
      <c r="H47" s="153">
        <f t="shared" si="36"/>
        <v>88.069047218840808</v>
      </c>
      <c r="I47" s="156">
        <f t="shared" ref="I47:J82" si="37">AD7</f>
        <v>98.890186658988938</v>
      </c>
      <c r="J47" s="155">
        <f t="shared" si="37"/>
        <v>0.78140917553123446</v>
      </c>
      <c r="K47" s="153">
        <f t="shared" ref="K47:L82" si="38">AT7</f>
        <v>0.22337047864533199</v>
      </c>
      <c r="L47" s="153">
        <f t="shared" si="38"/>
        <v>1.339447872417137</v>
      </c>
      <c r="M47" s="157">
        <f>AF7</f>
        <v>1.1098133410110331</v>
      </c>
    </row>
    <row r="48" spans="1:47" ht="14.45" customHeight="1" x14ac:dyDescent="0.15">
      <c r="A48" s="46"/>
      <c r="B48" s="70">
        <v>5</v>
      </c>
      <c r="C48" s="158">
        <f>AB8</f>
        <v>65.409063096986699</v>
      </c>
      <c r="D48" s="158">
        <f t="shared" si="35"/>
        <v>46.674996816602437</v>
      </c>
      <c r="E48" s="159">
        <f t="shared" si="35"/>
        <v>84.143129377370968</v>
      </c>
      <c r="F48" s="160">
        <f>AC8</f>
        <v>64.627653921455448</v>
      </c>
      <c r="G48" s="158">
        <f t="shared" si="36"/>
        <v>46.18626062407008</v>
      </c>
      <c r="H48" s="158">
        <f t="shared" si="36"/>
        <v>83.069047218840808</v>
      </c>
      <c r="I48" s="161">
        <f t="shared" si="37"/>
        <v>98.805350300809849</v>
      </c>
      <c r="J48" s="160">
        <f t="shared" si="37"/>
        <v>0.78140917553123446</v>
      </c>
      <c r="K48" s="158">
        <f t="shared" si="38"/>
        <v>0.22337047864533199</v>
      </c>
      <c r="L48" s="158">
        <f t="shared" si="38"/>
        <v>1.339447872417137</v>
      </c>
      <c r="M48" s="162">
        <f>AF8</f>
        <v>1.1946496991901308</v>
      </c>
    </row>
    <row r="49" spans="1:13" ht="14.45" customHeight="1" x14ac:dyDescent="0.15">
      <c r="A49" s="46"/>
      <c r="B49" s="70">
        <v>10</v>
      </c>
      <c r="C49" s="158">
        <f t="shared" ref="C49:C62" si="39">AB9</f>
        <v>60.409063096986699</v>
      </c>
      <c r="D49" s="158">
        <f t="shared" si="35"/>
        <v>41.674996816602437</v>
      </c>
      <c r="E49" s="159">
        <f t="shared" si="35"/>
        <v>79.143129377370968</v>
      </c>
      <c r="F49" s="160">
        <f t="shared" ref="F49:F62" si="40">AC9</f>
        <v>59.627653921455462</v>
      </c>
      <c r="G49" s="158">
        <f t="shared" si="36"/>
        <v>41.186260624070094</v>
      </c>
      <c r="H49" s="158">
        <f t="shared" si="36"/>
        <v>78.069047218840836</v>
      </c>
      <c r="I49" s="161">
        <f t="shared" si="37"/>
        <v>98.706470295232535</v>
      </c>
      <c r="J49" s="160">
        <f t="shared" si="37"/>
        <v>0.78140917553123446</v>
      </c>
      <c r="K49" s="158">
        <f t="shared" si="38"/>
        <v>0.22337047864533199</v>
      </c>
      <c r="L49" s="158">
        <f t="shared" si="38"/>
        <v>1.339447872417137</v>
      </c>
      <c r="M49" s="162">
        <f t="shared" ref="M49:M62" si="41">AF9</f>
        <v>1.2935297047674497</v>
      </c>
    </row>
    <row r="50" spans="1:13" ht="14.45" customHeight="1" x14ac:dyDescent="0.15">
      <c r="A50" s="46"/>
      <c r="B50" s="70">
        <v>15</v>
      </c>
      <c r="C50" s="158">
        <f t="shared" si="39"/>
        <v>55.409063096986692</v>
      </c>
      <c r="D50" s="158">
        <f t="shared" si="35"/>
        <v>36.67499681660243</v>
      </c>
      <c r="E50" s="159">
        <f t="shared" si="35"/>
        <v>74.143129377370954</v>
      </c>
      <c r="F50" s="160">
        <f t="shared" si="40"/>
        <v>54.627653921455462</v>
      </c>
      <c r="G50" s="158">
        <f t="shared" si="36"/>
        <v>36.186260624070094</v>
      </c>
      <c r="H50" s="158">
        <f t="shared" si="36"/>
        <v>73.069047218840836</v>
      </c>
      <c r="I50" s="161">
        <f t="shared" si="37"/>
        <v>98.589744832603515</v>
      </c>
      <c r="J50" s="160">
        <f t="shared" si="37"/>
        <v>0.78140917553123446</v>
      </c>
      <c r="K50" s="158">
        <f t="shared" si="38"/>
        <v>0.22337047864533199</v>
      </c>
      <c r="L50" s="158">
        <f t="shared" si="38"/>
        <v>1.339447872417137</v>
      </c>
      <c r="M50" s="162">
        <f t="shared" si="41"/>
        <v>1.4102551673964865</v>
      </c>
    </row>
    <row r="51" spans="1:13" ht="14.45" customHeight="1" x14ac:dyDescent="0.15">
      <c r="A51" s="46"/>
      <c r="B51" s="70">
        <v>20</v>
      </c>
      <c r="C51" s="158">
        <f t="shared" si="39"/>
        <v>60.684309673941016</v>
      </c>
      <c r="D51" s="158">
        <f t="shared" si="35"/>
        <v>56.57939779641368</v>
      </c>
      <c r="E51" s="159">
        <f t="shared" si="35"/>
        <v>64.789221551468344</v>
      </c>
      <c r="F51" s="160">
        <f t="shared" si="40"/>
        <v>59.749888106800093</v>
      </c>
      <c r="G51" s="158">
        <f t="shared" si="36"/>
        <v>55.79647087573332</v>
      </c>
      <c r="H51" s="158">
        <f t="shared" si="36"/>
        <v>63.703305337866865</v>
      </c>
      <c r="I51" s="161">
        <f t="shared" si="37"/>
        <v>98.460192474526607</v>
      </c>
      <c r="J51" s="160">
        <f t="shared" si="37"/>
        <v>0.9344215671409225</v>
      </c>
      <c r="K51" s="158">
        <f t="shared" si="38"/>
        <v>0.35325896225588449</v>
      </c>
      <c r="L51" s="158">
        <f t="shared" si="38"/>
        <v>1.5155841720259606</v>
      </c>
      <c r="M51" s="162">
        <f t="shared" si="41"/>
        <v>1.5398075254733938</v>
      </c>
    </row>
    <row r="52" spans="1:13" ht="14.45" customHeight="1" x14ac:dyDescent="0.15">
      <c r="A52" s="46"/>
      <c r="B52" s="70">
        <v>25</v>
      </c>
      <c r="C52" s="158">
        <f t="shared" si="39"/>
        <v>55.684309673941009</v>
      </c>
      <c r="D52" s="158">
        <f t="shared" si="35"/>
        <v>51.579397796413673</v>
      </c>
      <c r="E52" s="159">
        <f t="shared" si="35"/>
        <v>59.789221551468344</v>
      </c>
      <c r="F52" s="160">
        <f t="shared" si="40"/>
        <v>54.7498881068001</v>
      </c>
      <c r="G52" s="158">
        <f t="shared" si="36"/>
        <v>50.79647087573332</v>
      </c>
      <c r="H52" s="158">
        <f t="shared" si="36"/>
        <v>58.70330533786688</v>
      </c>
      <c r="I52" s="161">
        <f t="shared" si="37"/>
        <v>98.32193023023467</v>
      </c>
      <c r="J52" s="160">
        <f t="shared" si="37"/>
        <v>0.9344215671409225</v>
      </c>
      <c r="K52" s="158">
        <f t="shared" si="38"/>
        <v>0.35325896225588449</v>
      </c>
      <c r="L52" s="158">
        <f t="shared" si="38"/>
        <v>1.5155841720259606</v>
      </c>
      <c r="M52" s="162">
        <f t="shared" si="41"/>
        <v>1.6780697697653428</v>
      </c>
    </row>
    <row r="53" spans="1:13" ht="14.45" customHeight="1" x14ac:dyDescent="0.15">
      <c r="A53" s="46"/>
      <c r="B53" s="70">
        <v>30</v>
      </c>
      <c r="C53" s="158">
        <f t="shared" si="39"/>
        <v>50.684309673941002</v>
      </c>
      <c r="D53" s="158">
        <f t="shared" si="35"/>
        <v>46.579397796413666</v>
      </c>
      <c r="E53" s="159">
        <f t="shared" si="35"/>
        <v>54.789221551468337</v>
      </c>
      <c r="F53" s="160">
        <f t="shared" si="40"/>
        <v>49.749888106800093</v>
      </c>
      <c r="G53" s="158">
        <f t="shared" si="36"/>
        <v>45.79647087573332</v>
      </c>
      <c r="H53" s="158">
        <f t="shared" si="36"/>
        <v>53.703305337866865</v>
      </c>
      <c r="I53" s="161">
        <f t="shared" si="37"/>
        <v>98.156388884149408</v>
      </c>
      <c r="J53" s="160">
        <f t="shared" si="37"/>
        <v>0.9344215671409225</v>
      </c>
      <c r="K53" s="158">
        <f t="shared" si="38"/>
        <v>0.35325896225588449</v>
      </c>
      <c r="L53" s="158">
        <f t="shared" si="38"/>
        <v>1.5155841720259606</v>
      </c>
      <c r="M53" s="162">
        <f t="shared" si="41"/>
        <v>1.8436111158506101</v>
      </c>
    </row>
    <row r="54" spans="1:13" ht="14.45" customHeight="1" x14ac:dyDescent="0.15">
      <c r="A54" s="46"/>
      <c r="B54" s="70">
        <v>35</v>
      </c>
      <c r="C54" s="158">
        <f t="shared" si="39"/>
        <v>45.684309673941009</v>
      </c>
      <c r="D54" s="158">
        <f t="shared" si="35"/>
        <v>41.579397796413673</v>
      </c>
      <c r="E54" s="159">
        <f t="shared" si="35"/>
        <v>49.789221551468344</v>
      </c>
      <c r="F54" s="160">
        <f t="shared" si="40"/>
        <v>44.749888106800093</v>
      </c>
      <c r="G54" s="158">
        <f t="shared" si="36"/>
        <v>40.79647087573332</v>
      </c>
      <c r="H54" s="158">
        <f t="shared" si="36"/>
        <v>48.703305337866865</v>
      </c>
      <c r="I54" s="161">
        <f t="shared" si="37"/>
        <v>97.954611607770616</v>
      </c>
      <c r="J54" s="160">
        <f t="shared" si="37"/>
        <v>0.9344215671409225</v>
      </c>
      <c r="K54" s="158">
        <f t="shared" si="38"/>
        <v>0.35325896225588449</v>
      </c>
      <c r="L54" s="158">
        <f t="shared" si="38"/>
        <v>1.5155841720259606</v>
      </c>
      <c r="M54" s="162">
        <f t="shared" si="41"/>
        <v>2.0453883922294005</v>
      </c>
    </row>
    <row r="55" spans="1:13" ht="14.45" customHeight="1" x14ac:dyDescent="0.15">
      <c r="A55" s="46"/>
      <c r="B55" s="70">
        <v>40</v>
      </c>
      <c r="C55" s="158">
        <f t="shared" si="39"/>
        <v>40.684309673941009</v>
      </c>
      <c r="D55" s="158">
        <f t="shared" si="35"/>
        <v>36.579397796413673</v>
      </c>
      <c r="E55" s="159">
        <f t="shared" si="35"/>
        <v>44.789221551468344</v>
      </c>
      <c r="F55" s="160">
        <f t="shared" si="40"/>
        <v>39.749888106800086</v>
      </c>
      <c r="G55" s="158">
        <f t="shared" si="36"/>
        <v>35.796470875733306</v>
      </c>
      <c r="H55" s="158">
        <f t="shared" si="36"/>
        <v>43.703305337866865</v>
      </c>
      <c r="I55" s="161">
        <f t="shared" si="37"/>
        <v>97.703238485230003</v>
      </c>
      <c r="J55" s="160">
        <f t="shared" si="37"/>
        <v>0.9344215671409225</v>
      </c>
      <c r="K55" s="158">
        <f t="shared" si="38"/>
        <v>0.35325896225588449</v>
      </c>
      <c r="L55" s="158">
        <f t="shared" si="38"/>
        <v>1.5155841720259606</v>
      </c>
      <c r="M55" s="162">
        <f t="shared" si="41"/>
        <v>2.2967615147699938</v>
      </c>
    </row>
    <row r="56" spans="1:13" ht="14.45" customHeight="1" x14ac:dyDescent="0.15">
      <c r="A56" s="46"/>
      <c r="B56" s="70">
        <v>45</v>
      </c>
      <c r="C56" s="158">
        <f t="shared" si="39"/>
        <v>35.684309673941009</v>
      </c>
      <c r="D56" s="158">
        <f t="shared" si="35"/>
        <v>31.579397796413677</v>
      </c>
      <c r="E56" s="159">
        <f t="shared" si="35"/>
        <v>39.789221551468344</v>
      </c>
      <c r="F56" s="160">
        <f t="shared" si="40"/>
        <v>34.749888106800086</v>
      </c>
      <c r="G56" s="158">
        <f t="shared" si="36"/>
        <v>30.796470875733309</v>
      </c>
      <c r="H56" s="158">
        <f t="shared" si="36"/>
        <v>38.703305337866865</v>
      </c>
      <c r="I56" s="161">
        <f t="shared" si="37"/>
        <v>97.381421763012838</v>
      </c>
      <c r="J56" s="160">
        <f t="shared" si="37"/>
        <v>0.9344215671409225</v>
      </c>
      <c r="K56" s="158">
        <f t="shared" si="38"/>
        <v>0.35325896225588449</v>
      </c>
      <c r="L56" s="158">
        <f t="shared" si="38"/>
        <v>1.5155841720259606</v>
      </c>
      <c r="M56" s="162">
        <f t="shared" si="41"/>
        <v>2.6185782369871586</v>
      </c>
    </row>
    <row r="57" spans="1:13" ht="14.45" customHeight="1" x14ac:dyDescent="0.15">
      <c r="A57" s="46"/>
      <c r="B57" s="70">
        <v>50</v>
      </c>
      <c r="C57" s="158">
        <f t="shared" si="39"/>
        <v>30.684309673941009</v>
      </c>
      <c r="D57" s="158">
        <f t="shared" si="35"/>
        <v>26.579397796413677</v>
      </c>
      <c r="E57" s="159">
        <f t="shared" si="35"/>
        <v>34.789221551468344</v>
      </c>
      <c r="F57" s="160">
        <f t="shared" si="40"/>
        <v>29.749888106800093</v>
      </c>
      <c r="G57" s="158">
        <f t="shared" si="36"/>
        <v>25.796470875733316</v>
      </c>
      <c r="H57" s="158">
        <f t="shared" si="36"/>
        <v>33.703305337866865</v>
      </c>
      <c r="I57" s="161">
        <f t="shared" si="37"/>
        <v>96.954725144315418</v>
      </c>
      <c r="J57" s="160">
        <f t="shared" si="37"/>
        <v>0.9344215671409225</v>
      </c>
      <c r="K57" s="158">
        <f t="shared" si="38"/>
        <v>0.35325896225588449</v>
      </c>
      <c r="L57" s="158">
        <f t="shared" si="38"/>
        <v>1.5155841720259606</v>
      </c>
      <c r="M57" s="162">
        <f t="shared" si="41"/>
        <v>3.0452748556845992</v>
      </c>
    </row>
    <row r="58" spans="1:13" ht="14.45" customHeight="1" x14ac:dyDescent="0.15">
      <c r="A58" s="46"/>
      <c r="B58" s="70">
        <v>55</v>
      </c>
      <c r="C58" s="158">
        <f t="shared" si="39"/>
        <v>26.927149140047895</v>
      </c>
      <c r="D58" s="158">
        <f t="shared" si="35"/>
        <v>23.436840501709835</v>
      </c>
      <c r="E58" s="159">
        <f t="shared" si="35"/>
        <v>30.417457778385955</v>
      </c>
      <c r="F58" s="160">
        <f t="shared" si="40"/>
        <v>25.951244950245425</v>
      </c>
      <c r="G58" s="158">
        <f t="shared" si="36"/>
        <v>22.596030938893346</v>
      </c>
      <c r="H58" s="158">
        <f t="shared" si="36"/>
        <v>29.306458961597503</v>
      </c>
      <c r="I58" s="161">
        <f t="shared" si="37"/>
        <v>96.37576118910026</v>
      </c>
      <c r="J58" s="160">
        <f t="shared" si="37"/>
        <v>0.97590418980247606</v>
      </c>
      <c r="K58" s="158">
        <f t="shared" si="38"/>
        <v>0.37465584737012103</v>
      </c>
      <c r="L58" s="158">
        <f t="shared" si="38"/>
        <v>1.5771525322348312</v>
      </c>
      <c r="M58" s="162">
        <f t="shared" si="41"/>
        <v>3.6242388108997576</v>
      </c>
    </row>
    <row r="59" spans="1:13" ht="14.45" customHeight="1" x14ac:dyDescent="0.15">
      <c r="A59" s="46"/>
      <c r="B59" s="70">
        <v>60</v>
      </c>
      <c r="C59" s="158">
        <f t="shared" si="39"/>
        <v>23.952231277570789</v>
      </c>
      <c r="D59" s="158">
        <f t="shared" si="35"/>
        <v>21.550763265254382</v>
      </c>
      <c r="E59" s="159">
        <f t="shared" si="35"/>
        <v>26.353699289887196</v>
      </c>
      <c r="F59" s="160">
        <f t="shared" si="40"/>
        <v>22.894824389090676</v>
      </c>
      <c r="G59" s="158">
        <f t="shared" si="36"/>
        <v>20.580840865305316</v>
      </c>
      <c r="H59" s="158">
        <f t="shared" si="36"/>
        <v>25.208807912876036</v>
      </c>
      <c r="I59" s="161">
        <f t="shared" si="37"/>
        <v>95.585351209136476</v>
      </c>
      <c r="J59" s="160">
        <f t="shared" si="37"/>
        <v>1.0574068884801111</v>
      </c>
      <c r="K59" s="158">
        <f t="shared" si="38"/>
        <v>0.41664375671879628</v>
      </c>
      <c r="L59" s="158">
        <f t="shared" si="38"/>
        <v>1.698170020241426</v>
      </c>
      <c r="M59" s="162">
        <f t="shared" si="41"/>
        <v>4.4146487908635139</v>
      </c>
    </row>
    <row r="60" spans="1:13" ht="14.45" customHeight="1" x14ac:dyDescent="0.15">
      <c r="A60" s="46"/>
      <c r="B60" s="70">
        <v>65</v>
      </c>
      <c r="C60" s="158">
        <f t="shared" si="39"/>
        <v>20.312309584533356</v>
      </c>
      <c r="D60" s="158">
        <f t="shared" si="35"/>
        <v>18.654932934771818</v>
      </c>
      <c r="E60" s="159">
        <f t="shared" si="35"/>
        <v>21.969686234294894</v>
      </c>
      <c r="F60" s="160">
        <f t="shared" si="40"/>
        <v>19.276522029758237</v>
      </c>
      <c r="G60" s="158">
        <f t="shared" si="36"/>
        <v>17.663910952277881</v>
      </c>
      <c r="H60" s="158">
        <f t="shared" si="36"/>
        <v>20.889133107238592</v>
      </c>
      <c r="I60" s="161">
        <f t="shared" si="37"/>
        <v>94.900690389418784</v>
      </c>
      <c r="J60" s="160">
        <f t="shared" si="37"/>
        <v>1.0357875547751187</v>
      </c>
      <c r="K60" s="158">
        <f t="shared" si="38"/>
        <v>0.38297816601989532</v>
      </c>
      <c r="L60" s="158">
        <f t="shared" si="38"/>
        <v>1.6885969435303423</v>
      </c>
      <c r="M60" s="162">
        <f t="shared" si="41"/>
        <v>5.0993096105812157</v>
      </c>
    </row>
    <row r="61" spans="1:13" ht="14.45" customHeight="1" x14ac:dyDescent="0.15">
      <c r="A61" s="46"/>
      <c r="B61" s="70">
        <v>70</v>
      </c>
      <c r="C61" s="158">
        <f t="shared" si="39"/>
        <v>15.312309584533354</v>
      </c>
      <c r="D61" s="158">
        <f t="shared" si="35"/>
        <v>13.654932934771814</v>
      </c>
      <c r="E61" s="159">
        <f t="shared" si="35"/>
        <v>16.969686234294894</v>
      </c>
      <c r="F61" s="160">
        <f t="shared" si="40"/>
        <v>14.276522029758235</v>
      </c>
      <c r="G61" s="158">
        <f t="shared" si="36"/>
        <v>12.663910952277877</v>
      </c>
      <c r="H61" s="158">
        <f t="shared" si="36"/>
        <v>15.889133107238592</v>
      </c>
      <c r="I61" s="161">
        <f t="shared" si="37"/>
        <v>93.235588994221047</v>
      </c>
      <c r="J61" s="160">
        <f t="shared" si="37"/>
        <v>1.0357875547751187</v>
      </c>
      <c r="K61" s="158">
        <f t="shared" si="38"/>
        <v>0.38297816601989532</v>
      </c>
      <c r="L61" s="158">
        <f t="shared" si="38"/>
        <v>1.6885969435303423</v>
      </c>
      <c r="M61" s="162">
        <f t="shared" si="41"/>
        <v>6.7644110057789479</v>
      </c>
    </row>
    <row r="62" spans="1:13" ht="14.45" customHeight="1" x14ac:dyDescent="0.15">
      <c r="A62" s="46"/>
      <c r="B62" s="70">
        <v>75</v>
      </c>
      <c r="C62" s="158">
        <f t="shared" si="39"/>
        <v>10.772878595911838</v>
      </c>
      <c r="D62" s="158">
        <f t="shared" si="35"/>
        <v>9.3216846812007894</v>
      </c>
      <c r="E62" s="159">
        <f t="shared" si="35"/>
        <v>12.224072510622886</v>
      </c>
      <c r="F62" s="160">
        <f t="shared" si="40"/>
        <v>9.817917222422178</v>
      </c>
      <c r="G62" s="158">
        <f t="shared" si="36"/>
        <v>8.3962879986079777</v>
      </c>
      <c r="H62" s="158">
        <f t="shared" si="36"/>
        <v>11.239546446236378</v>
      </c>
      <c r="I62" s="161">
        <f t="shared" si="37"/>
        <v>91.135504173860696</v>
      </c>
      <c r="J62" s="160">
        <f t="shared" si="37"/>
        <v>0.95496137348966104</v>
      </c>
      <c r="K62" s="158">
        <f t="shared" si="38"/>
        <v>0.32248292985884219</v>
      </c>
      <c r="L62" s="158">
        <f t="shared" si="38"/>
        <v>1.58743981712048</v>
      </c>
      <c r="M62" s="162">
        <f t="shared" si="41"/>
        <v>8.8644958261393203</v>
      </c>
    </row>
    <row r="63" spans="1:13" ht="14.45" customHeight="1" x14ac:dyDescent="0.15">
      <c r="A63" s="46"/>
      <c r="B63" s="70">
        <v>80</v>
      </c>
      <c r="C63" s="158">
        <f>AB23</f>
        <v>7.1147577538327287</v>
      </c>
      <c r="D63" s="158">
        <f t="shared" si="35"/>
        <v>5.9973824277179855</v>
      </c>
      <c r="E63" s="159">
        <f t="shared" si="35"/>
        <v>8.2321330799474719</v>
      </c>
      <c r="F63" s="160">
        <f>AC23</f>
        <v>6.3471943234701254</v>
      </c>
      <c r="G63" s="158">
        <f t="shared" si="36"/>
        <v>5.1968849317308186</v>
      </c>
      <c r="H63" s="158">
        <f t="shared" si="36"/>
        <v>7.4975037152094322</v>
      </c>
      <c r="I63" s="161">
        <f t="shared" si="37"/>
        <v>89.211671613849177</v>
      </c>
      <c r="J63" s="160">
        <f t="shared" si="37"/>
        <v>0.76756343036260444</v>
      </c>
      <c r="K63" s="158">
        <f t="shared" si="38"/>
        <v>0.11876459213131718</v>
      </c>
      <c r="L63" s="158">
        <f t="shared" si="38"/>
        <v>1.4163622685938917</v>
      </c>
      <c r="M63" s="162">
        <f>AF23</f>
        <v>10.788328386150843</v>
      </c>
    </row>
    <row r="64" spans="1:13" ht="14.45" customHeight="1" x14ac:dyDescent="0.15">
      <c r="A64" s="22"/>
      <c r="B64" s="93">
        <v>85</v>
      </c>
      <c r="C64" s="163">
        <f>AB24</f>
        <v>4.1783899502196888</v>
      </c>
      <c r="D64" s="163">
        <f t="shared" si="35"/>
        <v>2.0247762647731289</v>
      </c>
      <c r="E64" s="164">
        <f t="shared" si="35"/>
        <v>6.3320036356662488</v>
      </c>
      <c r="F64" s="165">
        <f>AC24</f>
        <v>3.3949418345534972</v>
      </c>
      <c r="G64" s="163">
        <f t="shared" si="36"/>
        <v>1.4712871052214953</v>
      </c>
      <c r="H64" s="163">
        <f t="shared" si="36"/>
        <v>5.3185965638854995</v>
      </c>
      <c r="I64" s="166">
        <f t="shared" si="37"/>
        <v>81.25</v>
      </c>
      <c r="J64" s="165">
        <f t="shared" si="37"/>
        <v>0.78344811566619166</v>
      </c>
      <c r="K64" s="163">
        <f t="shared" si="38"/>
        <v>-0.11190939747712259</v>
      </c>
      <c r="L64" s="163">
        <f t="shared" si="38"/>
        <v>1.6788056288095059</v>
      </c>
      <c r="M64" s="167">
        <f>AF24</f>
        <v>18.75</v>
      </c>
    </row>
    <row r="65" spans="1:13" ht="14.45" customHeight="1" x14ac:dyDescent="0.15">
      <c r="A65" s="46" t="s">
        <v>102</v>
      </c>
      <c r="B65" s="168">
        <v>0</v>
      </c>
      <c r="C65" s="169">
        <f>AB25</f>
        <v>92.624088538093403</v>
      </c>
      <c r="D65" s="169">
        <f t="shared" si="35"/>
        <v>89.938052682183766</v>
      </c>
      <c r="E65" s="170">
        <f t="shared" si="35"/>
        <v>95.31012439400304</v>
      </c>
      <c r="F65" s="171">
        <f>AC25</f>
        <v>88.117664458768971</v>
      </c>
      <c r="G65" s="169">
        <f t="shared" si="36"/>
        <v>85.745426819172508</v>
      </c>
      <c r="H65" s="169">
        <f t="shared" si="36"/>
        <v>90.489902098365434</v>
      </c>
      <c r="I65" s="172">
        <f t="shared" si="37"/>
        <v>95.134716950579133</v>
      </c>
      <c r="J65" s="171">
        <f t="shared" si="37"/>
        <v>4.5064240793244359</v>
      </c>
      <c r="K65" s="169">
        <f t="shared" si="38"/>
        <v>3.1395506262905957</v>
      </c>
      <c r="L65" s="169">
        <f t="shared" si="38"/>
        <v>5.8732975323582757</v>
      </c>
      <c r="M65" s="173">
        <f>AF25</f>
        <v>4.8652830494208681</v>
      </c>
    </row>
    <row r="66" spans="1:13" ht="14.45" customHeight="1" x14ac:dyDescent="0.15">
      <c r="A66" s="125"/>
      <c r="B66" s="70">
        <v>5</v>
      </c>
      <c r="C66" s="158">
        <f>AB26</f>
        <v>87.624088538093403</v>
      </c>
      <c r="D66" s="158">
        <f t="shared" si="35"/>
        <v>84.938052682183766</v>
      </c>
      <c r="E66" s="159">
        <f t="shared" si="35"/>
        <v>90.31012439400304</v>
      </c>
      <c r="F66" s="160">
        <f>AC26</f>
        <v>83.117664458768971</v>
      </c>
      <c r="G66" s="158">
        <f t="shared" si="36"/>
        <v>80.745426819172508</v>
      </c>
      <c r="H66" s="158">
        <f t="shared" si="36"/>
        <v>85.489902098365434</v>
      </c>
      <c r="I66" s="161">
        <f t="shared" si="37"/>
        <v>94.857094487932585</v>
      </c>
      <c r="J66" s="160">
        <f t="shared" si="37"/>
        <v>4.5064240793244359</v>
      </c>
      <c r="K66" s="158">
        <f t="shared" si="38"/>
        <v>3.1395506262905957</v>
      </c>
      <c r="L66" s="158">
        <f t="shared" si="38"/>
        <v>5.8732975323582757</v>
      </c>
      <c r="M66" s="162">
        <f>AF26</f>
        <v>5.1429055120674132</v>
      </c>
    </row>
    <row r="67" spans="1:13" ht="14.45" customHeight="1" x14ac:dyDescent="0.15">
      <c r="A67" s="125"/>
      <c r="B67" s="70">
        <v>10</v>
      </c>
      <c r="C67" s="158">
        <f t="shared" ref="C67:C80" si="42">AB27</f>
        <v>82.624088538093403</v>
      </c>
      <c r="D67" s="158">
        <f t="shared" si="35"/>
        <v>79.938052682183766</v>
      </c>
      <c r="E67" s="159">
        <f t="shared" si="35"/>
        <v>85.31012439400304</v>
      </c>
      <c r="F67" s="160">
        <f t="shared" ref="F67:F80" si="43">AC27</f>
        <v>78.117664458768971</v>
      </c>
      <c r="G67" s="158">
        <f t="shared" si="36"/>
        <v>75.745426819172508</v>
      </c>
      <c r="H67" s="158">
        <f t="shared" si="36"/>
        <v>80.489902098365434</v>
      </c>
      <c r="I67" s="161">
        <f t="shared" si="37"/>
        <v>94.545871356575674</v>
      </c>
      <c r="J67" s="160">
        <f t="shared" si="37"/>
        <v>4.5064240793244359</v>
      </c>
      <c r="K67" s="158">
        <f t="shared" si="38"/>
        <v>3.1395506262905957</v>
      </c>
      <c r="L67" s="158">
        <f t="shared" si="38"/>
        <v>5.8732975323582757</v>
      </c>
      <c r="M67" s="162">
        <f t="shared" ref="M67:M80" si="44">AF27</f>
        <v>5.4541286434243359</v>
      </c>
    </row>
    <row r="68" spans="1:13" ht="14.45" customHeight="1" x14ac:dyDescent="0.15">
      <c r="A68" s="125"/>
      <c r="B68" s="70">
        <v>15</v>
      </c>
      <c r="C68" s="158">
        <f t="shared" si="42"/>
        <v>77.624088538093403</v>
      </c>
      <c r="D68" s="158">
        <f t="shared" si="35"/>
        <v>74.938052682183766</v>
      </c>
      <c r="E68" s="159">
        <f t="shared" si="35"/>
        <v>80.31012439400304</v>
      </c>
      <c r="F68" s="160">
        <f t="shared" si="43"/>
        <v>73.117664458768971</v>
      </c>
      <c r="G68" s="158">
        <f t="shared" si="36"/>
        <v>70.745426819172508</v>
      </c>
      <c r="H68" s="158">
        <f t="shared" si="36"/>
        <v>75.489902098365434</v>
      </c>
      <c r="I68" s="161">
        <f t="shared" si="37"/>
        <v>94.194554597426361</v>
      </c>
      <c r="J68" s="160">
        <f t="shared" si="37"/>
        <v>4.5064240793244359</v>
      </c>
      <c r="K68" s="158">
        <f t="shared" si="38"/>
        <v>3.1395506262905957</v>
      </c>
      <c r="L68" s="158">
        <f t="shared" si="38"/>
        <v>5.8732975323582757</v>
      </c>
      <c r="M68" s="162">
        <f t="shared" si="44"/>
        <v>5.8054454025736408</v>
      </c>
    </row>
    <row r="69" spans="1:13" ht="14.45" customHeight="1" x14ac:dyDescent="0.15">
      <c r="A69" s="125"/>
      <c r="B69" s="70">
        <v>20</v>
      </c>
      <c r="C69" s="158">
        <f t="shared" si="42"/>
        <v>72.624088538093403</v>
      </c>
      <c r="D69" s="158">
        <f t="shared" si="35"/>
        <v>69.938052682183766</v>
      </c>
      <c r="E69" s="159">
        <f t="shared" si="35"/>
        <v>75.31012439400304</v>
      </c>
      <c r="F69" s="160">
        <f t="shared" si="43"/>
        <v>68.117664458768971</v>
      </c>
      <c r="G69" s="158">
        <f t="shared" si="36"/>
        <v>65.745426819172508</v>
      </c>
      <c r="H69" s="158">
        <f t="shared" si="36"/>
        <v>70.489902098365434</v>
      </c>
      <c r="I69" s="161">
        <f t="shared" si="37"/>
        <v>93.794863150729</v>
      </c>
      <c r="J69" s="160">
        <f t="shared" si="37"/>
        <v>4.5064240793244359</v>
      </c>
      <c r="K69" s="158">
        <f t="shared" si="38"/>
        <v>3.1395506262905957</v>
      </c>
      <c r="L69" s="158">
        <f t="shared" si="38"/>
        <v>5.8732975323582757</v>
      </c>
      <c r="M69" s="162">
        <f t="shared" si="44"/>
        <v>6.2051368492710077</v>
      </c>
    </row>
    <row r="70" spans="1:13" ht="14.45" customHeight="1" x14ac:dyDescent="0.15">
      <c r="A70" s="125"/>
      <c r="B70" s="70">
        <v>25</v>
      </c>
      <c r="C70" s="158">
        <f t="shared" si="42"/>
        <v>67.624088538093403</v>
      </c>
      <c r="D70" s="158">
        <f t="shared" si="35"/>
        <v>64.938052682183766</v>
      </c>
      <c r="E70" s="159">
        <f t="shared" si="35"/>
        <v>70.31012439400304</v>
      </c>
      <c r="F70" s="160">
        <f t="shared" si="43"/>
        <v>63.117664458768964</v>
      </c>
      <c r="G70" s="158">
        <f t="shared" si="36"/>
        <v>60.745426819172501</v>
      </c>
      <c r="H70" s="158">
        <f t="shared" si="36"/>
        <v>65.48990209836542</v>
      </c>
      <c r="I70" s="161">
        <f t="shared" si="37"/>
        <v>93.336066811775325</v>
      </c>
      <c r="J70" s="160">
        <f t="shared" si="37"/>
        <v>4.5064240793244359</v>
      </c>
      <c r="K70" s="158">
        <f t="shared" si="38"/>
        <v>3.1395506262905957</v>
      </c>
      <c r="L70" s="158">
        <f t="shared" si="38"/>
        <v>5.8732975323582757</v>
      </c>
      <c r="M70" s="162">
        <f t="shared" si="44"/>
        <v>6.6639331882246617</v>
      </c>
    </row>
    <row r="71" spans="1:13" ht="14.45" customHeight="1" x14ac:dyDescent="0.15">
      <c r="A71" s="125"/>
      <c r="B71" s="70">
        <v>30</v>
      </c>
      <c r="C71" s="158">
        <f t="shared" si="42"/>
        <v>62.62408853809341</v>
      </c>
      <c r="D71" s="158">
        <f t="shared" si="35"/>
        <v>59.938052682183766</v>
      </c>
      <c r="E71" s="159">
        <f t="shared" si="35"/>
        <v>65.310124394003054</v>
      </c>
      <c r="F71" s="160">
        <f t="shared" si="43"/>
        <v>58.117664458768964</v>
      </c>
      <c r="G71" s="158">
        <f t="shared" si="36"/>
        <v>55.745426819172501</v>
      </c>
      <c r="H71" s="158">
        <f t="shared" si="36"/>
        <v>60.489902098365427</v>
      </c>
      <c r="I71" s="161">
        <f t="shared" si="37"/>
        <v>92.804008514098783</v>
      </c>
      <c r="J71" s="160">
        <f t="shared" si="37"/>
        <v>4.5064240793244359</v>
      </c>
      <c r="K71" s="158">
        <f t="shared" si="38"/>
        <v>3.1395506262905957</v>
      </c>
      <c r="L71" s="158">
        <f t="shared" si="38"/>
        <v>5.8732975323582757</v>
      </c>
      <c r="M71" s="162">
        <f t="shared" si="44"/>
        <v>7.1959914859012084</v>
      </c>
    </row>
    <row r="72" spans="1:13" ht="14.45" customHeight="1" x14ac:dyDescent="0.15">
      <c r="A72" s="125"/>
      <c r="B72" s="70">
        <v>35</v>
      </c>
      <c r="C72" s="158">
        <f t="shared" si="42"/>
        <v>57.62408853809341</v>
      </c>
      <c r="D72" s="158">
        <f t="shared" si="35"/>
        <v>54.938052682183766</v>
      </c>
      <c r="E72" s="159">
        <f t="shared" si="35"/>
        <v>60.310124394003054</v>
      </c>
      <c r="F72" s="160">
        <f t="shared" si="43"/>
        <v>53.117664458768964</v>
      </c>
      <c r="G72" s="158">
        <f t="shared" si="36"/>
        <v>50.745426819172501</v>
      </c>
      <c r="H72" s="158">
        <f t="shared" si="36"/>
        <v>55.489902098365427</v>
      </c>
      <c r="I72" s="161">
        <f t="shared" si="37"/>
        <v>92.179617598037325</v>
      </c>
      <c r="J72" s="160">
        <f t="shared" si="37"/>
        <v>4.5064240793244359</v>
      </c>
      <c r="K72" s="158">
        <f t="shared" si="38"/>
        <v>3.1395506262905957</v>
      </c>
      <c r="L72" s="158">
        <f t="shared" si="38"/>
        <v>5.8732975323582757</v>
      </c>
      <c r="M72" s="162">
        <f t="shared" si="44"/>
        <v>7.8203824019626538</v>
      </c>
    </row>
    <row r="73" spans="1:13" ht="14.45" customHeight="1" x14ac:dyDescent="0.15">
      <c r="A73" s="125"/>
      <c r="B73" s="70">
        <v>40</v>
      </c>
      <c r="C73" s="158">
        <f t="shared" si="42"/>
        <v>52.62408853809341</v>
      </c>
      <c r="D73" s="158">
        <f t="shared" si="35"/>
        <v>49.938052682183766</v>
      </c>
      <c r="E73" s="159">
        <f t="shared" si="35"/>
        <v>55.310124394003054</v>
      </c>
      <c r="F73" s="160">
        <f t="shared" si="43"/>
        <v>48.117664458768964</v>
      </c>
      <c r="G73" s="158">
        <f t="shared" si="36"/>
        <v>45.745426819172501</v>
      </c>
      <c r="H73" s="158">
        <f t="shared" si="36"/>
        <v>50.489902098365427</v>
      </c>
      <c r="I73" s="161">
        <f t="shared" si="37"/>
        <v>91.436575521754932</v>
      </c>
      <c r="J73" s="160">
        <f t="shared" si="37"/>
        <v>4.5064240793244359</v>
      </c>
      <c r="K73" s="158">
        <f t="shared" si="38"/>
        <v>3.1395506262905957</v>
      </c>
      <c r="L73" s="158">
        <f t="shared" si="38"/>
        <v>5.8732975323582757</v>
      </c>
      <c r="M73" s="162">
        <f t="shared" si="44"/>
        <v>8.5634244782450448</v>
      </c>
    </row>
    <row r="74" spans="1:13" ht="14.45" customHeight="1" x14ac:dyDescent="0.15">
      <c r="A74" s="125"/>
      <c r="B74" s="70">
        <v>45</v>
      </c>
      <c r="C74" s="158">
        <f t="shared" si="42"/>
        <v>47.62408853809341</v>
      </c>
      <c r="D74" s="158">
        <f t="shared" si="35"/>
        <v>44.938052682183766</v>
      </c>
      <c r="E74" s="159">
        <f t="shared" si="35"/>
        <v>50.310124394003054</v>
      </c>
      <c r="F74" s="160">
        <f t="shared" si="43"/>
        <v>43.117664458768964</v>
      </c>
      <c r="G74" s="158">
        <f t="shared" si="36"/>
        <v>40.745426819172501</v>
      </c>
      <c r="H74" s="158">
        <f t="shared" si="36"/>
        <v>45.489902098365427</v>
      </c>
      <c r="I74" s="161">
        <f t="shared" si="37"/>
        <v>90.537511125866772</v>
      </c>
      <c r="J74" s="160">
        <f t="shared" si="37"/>
        <v>4.5064240793244359</v>
      </c>
      <c r="K74" s="158">
        <f t="shared" si="38"/>
        <v>3.1395506262905957</v>
      </c>
      <c r="L74" s="158">
        <f t="shared" si="38"/>
        <v>5.8732975323582757</v>
      </c>
      <c r="M74" s="162">
        <f t="shared" si="44"/>
        <v>9.4624888741332054</v>
      </c>
    </row>
    <row r="75" spans="1:13" ht="14.45" customHeight="1" x14ac:dyDescent="0.15">
      <c r="A75" s="125"/>
      <c r="B75" s="70">
        <v>50</v>
      </c>
      <c r="C75" s="158">
        <f t="shared" si="42"/>
        <v>42.62408853809341</v>
      </c>
      <c r="D75" s="158">
        <f t="shared" si="35"/>
        <v>39.938052682183766</v>
      </c>
      <c r="E75" s="159">
        <f t="shared" si="35"/>
        <v>45.310124394003054</v>
      </c>
      <c r="F75" s="160">
        <f t="shared" si="43"/>
        <v>38.117664458768964</v>
      </c>
      <c r="G75" s="158">
        <f t="shared" si="36"/>
        <v>35.745426819172501</v>
      </c>
      <c r="H75" s="158">
        <f t="shared" si="36"/>
        <v>40.489902098365427</v>
      </c>
      <c r="I75" s="161">
        <f t="shared" si="37"/>
        <v>89.427518021184127</v>
      </c>
      <c r="J75" s="160">
        <f t="shared" si="37"/>
        <v>4.5064240793244359</v>
      </c>
      <c r="K75" s="158">
        <f t="shared" si="38"/>
        <v>3.1395506262905957</v>
      </c>
      <c r="L75" s="158">
        <f t="shared" si="38"/>
        <v>5.8732975323582757</v>
      </c>
      <c r="M75" s="162">
        <f t="shared" si="44"/>
        <v>10.572481978815846</v>
      </c>
    </row>
    <row r="76" spans="1:13" ht="14.45" customHeight="1" x14ac:dyDescent="0.15">
      <c r="A76" s="125"/>
      <c r="B76" s="70">
        <v>55</v>
      </c>
      <c r="C76" s="158">
        <f t="shared" si="42"/>
        <v>37.624088538093396</v>
      </c>
      <c r="D76" s="158">
        <f t="shared" si="35"/>
        <v>34.938052682183752</v>
      </c>
      <c r="E76" s="159">
        <f t="shared" si="35"/>
        <v>40.31012439400304</v>
      </c>
      <c r="F76" s="160">
        <f t="shared" si="43"/>
        <v>33.117664458768964</v>
      </c>
      <c r="G76" s="158">
        <f t="shared" si="36"/>
        <v>30.745426819172501</v>
      </c>
      <c r="H76" s="158">
        <f t="shared" si="36"/>
        <v>35.489902098365427</v>
      </c>
      <c r="I76" s="161">
        <f t="shared" si="37"/>
        <v>88.022502990971347</v>
      </c>
      <c r="J76" s="160">
        <f t="shared" si="37"/>
        <v>4.5064240793244359</v>
      </c>
      <c r="K76" s="158">
        <f t="shared" si="38"/>
        <v>3.1395506262905957</v>
      </c>
      <c r="L76" s="158">
        <f t="shared" si="38"/>
        <v>5.8732975323582757</v>
      </c>
      <c r="M76" s="162">
        <f t="shared" si="44"/>
        <v>11.977497009028673</v>
      </c>
    </row>
    <row r="77" spans="1:13" ht="14.45" customHeight="1" x14ac:dyDescent="0.15">
      <c r="A77" s="125"/>
      <c r="B77" s="70">
        <v>60</v>
      </c>
      <c r="C77" s="158">
        <f t="shared" si="42"/>
        <v>32.624088538093396</v>
      </c>
      <c r="D77" s="158">
        <f t="shared" si="35"/>
        <v>29.938052682183756</v>
      </c>
      <c r="E77" s="159">
        <f t="shared" si="35"/>
        <v>35.31012439400304</v>
      </c>
      <c r="F77" s="160">
        <f t="shared" si="43"/>
        <v>28.117664458768964</v>
      </c>
      <c r="G77" s="158">
        <f t="shared" si="36"/>
        <v>25.745426819172501</v>
      </c>
      <c r="H77" s="158">
        <f t="shared" si="36"/>
        <v>30.489902098365427</v>
      </c>
      <c r="I77" s="161">
        <f t="shared" si="37"/>
        <v>86.186819981001079</v>
      </c>
      <c r="J77" s="160">
        <f t="shared" si="37"/>
        <v>4.5064240793244359</v>
      </c>
      <c r="K77" s="158">
        <f t="shared" si="38"/>
        <v>3.1395506262905957</v>
      </c>
      <c r="L77" s="158">
        <f t="shared" si="38"/>
        <v>5.8732975323582757</v>
      </c>
      <c r="M77" s="162">
        <f t="shared" si="44"/>
        <v>13.813180018998928</v>
      </c>
    </row>
    <row r="78" spans="1:13" ht="14.45" customHeight="1" x14ac:dyDescent="0.15">
      <c r="A78" s="125"/>
      <c r="B78" s="70">
        <v>65</v>
      </c>
      <c r="C78" s="158">
        <f t="shared" si="42"/>
        <v>27.6240885380934</v>
      </c>
      <c r="D78" s="158">
        <f t="shared" si="35"/>
        <v>24.938052682183759</v>
      </c>
      <c r="E78" s="159">
        <f t="shared" si="35"/>
        <v>30.31012439400304</v>
      </c>
      <c r="F78" s="160">
        <f t="shared" si="43"/>
        <v>23.221831125435628</v>
      </c>
      <c r="G78" s="158">
        <f t="shared" si="36"/>
        <v>20.858211907332638</v>
      </c>
      <c r="H78" s="158">
        <f t="shared" si="36"/>
        <v>25.585450343538618</v>
      </c>
      <c r="I78" s="161">
        <f t="shared" si="37"/>
        <v>84.063700756725083</v>
      </c>
      <c r="J78" s="160">
        <f t="shared" si="37"/>
        <v>4.4022574126577689</v>
      </c>
      <c r="K78" s="158">
        <f t="shared" si="38"/>
        <v>3.0503966853355173</v>
      </c>
      <c r="L78" s="158">
        <f t="shared" si="38"/>
        <v>5.7541181399800205</v>
      </c>
      <c r="M78" s="162">
        <f t="shared" si="44"/>
        <v>15.936299243274906</v>
      </c>
    </row>
    <row r="79" spans="1:13" ht="14.45" customHeight="1" x14ac:dyDescent="0.15">
      <c r="A79" s="125"/>
      <c r="B79" s="70">
        <v>70</v>
      </c>
      <c r="C79" s="158">
        <f t="shared" si="42"/>
        <v>23.461117378628298</v>
      </c>
      <c r="D79" s="158">
        <f t="shared" si="35"/>
        <v>21.241891166943756</v>
      </c>
      <c r="E79" s="159">
        <f t="shared" si="35"/>
        <v>25.680343590312841</v>
      </c>
      <c r="F79" s="160">
        <f t="shared" si="43"/>
        <v>18.91126006341625</v>
      </c>
      <c r="G79" s="158">
        <f t="shared" si="36"/>
        <v>16.891255279345479</v>
      </c>
      <c r="H79" s="158">
        <f t="shared" si="36"/>
        <v>20.931264847487022</v>
      </c>
      <c r="I79" s="161">
        <f t="shared" si="37"/>
        <v>80.606817476832106</v>
      </c>
      <c r="J79" s="160">
        <f t="shared" si="37"/>
        <v>4.5498573152120478</v>
      </c>
      <c r="K79" s="158">
        <f t="shared" si="38"/>
        <v>3.1839761938992277</v>
      </c>
      <c r="L79" s="158">
        <f t="shared" si="38"/>
        <v>5.915738436524868</v>
      </c>
      <c r="M79" s="162">
        <f t="shared" si="44"/>
        <v>19.393182523167891</v>
      </c>
    </row>
    <row r="80" spans="1:13" ht="14.45" customHeight="1" x14ac:dyDescent="0.15">
      <c r="A80" s="125"/>
      <c r="B80" s="70">
        <v>75</v>
      </c>
      <c r="C80" s="158">
        <f t="shared" si="42"/>
        <v>19.429586184318257</v>
      </c>
      <c r="D80" s="158">
        <f t="shared" si="35"/>
        <v>17.556081619169461</v>
      </c>
      <c r="E80" s="159">
        <f t="shared" si="35"/>
        <v>21.303090749467053</v>
      </c>
      <c r="F80" s="160">
        <f t="shared" si="43"/>
        <v>14.948177651413287</v>
      </c>
      <c r="G80" s="158">
        <f t="shared" si="36"/>
        <v>13.151367698413761</v>
      </c>
      <c r="H80" s="158">
        <f t="shared" si="36"/>
        <v>16.744987604412813</v>
      </c>
      <c r="I80" s="161">
        <f t="shared" si="37"/>
        <v>76.93513134869572</v>
      </c>
      <c r="J80" s="160">
        <f t="shared" si="37"/>
        <v>4.4814085329049673</v>
      </c>
      <c r="K80" s="158">
        <f t="shared" si="38"/>
        <v>3.1075851105144423</v>
      </c>
      <c r="L80" s="158">
        <f t="shared" si="38"/>
        <v>5.8552319552954923</v>
      </c>
      <c r="M80" s="162">
        <f t="shared" si="44"/>
        <v>23.06486865130427</v>
      </c>
    </row>
    <row r="81" spans="1:13" ht="14.45" customHeight="1" x14ac:dyDescent="0.15">
      <c r="A81" s="125"/>
      <c r="B81" s="70">
        <v>80</v>
      </c>
      <c r="C81" s="158">
        <f>AB41</f>
        <v>15.310186213658334</v>
      </c>
      <c r="D81" s="158">
        <f t="shared" si="35"/>
        <v>13.786426502330393</v>
      </c>
      <c r="E81" s="159">
        <f t="shared" si="35"/>
        <v>16.833945924986274</v>
      </c>
      <c r="F81" s="160">
        <f>AC41</f>
        <v>10.833633051039271</v>
      </c>
      <c r="G81" s="158">
        <f t="shared" si="36"/>
        <v>9.2058150244611756</v>
      </c>
      <c r="H81" s="158">
        <f t="shared" si="36"/>
        <v>12.461451077617367</v>
      </c>
      <c r="I81" s="161">
        <f t="shared" si="37"/>
        <v>70.760948951584297</v>
      </c>
      <c r="J81" s="160">
        <f t="shared" si="37"/>
        <v>4.476553162619064</v>
      </c>
      <c r="K81" s="158">
        <f t="shared" si="38"/>
        <v>3.0930196269830121</v>
      </c>
      <c r="L81" s="158">
        <f t="shared" si="38"/>
        <v>5.8600866982551159</v>
      </c>
      <c r="M81" s="162">
        <f>AF41</f>
        <v>29.23905104841571</v>
      </c>
    </row>
    <row r="82" spans="1:13" ht="14.45" customHeight="1" thickBot="1" x14ac:dyDescent="0.2">
      <c r="A82" s="129"/>
      <c r="B82" s="130">
        <v>85</v>
      </c>
      <c r="C82" s="174">
        <f>AB42</f>
        <v>12.172601761631334</v>
      </c>
      <c r="D82" s="174">
        <f t="shared" si="35"/>
        <v>6.0637312449630256</v>
      </c>
      <c r="E82" s="175">
        <f t="shared" si="35"/>
        <v>18.281472278299642</v>
      </c>
      <c r="F82" s="176">
        <f>AC42</f>
        <v>7.377334400988687</v>
      </c>
      <c r="G82" s="174">
        <f t="shared" si="36"/>
        <v>3.4066318544171388</v>
      </c>
      <c r="H82" s="174">
        <f t="shared" si="36"/>
        <v>11.348036947560235</v>
      </c>
      <c r="I82" s="177">
        <f t="shared" si="37"/>
        <v>60.606060606060609</v>
      </c>
      <c r="J82" s="176">
        <f t="shared" si="37"/>
        <v>4.7952673606426472</v>
      </c>
      <c r="K82" s="174">
        <f t="shared" si="38"/>
        <v>1.9933972891703196</v>
      </c>
      <c r="L82" s="174">
        <f t="shared" si="38"/>
        <v>7.5971374321149749</v>
      </c>
      <c r="M82" s="178">
        <f>AF42</f>
        <v>39.393939393939398</v>
      </c>
    </row>
    <row r="83" spans="1:13" ht="14.45" customHeight="1" thickTop="1" x14ac:dyDescent="0.15"/>
    <row r="84" spans="1:13" ht="14.45" customHeight="1" x14ac:dyDescent="0.15"/>
  </sheetData>
  <protectedRanges>
    <protectedRange sqref="C7:F42" name="範囲1"/>
  </protectedRanges>
  <mergeCells count="30">
    <mergeCell ref="A1:M1"/>
    <mergeCell ref="B4:F4"/>
    <mergeCell ref="G4:L4"/>
    <mergeCell ref="O4:P4"/>
    <mergeCell ref="Q4:S4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T4:W4"/>
    <mergeCell ref="AL5:AM5"/>
    <mergeCell ref="AN5:AO5"/>
    <mergeCell ref="AP5:AQ5"/>
    <mergeCell ref="AR5:AS5"/>
    <mergeCell ref="AT5:AU5"/>
    <mergeCell ref="A45:A46"/>
    <mergeCell ref="B45:B46"/>
    <mergeCell ref="C45:E45"/>
    <mergeCell ref="F45:I45"/>
    <mergeCell ref="J45:M45"/>
    <mergeCell ref="D46:E46"/>
    <mergeCell ref="G46:H46"/>
    <mergeCell ref="K46:L46"/>
  </mergeCells>
  <phoneticPr fontId="2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4"/>
  <sheetViews>
    <sheetView workbookViewId="0">
      <selection activeCell="J18" sqref="J18"/>
    </sheetView>
  </sheetViews>
  <sheetFormatPr defaultRowHeight="13.5" x14ac:dyDescent="0.15"/>
  <cols>
    <col min="1" max="1" width="4.625" style="1" customWidth="1"/>
    <col min="2" max="2" width="7.625" style="1" customWidth="1"/>
    <col min="3" max="7" width="9.625" style="1" customWidth="1"/>
    <col min="8" max="8" width="11.625" style="1" bestFit="1" customWidth="1"/>
    <col min="9" max="11" width="9.625" style="1" customWidth="1"/>
    <col min="12" max="12" width="11.625" style="1" bestFit="1" customWidth="1"/>
    <col min="13" max="14" width="9.625" style="1" customWidth="1"/>
    <col min="15" max="16" width="8.625" style="1" customWidth="1"/>
    <col min="17" max="22" width="9.625" style="1" customWidth="1"/>
    <col min="23" max="23" width="10.625" style="1" customWidth="1"/>
    <col min="24" max="24" width="9.625" style="1" customWidth="1"/>
    <col min="25" max="25" width="10.625" style="1" customWidth="1"/>
    <col min="26" max="26" width="9.625" style="1" customWidth="1"/>
    <col min="27" max="32" width="10.625" style="1" customWidth="1"/>
    <col min="33" max="33" width="6.625" style="1" customWidth="1"/>
    <col min="34" max="41" width="10.625" style="1" customWidth="1"/>
    <col min="42" max="47" width="9.625" style="1" customWidth="1"/>
    <col min="48" max="256" width="9" style="1"/>
    <col min="257" max="257" width="4.625" style="1" customWidth="1"/>
    <col min="258" max="258" width="7.625" style="1" customWidth="1"/>
    <col min="259" max="270" width="9.625" style="1" customWidth="1"/>
    <col min="271" max="272" width="8.625" style="1" customWidth="1"/>
    <col min="273" max="278" width="9.625" style="1" customWidth="1"/>
    <col min="279" max="279" width="10.625" style="1" customWidth="1"/>
    <col min="280" max="280" width="9.625" style="1" customWidth="1"/>
    <col min="281" max="281" width="10.625" style="1" customWidth="1"/>
    <col min="282" max="282" width="9.625" style="1" customWidth="1"/>
    <col min="283" max="288" width="10.625" style="1" customWidth="1"/>
    <col min="289" max="289" width="6.625" style="1" customWidth="1"/>
    <col min="290" max="297" width="10.625" style="1" customWidth="1"/>
    <col min="298" max="303" width="9.625" style="1" customWidth="1"/>
    <col min="304" max="512" width="9" style="1"/>
    <col min="513" max="513" width="4.625" style="1" customWidth="1"/>
    <col min="514" max="514" width="7.625" style="1" customWidth="1"/>
    <col min="515" max="526" width="9.625" style="1" customWidth="1"/>
    <col min="527" max="528" width="8.625" style="1" customWidth="1"/>
    <col min="529" max="534" width="9.625" style="1" customWidth="1"/>
    <col min="535" max="535" width="10.625" style="1" customWidth="1"/>
    <col min="536" max="536" width="9.625" style="1" customWidth="1"/>
    <col min="537" max="537" width="10.625" style="1" customWidth="1"/>
    <col min="538" max="538" width="9.625" style="1" customWidth="1"/>
    <col min="539" max="544" width="10.625" style="1" customWidth="1"/>
    <col min="545" max="545" width="6.625" style="1" customWidth="1"/>
    <col min="546" max="553" width="10.625" style="1" customWidth="1"/>
    <col min="554" max="559" width="9.625" style="1" customWidth="1"/>
    <col min="560" max="768" width="9" style="1"/>
    <col min="769" max="769" width="4.625" style="1" customWidth="1"/>
    <col min="770" max="770" width="7.625" style="1" customWidth="1"/>
    <col min="771" max="782" width="9.625" style="1" customWidth="1"/>
    <col min="783" max="784" width="8.625" style="1" customWidth="1"/>
    <col min="785" max="790" width="9.625" style="1" customWidth="1"/>
    <col min="791" max="791" width="10.625" style="1" customWidth="1"/>
    <col min="792" max="792" width="9.625" style="1" customWidth="1"/>
    <col min="793" max="793" width="10.625" style="1" customWidth="1"/>
    <col min="794" max="794" width="9.625" style="1" customWidth="1"/>
    <col min="795" max="800" width="10.625" style="1" customWidth="1"/>
    <col min="801" max="801" width="6.625" style="1" customWidth="1"/>
    <col min="802" max="809" width="10.625" style="1" customWidth="1"/>
    <col min="810" max="815" width="9.625" style="1" customWidth="1"/>
    <col min="816" max="1024" width="9" style="1"/>
    <col min="1025" max="1025" width="4.625" style="1" customWidth="1"/>
    <col min="1026" max="1026" width="7.625" style="1" customWidth="1"/>
    <col min="1027" max="1038" width="9.625" style="1" customWidth="1"/>
    <col min="1039" max="1040" width="8.625" style="1" customWidth="1"/>
    <col min="1041" max="1046" width="9.625" style="1" customWidth="1"/>
    <col min="1047" max="1047" width="10.625" style="1" customWidth="1"/>
    <col min="1048" max="1048" width="9.625" style="1" customWidth="1"/>
    <col min="1049" max="1049" width="10.625" style="1" customWidth="1"/>
    <col min="1050" max="1050" width="9.625" style="1" customWidth="1"/>
    <col min="1051" max="1056" width="10.625" style="1" customWidth="1"/>
    <col min="1057" max="1057" width="6.625" style="1" customWidth="1"/>
    <col min="1058" max="1065" width="10.625" style="1" customWidth="1"/>
    <col min="1066" max="1071" width="9.625" style="1" customWidth="1"/>
    <col min="1072" max="1280" width="9" style="1"/>
    <col min="1281" max="1281" width="4.625" style="1" customWidth="1"/>
    <col min="1282" max="1282" width="7.625" style="1" customWidth="1"/>
    <col min="1283" max="1294" width="9.625" style="1" customWidth="1"/>
    <col min="1295" max="1296" width="8.625" style="1" customWidth="1"/>
    <col min="1297" max="1302" width="9.625" style="1" customWidth="1"/>
    <col min="1303" max="1303" width="10.625" style="1" customWidth="1"/>
    <col min="1304" max="1304" width="9.625" style="1" customWidth="1"/>
    <col min="1305" max="1305" width="10.625" style="1" customWidth="1"/>
    <col min="1306" max="1306" width="9.625" style="1" customWidth="1"/>
    <col min="1307" max="1312" width="10.625" style="1" customWidth="1"/>
    <col min="1313" max="1313" width="6.625" style="1" customWidth="1"/>
    <col min="1314" max="1321" width="10.625" style="1" customWidth="1"/>
    <col min="1322" max="1327" width="9.625" style="1" customWidth="1"/>
    <col min="1328" max="1536" width="9" style="1"/>
    <col min="1537" max="1537" width="4.625" style="1" customWidth="1"/>
    <col min="1538" max="1538" width="7.625" style="1" customWidth="1"/>
    <col min="1539" max="1550" width="9.625" style="1" customWidth="1"/>
    <col min="1551" max="1552" width="8.625" style="1" customWidth="1"/>
    <col min="1553" max="1558" width="9.625" style="1" customWidth="1"/>
    <col min="1559" max="1559" width="10.625" style="1" customWidth="1"/>
    <col min="1560" max="1560" width="9.625" style="1" customWidth="1"/>
    <col min="1561" max="1561" width="10.625" style="1" customWidth="1"/>
    <col min="1562" max="1562" width="9.625" style="1" customWidth="1"/>
    <col min="1563" max="1568" width="10.625" style="1" customWidth="1"/>
    <col min="1569" max="1569" width="6.625" style="1" customWidth="1"/>
    <col min="1570" max="1577" width="10.625" style="1" customWidth="1"/>
    <col min="1578" max="1583" width="9.625" style="1" customWidth="1"/>
    <col min="1584" max="1792" width="9" style="1"/>
    <col min="1793" max="1793" width="4.625" style="1" customWidth="1"/>
    <col min="1794" max="1794" width="7.625" style="1" customWidth="1"/>
    <col min="1795" max="1806" width="9.625" style="1" customWidth="1"/>
    <col min="1807" max="1808" width="8.625" style="1" customWidth="1"/>
    <col min="1809" max="1814" width="9.625" style="1" customWidth="1"/>
    <col min="1815" max="1815" width="10.625" style="1" customWidth="1"/>
    <col min="1816" max="1816" width="9.625" style="1" customWidth="1"/>
    <col min="1817" max="1817" width="10.625" style="1" customWidth="1"/>
    <col min="1818" max="1818" width="9.625" style="1" customWidth="1"/>
    <col min="1819" max="1824" width="10.625" style="1" customWidth="1"/>
    <col min="1825" max="1825" width="6.625" style="1" customWidth="1"/>
    <col min="1826" max="1833" width="10.625" style="1" customWidth="1"/>
    <col min="1834" max="1839" width="9.625" style="1" customWidth="1"/>
    <col min="1840" max="2048" width="9" style="1"/>
    <col min="2049" max="2049" width="4.625" style="1" customWidth="1"/>
    <col min="2050" max="2050" width="7.625" style="1" customWidth="1"/>
    <col min="2051" max="2062" width="9.625" style="1" customWidth="1"/>
    <col min="2063" max="2064" width="8.625" style="1" customWidth="1"/>
    <col min="2065" max="2070" width="9.625" style="1" customWidth="1"/>
    <col min="2071" max="2071" width="10.625" style="1" customWidth="1"/>
    <col min="2072" max="2072" width="9.625" style="1" customWidth="1"/>
    <col min="2073" max="2073" width="10.625" style="1" customWidth="1"/>
    <col min="2074" max="2074" width="9.625" style="1" customWidth="1"/>
    <col min="2075" max="2080" width="10.625" style="1" customWidth="1"/>
    <col min="2081" max="2081" width="6.625" style="1" customWidth="1"/>
    <col min="2082" max="2089" width="10.625" style="1" customWidth="1"/>
    <col min="2090" max="2095" width="9.625" style="1" customWidth="1"/>
    <col min="2096" max="2304" width="9" style="1"/>
    <col min="2305" max="2305" width="4.625" style="1" customWidth="1"/>
    <col min="2306" max="2306" width="7.625" style="1" customWidth="1"/>
    <col min="2307" max="2318" width="9.625" style="1" customWidth="1"/>
    <col min="2319" max="2320" width="8.625" style="1" customWidth="1"/>
    <col min="2321" max="2326" width="9.625" style="1" customWidth="1"/>
    <col min="2327" max="2327" width="10.625" style="1" customWidth="1"/>
    <col min="2328" max="2328" width="9.625" style="1" customWidth="1"/>
    <col min="2329" max="2329" width="10.625" style="1" customWidth="1"/>
    <col min="2330" max="2330" width="9.625" style="1" customWidth="1"/>
    <col min="2331" max="2336" width="10.625" style="1" customWidth="1"/>
    <col min="2337" max="2337" width="6.625" style="1" customWidth="1"/>
    <col min="2338" max="2345" width="10.625" style="1" customWidth="1"/>
    <col min="2346" max="2351" width="9.625" style="1" customWidth="1"/>
    <col min="2352" max="2560" width="9" style="1"/>
    <col min="2561" max="2561" width="4.625" style="1" customWidth="1"/>
    <col min="2562" max="2562" width="7.625" style="1" customWidth="1"/>
    <col min="2563" max="2574" width="9.625" style="1" customWidth="1"/>
    <col min="2575" max="2576" width="8.625" style="1" customWidth="1"/>
    <col min="2577" max="2582" width="9.625" style="1" customWidth="1"/>
    <col min="2583" max="2583" width="10.625" style="1" customWidth="1"/>
    <col min="2584" max="2584" width="9.625" style="1" customWidth="1"/>
    <col min="2585" max="2585" width="10.625" style="1" customWidth="1"/>
    <col min="2586" max="2586" width="9.625" style="1" customWidth="1"/>
    <col min="2587" max="2592" width="10.625" style="1" customWidth="1"/>
    <col min="2593" max="2593" width="6.625" style="1" customWidth="1"/>
    <col min="2594" max="2601" width="10.625" style="1" customWidth="1"/>
    <col min="2602" max="2607" width="9.625" style="1" customWidth="1"/>
    <col min="2608" max="2816" width="9" style="1"/>
    <col min="2817" max="2817" width="4.625" style="1" customWidth="1"/>
    <col min="2818" max="2818" width="7.625" style="1" customWidth="1"/>
    <col min="2819" max="2830" width="9.625" style="1" customWidth="1"/>
    <col min="2831" max="2832" width="8.625" style="1" customWidth="1"/>
    <col min="2833" max="2838" width="9.625" style="1" customWidth="1"/>
    <col min="2839" max="2839" width="10.625" style="1" customWidth="1"/>
    <col min="2840" max="2840" width="9.625" style="1" customWidth="1"/>
    <col min="2841" max="2841" width="10.625" style="1" customWidth="1"/>
    <col min="2842" max="2842" width="9.625" style="1" customWidth="1"/>
    <col min="2843" max="2848" width="10.625" style="1" customWidth="1"/>
    <col min="2849" max="2849" width="6.625" style="1" customWidth="1"/>
    <col min="2850" max="2857" width="10.625" style="1" customWidth="1"/>
    <col min="2858" max="2863" width="9.625" style="1" customWidth="1"/>
    <col min="2864" max="3072" width="9" style="1"/>
    <col min="3073" max="3073" width="4.625" style="1" customWidth="1"/>
    <col min="3074" max="3074" width="7.625" style="1" customWidth="1"/>
    <col min="3075" max="3086" width="9.625" style="1" customWidth="1"/>
    <col min="3087" max="3088" width="8.625" style="1" customWidth="1"/>
    <col min="3089" max="3094" width="9.625" style="1" customWidth="1"/>
    <col min="3095" max="3095" width="10.625" style="1" customWidth="1"/>
    <col min="3096" max="3096" width="9.625" style="1" customWidth="1"/>
    <col min="3097" max="3097" width="10.625" style="1" customWidth="1"/>
    <col min="3098" max="3098" width="9.625" style="1" customWidth="1"/>
    <col min="3099" max="3104" width="10.625" style="1" customWidth="1"/>
    <col min="3105" max="3105" width="6.625" style="1" customWidth="1"/>
    <col min="3106" max="3113" width="10.625" style="1" customWidth="1"/>
    <col min="3114" max="3119" width="9.625" style="1" customWidth="1"/>
    <col min="3120" max="3328" width="9" style="1"/>
    <col min="3329" max="3329" width="4.625" style="1" customWidth="1"/>
    <col min="3330" max="3330" width="7.625" style="1" customWidth="1"/>
    <col min="3331" max="3342" width="9.625" style="1" customWidth="1"/>
    <col min="3343" max="3344" width="8.625" style="1" customWidth="1"/>
    <col min="3345" max="3350" width="9.625" style="1" customWidth="1"/>
    <col min="3351" max="3351" width="10.625" style="1" customWidth="1"/>
    <col min="3352" max="3352" width="9.625" style="1" customWidth="1"/>
    <col min="3353" max="3353" width="10.625" style="1" customWidth="1"/>
    <col min="3354" max="3354" width="9.625" style="1" customWidth="1"/>
    <col min="3355" max="3360" width="10.625" style="1" customWidth="1"/>
    <col min="3361" max="3361" width="6.625" style="1" customWidth="1"/>
    <col min="3362" max="3369" width="10.625" style="1" customWidth="1"/>
    <col min="3370" max="3375" width="9.625" style="1" customWidth="1"/>
    <col min="3376" max="3584" width="9" style="1"/>
    <col min="3585" max="3585" width="4.625" style="1" customWidth="1"/>
    <col min="3586" max="3586" width="7.625" style="1" customWidth="1"/>
    <col min="3587" max="3598" width="9.625" style="1" customWidth="1"/>
    <col min="3599" max="3600" width="8.625" style="1" customWidth="1"/>
    <col min="3601" max="3606" width="9.625" style="1" customWidth="1"/>
    <col min="3607" max="3607" width="10.625" style="1" customWidth="1"/>
    <col min="3608" max="3608" width="9.625" style="1" customWidth="1"/>
    <col min="3609" max="3609" width="10.625" style="1" customWidth="1"/>
    <col min="3610" max="3610" width="9.625" style="1" customWidth="1"/>
    <col min="3611" max="3616" width="10.625" style="1" customWidth="1"/>
    <col min="3617" max="3617" width="6.625" style="1" customWidth="1"/>
    <col min="3618" max="3625" width="10.625" style="1" customWidth="1"/>
    <col min="3626" max="3631" width="9.625" style="1" customWidth="1"/>
    <col min="3632" max="3840" width="9" style="1"/>
    <col min="3841" max="3841" width="4.625" style="1" customWidth="1"/>
    <col min="3842" max="3842" width="7.625" style="1" customWidth="1"/>
    <col min="3843" max="3854" width="9.625" style="1" customWidth="1"/>
    <col min="3855" max="3856" width="8.625" style="1" customWidth="1"/>
    <col min="3857" max="3862" width="9.625" style="1" customWidth="1"/>
    <col min="3863" max="3863" width="10.625" style="1" customWidth="1"/>
    <col min="3864" max="3864" width="9.625" style="1" customWidth="1"/>
    <col min="3865" max="3865" width="10.625" style="1" customWidth="1"/>
    <col min="3866" max="3866" width="9.625" style="1" customWidth="1"/>
    <col min="3867" max="3872" width="10.625" style="1" customWidth="1"/>
    <col min="3873" max="3873" width="6.625" style="1" customWidth="1"/>
    <col min="3874" max="3881" width="10.625" style="1" customWidth="1"/>
    <col min="3882" max="3887" width="9.625" style="1" customWidth="1"/>
    <col min="3888" max="4096" width="9" style="1"/>
    <col min="4097" max="4097" width="4.625" style="1" customWidth="1"/>
    <col min="4098" max="4098" width="7.625" style="1" customWidth="1"/>
    <col min="4099" max="4110" width="9.625" style="1" customWidth="1"/>
    <col min="4111" max="4112" width="8.625" style="1" customWidth="1"/>
    <col min="4113" max="4118" width="9.625" style="1" customWidth="1"/>
    <col min="4119" max="4119" width="10.625" style="1" customWidth="1"/>
    <col min="4120" max="4120" width="9.625" style="1" customWidth="1"/>
    <col min="4121" max="4121" width="10.625" style="1" customWidth="1"/>
    <col min="4122" max="4122" width="9.625" style="1" customWidth="1"/>
    <col min="4123" max="4128" width="10.625" style="1" customWidth="1"/>
    <col min="4129" max="4129" width="6.625" style="1" customWidth="1"/>
    <col min="4130" max="4137" width="10.625" style="1" customWidth="1"/>
    <col min="4138" max="4143" width="9.625" style="1" customWidth="1"/>
    <col min="4144" max="4352" width="9" style="1"/>
    <col min="4353" max="4353" width="4.625" style="1" customWidth="1"/>
    <col min="4354" max="4354" width="7.625" style="1" customWidth="1"/>
    <col min="4355" max="4366" width="9.625" style="1" customWidth="1"/>
    <col min="4367" max="4368" width="8.625" style="1" customWidth="1"/>
    <col min="4369" max="4374" width="9.625" style="1" customWidth="1"/>
    <col min="4375" max="4375" width="10.625" style="1" customWidth="1"/>
    <col min="4376" max="4376" width="9.625" style="1" customWidth="1"/>
    <col min="4377" max="4377" width="10.625" style="1" customWidth="1"/>
    <col min="4378" max="4378" width="9.625" style="1" customWidth="1"/>
    <col min="4379" max="4384" width="10.625" style="1" customWidth="1"/>
    <col min="4385" max="4385" width="6.625" style="1" customWidth="1"/>
    <col min="4386" max="4393" width="10.625" style="1" customWidth="1"/>
    <col min="4394" max="4399" width="9.625" style="1" customWidth="1"/>
    <col min="4400" max="4608" width="9" style="1"/>
    <col min="4609" max="4609" width="4.625" style="1" customWidth="1"/>
    <col min="4610" max="4610" width="7.625" style="1" customWidth="1"/>
    <col min="4611" max="4622" width="9.625" style="1" customWidth="1"/>
    <col min="4623" max="4624" width="8.625" style="1" customWidth="1"/>
    <col min="4625" max="4630" width="9.625" style="1" customWidth="1"/>
    <col min="4631" max="4631" width="10.625" style="1" customWidth="1"/>
    <col min="4632" max="4632" width="9.625" style="1" customWidth="1"/>
    <col min="4633" max="4633" width="10.625" style="1" customWidth="1"/>
    <col min="4634" max="4634" width="9.625" style="1" customWidth="1"/>
    <col min="4635" max="4640" width="10.625" style="1" customWidth="1"/>
    <col min="4641" max="4641" width="6.625" style="1" customWidth="1"/>
    <col min="4642" max="4649" width="10.625" style="1" customWidth="1"/>
    <col min="4650" max="4655" width="9.625" style="1" customWidth="1"/>
    <col min="4656" max="4864" width="9" style="1"/>
    <col min="4865" max="4865" width="4.625" style="1" customWidth="1"/>
    <col min="4866" max="4866" width="7.625" style="1" customWidth="1"/>
    <col min="4867" max="4878" width="9.625" style="1" customWidth="1"/>
    <col min="4879" max="4880" width="8.625" style="1" customWidth="1"/>
    <col min="4881" max="4886" width="9.625" style="1" customWidth="1"/>
    <col min="4887" max="4887" width="10.625" style="1" customWidth="1"/>
    <col min="4888" max="4888" width="9.625" style="1" customWidth="1"/>
    <col min="4889" max="4889" width="10.625" style="1" customWidth="1"/>
    <col min="4890" max="4890" width="9.625" style="1" customWidth="1"/>
    <col min="4891" max="4896" width="10.625" style="1" customWidth="1"/>
    <col min="4897" max="4897" width="6.625" style="1" customWidth="1"/>
    <col min="4898" max="4905" width="10.625" style="1" customWidth="1"/>
    <col min="4906" max="4911" width="9.625" style="1" customWidth="1"/>
    <col min="4912" max="5120" width="9" style="1"/>
    <col min="5121" max="5121" width="4.625" style="1" customWidth="1"/>
    <col min="5122" max="5122" width="7.625" style="1" customWidth="1"/>
    <col min="5123" max="5134" width="9.625" style="1" customWidth="1"/>
    <col min="5135" max="5136" width="8.625" style="1" customWidth="1"/>
    <col min="5137" max="5142" width="9.625" style="1" customWidth="1"/>
    <col min="5143" max="5143" width="10.625" style="1" customWidth="1"/>
    <col min="5144" max="5144" width="9.625" style="1" customWidth="1"/>
    <col min="5145" max="5145" width="10.625" style="1" customWidth="1"/>
    <col min="5146" max="5146" width="9.625" style="1" customWidth="1"/>
    <col min="5147" max="5152" width="10.625" style="1" customWidth="1"/>
    <col min="5153" max="5153" width="6.625" style="1" customWidth="1"/>
    <col min="5154" max="5161" width="10.625" style="1" customWidth="1"/>
    <col min="5162" max="5167" width="9.625" style="1" customWidth="1"/>
    <col min="5168" max="5376" width="9" style="1"/>
    <col min="5377" max="5377" width="4.625" style="1" customWidth="1"/>
    <col min="5378" max="5378" width="7.625" style="1" customWidth="1"/>
    <col min="5379" max="5390" width="9.625" style="1" customWidth="1"/>
    <col min="5391" max="5392" width="8.625" style="1" customWidth="1"/>
    <col min="5393" max="5398" width="9.625" style="1" customWidth="1"/>
    <col min="5399" max="5399" width="10.625" style="1" customWidth="1"/>
    <col min="5400" max="5400" width="9.625" style="1" customWidth="1"/>
    <col min="5401" max="5401" width="10.625" style="1" customWidth="1"/>
    <col min="5402" max="5402" width="9.625" style="1" customWidth="1"/>
    <col min="5403" max="5408" width="10.625" style="1" customWidth="1"/>
    <col min="5409" max="5409" width="6.625" style="1" customWidth="1"/>
    <col min="5410" max="5417" width="10.625" style="1" customWidth="1"/>
    <col min="5418" max="5423" width="9.625" style="1" customWidth="1"/>
    <col min="5424" max="5632" width="9" style="1"/>
    <col min="5633" max="5633" width="4.625" style="1" customWidth="1"/>
    <col min="5634" max="5634" width="7.625" style="1" customWidth="1"/>
    <col min="5635" max="5646" width="9.625" style="1" customWidth="1"/>
    <col min="5647" max="5648" width="8.625" style="1" customWidth="1"/>
    <col min="5649" max="5654" width="9.625" style="1" customWidth="1"/>
    <col min="5655" max="5655" width="10.625" style="1" customWidth="1"/>
    <col min="5656" max="5656" width="9.625" style="1" customWidth="1"/>
    <col min="5657" max="5657" width="10.625" style="1" customWidth="1"/>
    <col min="5658" max="5658" width="9.625" style="1" customWidth="1"/>
    <col min="5659" max="5664" width="10.625" style="1" customWidth="1"/>
    <col min="5665" max="5665" width="6.625" style="1" customWidth="1"/>
    <col min="5666" max="5673" width="10.625" style="1" customWidth="1"/>
    <col min="5674" max="5679" width="9.625" style="1" customWidth="1"/>
    <col min="5680" max="5888" width="9" style="1"/>
    <col min="5889" max="5889" width="4.625" style="1" customWidth="1"/>
    <col min="5890" max="5890" width="7.625" style="1" customWidth="1"/>
    <col min="5891" max="5902" width="9.625" style="1" customWidth="1"/>
    <col min="5903" max="5904" width="8.625" style="1" customWidth="1"/>
    <col min="5905" max="5910" width="9.625" style="1" customWidth="1"/>
    <col min="5911" max="5911" width="10.625" style="1" customWidth="1"/>
    <col min="5912" max="5912" width="9.625" style="1" customWidth="1"/>
    <col min="5913" max="5913" width="10.625" style="1" customWidth="1"/>
    <col min="5914" max="5914" width="9.625" style="1" customWidth="1"/>
    <col min="5915" max="5920" width="10.625" style="1" customWidth="1"/>
    <col min="5921" max="5921" width="6.625" style="1" customWidth="1"/>
    <col min="5922" max="5929" width="10.625" style="1" customWidth="1"/>
    <col min="5930" max="5935" width="9.625" style="1" customWidth="1"/>
    <col min="5936" max="6144" width="9" style="1"/>
    <col min="6145" max="6145" width="4.625" style="1" customWidth="1"/>
    <col min="6146" max="6146" width="7.625" style="1" customWidth="1"/>
    <col min="6147" max="6158" width="9.625" style="1" customWidth="1"/>
    <col min="6159" max="6160" width="8.625" style="1" customWidth="1"/>
    <col min="6161" max="6166" width="9.625" style="1" customWidth="1"/>
    <col min="6167" max="6167" width="10.625" style="1" customWidth="1"/>
    <col min="6168" max="6168" width="9.625" style="1" customWidth="1"/>
    <col min="6169" max="6169" width="10.625" style="1" customWidth="1"/>
    <col min="6170" max="6170" width="9.625" style="1" customWidth="1"/>
    <col min="6171" max="6176" width="10.625" style="1" customWidth="1"/>
    <col min="6177" max="6177" width="6.625" style="1" customWidth="1"/>
    <col min="6178" max="6185" width="10.625" style="1" customWidth="1"/>
    <col min="6186" max="6191" width="9.625" style="1" customWidth="1"/>
    <col min="6192" max="6400" width="9" style="1"/>
    <col min="6401" max="6401" width="4.625" style="1" customWidth="1"/>
    <col min="6402" max="6402" width="7.625" style="1" customWidth="1"/>
    <col min="6403" max="6414" width="9.625" style="1" customWidth="1"/>
    <col min="6415" max="6416" width="8.625" style="1" customWidth="1"/>
    <col min="6417" max="6422" width="9.625" style="1" customWidth="1"/>
    <col min="6423" max="6423" width="10.625" style="1" customWidth="1"/>
    <col min="6424" max="6424" width="9.625" style="1" customWidth="1"/>
    <col min="6425" max="6425" width="10.625" style="1" customWidth="1"/>
    <col min="6426" max="6426" width="9.625" style="1" customWidth="1"/>
    <col min="6427" max="6432" width="10.625" style="1" customWidth="1"/>
    <col min="6433" max="6433" width="6.625" style="1" customWidth="1"/>
    <col min="6434" max="6441" width="10.625" style="1" customWidth="1"/>
    <col min="6442" max="6447" width="9.625" style="1" customWidth="1"/>
    <col min="6448" max="6656" width="9" style="1"/>
    <col min="6657" max="6657" width="4.625" style="1" customWidth="1"/>
    <col min="6658" max="6658" width="7.625" style="1" customWidth="1"/>
    <col min="6659" max="6670" width="9.625" style="1" customWidth="1"/>
    <col min="6671" max="6672" width="8.625" style="1" customWidth="1"/>
    <col min="6673" max="6678" width="9.625" style="1" customWidth="1"/>
    <col min="6679" max="6679" width="10.625" style="1" customWidth="1"/>
    <col min="6680" max="6680" width="9.625" style="1" customWidth="1"/>
    <col min="6681" max="6681" width="10.625" style="1" customWidth="1"/>
    <col min="6682" max="6682" width="9.625" style="1" customWidth="1"/>
    <col min="6683" max="6688" width="10.625" style="1" customWidth="1"/>
    <col min="6689" max="6689" width="6.625" style="1" customWidth="1"/>
    <col min="6690" max="6697" width="10.625" style="1" customWidth="1"/>
    <col min="6698" max="6703" width="9.625" style="1" customWidth="1"/>
    <col min="6704" max="6912" width="9" style="1"/>
    <col min="6913" max="6913" width="4.625" style="1" customWidth="1"/>
    <col min="6914" max="6914" width="7.625" style="1" customWidth="1"/>
    <col min="6915" max="6926" width="9.625" style="1" customWidth="1"/>
    <col min="6927" max="6928" width="8.625" style="1" customWidth="1"/>
    <col min="6929" max="6934" width="9.625" style="1" customWidth="1"/>
    <col min="6935" max="6935" width="10.625" style="1" customWidth="1"/>
    <col min="6936" max="6936" width="9.625" style="1" customWidth="1"/>
    <col min="6937" max="6937" width="10.625" style="1" customWidth="1"/>
    <col min="6938" max="6938" width="9.625" style="1" customWidth="1"/>
    <col min="6939" max="6944" width="10.625" style="1" customWidth="1"/>
    <col min="6945" max="6945" width="6.625" style="1" customWidth="1"/>
    <col min="6946" max="6953" width="10.625" style="1" customWidth="1"/>
    <col min="6954" max="6959" width="9.625" style="1" customWidth="1"/>
    <col min="6960" max="7168" width="9" style="1"/>
    <col min="7169" max="7169" width="4.625" style="1" customWidth="1"/>
    <col min="7170" max="7170" width="7.625" style="1" customWidth="1"/>
    <col min="7171" max="7182" width="9.625" style="1" customWidth="1"/>
    <col min="7183" max="7184" width="8.625" style="1" customWidth="1"/>
    <col min="7185" max="7190" width="9.625" style="1" customWidth="1"/>
    <col min="7191" max="7191" width="10.625" style="1" customWidth="1"/>
    <col min="7192" max="7192" width="9.625" style="1" customWidth="1"/>
    <col min="7193" max="7193" width="10.625" style="1" customWidth="1"/>
    <col min="7194" max="7194" width="9.625" style="1" customWidth="1"/>
    <col min="7195" max="7200" width="10.625" style="1" customWidth="1"/>
    <col min="7201" max="7201" width="6.625" style="1" customWidth="1"/>
    <col min="7202" max="7209" width="10.625" style="1" customWidth="1"/>
    <col min="7210" max="7215" width="9.625" style="1" customWidth="1"/>
    <col min="7216" max="7424" width="9" style="1"/>
    <col min="7425" max="7425" width="4.625" style="1" customWidth="1"/>
    <col min="7426" max="7426" width="7.625" style="1" customWidth="1"/>
    <col min="7427" max="7438" width="9.625" style="1" customWidth="1"/>
    <col min="7439" max="7440" width="8.625" style="1" customWidth="1"/>
    <col min="7441" max="7446" width="9.625" style="1" customWidth="1"/>
    <col min="7447" max="7447" width="10.625" style="1" customWidth="1"/>
    <col min="7448" max="7448" width="9.625" style="1" customWidth="1"/>
    <col min="7449" max="7449" width="10.625" style="1" customWidth="1"/>
    <col min="7450" max="7450" width="9.625" style="1" customWidth="1"/>
    <col min="7451" max="7456" width="10.625" style="1" customWidth="1"/>
    <col min="7457" max="7457" width="6.625" style="1" customWidth="1"/>
    <col min="7458" max="7465" width="10.625" style="1" customWidth="1"/>
    <col min="7466" max="7471" width="9.625" style="1" customWidth="1"/>
    <col min="7472" max="7680" width="9" style="1"/>
    <col min="7681" max="7681" width="4.625" style="1" customWidth="1"/>
    <col min="7682" max="7682" width="7.625" style="1" customWidth="1"/>
    <col min="7683" max="7694" width="9.625" style="1" customWidth="1"/>
    <col min="7695" max="7696" width="8.625" style="1" customWidth="1"/>
    <col min="7697" max="7702" width="9.625" style="1" customWidth="1"/>
    <col min="7703" max="7703" width="10.625" style="1" customWidth="1"/>
    <col min="7704" max="7704" width="9.625" style="1" customWidth="1"/>
    <col min="7705" max="7705" width="10.625" style="1" customWidth="1"/>
    <col min="7706" max="7706" width="9.625" style="1" customWidth="1"/>
    <col min="7707" max="7712" width="10.625" style="1" customWidth="1"/>
    <col min="7713" max="7713" width="6.625" style="1" customWidth="1"/>
    <col min="7714" max="7721" width="10.625" style="1" customWidth="1"/>
    <col min="7722" max="7727" width="9.625" style="1" customWidth="1"/>
    <col min="7728" max="7936" width="9" style="1"/>
    <col min="7937" max="7937" width="4.625" style="1" customWidth="1"/>
    <col min="7938" max="7938" width="7.625" style="1" customWidth="1"/>
    <col min="7939" max="7950" width="9.625" style="1" customWidth="1"/>
    <col min="7951" max="7952" width="8.625" style="1" customWidth="1"/>
    <col min="7953" max="7958" width="9.625" style="1" customWidth="1"/>
    <col min="7959" max="7959" width="10.625" style="1" customWidth="1"/>
    <col min="7960" max="7960" width="9.625" style="1" customWidth="1"/>
    <col min="7961" max="7961" width="10.625" style="1" customWidth="1"/>
    <col min="7962" max="7962" width="9.625" style="1" customWidth="1"/>
    <col min="7963" max="7968" width="10.625" style="1" customWidth="1"/>
    <col min="7969" max="7969" width="6.625" style="1" customWidth="1"/>
    <col min="7970" max="7977" width="10.625" style="1" customWidth="1"/>
    <col min="7978" max="7983" width="9.625" style="1" customWidth="1"/>
    <col min="7984" max="8192" width="9" style="1"/>
    <col min="8193" max="8193" width="4.625" style="1" customWidth="1"/>
    <col min="8194" max="8194" width="7.625" style="1" customWidth="1"/>
    <col min="8195" max="8206" width="9.625" style="1" customWidth="1"/>
    <col min="8207" max="8208" width="8.625" style="1" customWidth="1"/>
    <col min="8209" max="8214" width="9.625" style="1" customWidth="1"/>
    <col min="8215" max="8215" width="10.625" style="1" customWidth="1"/>
    <col min="8216" max="8216" width="9.625" style="1" customWidth="1"/>
    <col min="8217" max="8217" width="10.625" style="1" customWidth="1"/>
    <col min="8218" max="8218" width="9.625" style="1" customWidth="1"/>
    <col min="8219" max="8224" width="10.625" style="1" customWidth="1"/>
    <col min="8225" max="8225" width="6.625" style="1" customWidth="1"/>
    <col min="8226" max="8233" width="10.625" style="1" customWidth="1"/>
    <col min="8234" max="8239" width="9.625" style="1" customWidth="1"/>
    <col min="8240" max="8448" width="9" style="1"/>
    <col min="8449" max="8449" width="4.625" style="1" customWidth="1"/>
    <col min="8450" max="8450" width="7.625" style="1" customWidth="1"/>
    <col min="8451" max="8462" width="9.625" style="1" customWidth="1"/>
    <col min="8463" max="8464" width="8.625" style="1" customWidth="1"/>
    <col min="8465" max="8470" width="9.625" style="1" customWidth="1"/>
    <col min="8471" max="8471" width="10.625" style="1" customWidth="1"/>
    <col min="8472" max="8472" width="9.625" style="1" customWidth="1"/>
    <col min="8473" max="8473" width="10.625" style="1" customWidth="1"/>
    <col min="8474" max="8474" width="9.625" style="1" customWidth="1"/>
    <col min="8475" max="8480" width="10.625" style="1" customWidth="1"/>
    <col min="8481" max="8481" width="6.625" style="1" customWidth="1"/>
    <col min="8482" max="8489" width="10.625" style="1" customWidth="1"/>
    <col min="8490" max="8495" width="9.625" style="1" customWidth="1"/>
    <col min="8496" max="8704" width="9" style="1"/>
    <col min="8705" max="8705" width="4.625" style="1" customWidth="1"/>
    <col min="8706" max="8706" width="7.625" style="1" customWidth="1"/>
    <col min="8707" max="8718" width="9.625" style="1" customWidth="1"/>
    <col min="8719" max="8720" width="8.625" style="1" customWidth="1"/>
    <col min="8721" max="8726" width="9.625" style="1" customWidth="1"/>
    <col min="8727" max="8727" width="10.625" style="1" customWidth="1"/>
    <col min="8728" max="8728" width="9.625" style="1" customWidth="1"/>
    <col min="8729" max="8729" width="10.625" style="1" customWidth="1"/>
    <col min="8730" max="8730" width="9.625" style="1" customWidth="1"/>
    <col min="8731" max="8736" width="10.625" style="1" customWidth="1"/>
    <col min="8737" max="8737" width="6.625" style="1" customWidth="1"/>
    <col min="8738" max="8745" width="10.625" style="1" customWidth="1"/>
    <col min="8746" max="8751" width="9.625" style="1" customWidth="1"/>
    <col min="8752" max="8960" width="9" style="1"/>
    <col min="8961" max="8961" width="4.625" style="1" customWidth="1"/>
    <col min="8962" max="8962" width="7.625" style="1" customWidth="1"/>
    <col min="8963" max="8974" width="9.625" style="1" customWidth="1"/>
    <col min="8975" max="8976" width="8.625" style="1" customWidth="1"/>
    <col min="8977" max="8982" width="9.625" style="1" customWidth="1"/>
    <col min="8983" max="8983" width="10.625" style="1" customWidth="1"/>
    <col min="8984" max="8984" width="9.625" style="1" customWidth="1"/>
    <col min="8985" max="8985" width="10.625" style="1" customWidth="1"/>
    <col min="8986" max="8986" width="9.625" style="1" customWidth="1"/>
    <col min="8987" max="8992" width="10.625" style="1" customWidth="1"/>
    <col min="8993" max="8993" width="6.625" style="1" customWidth="1"/>
    <col min="8994" max="9001" width="10.625" style="1" customWidth="1"/>
    <col min="9002" max="9007" width="9.625" style="1" customWidth="1"/>
    <col min="9008" max="9216" width="9" style="1"/>
    <col min="9217" max="9217" width="4.625" style="1" customWidth="1"/>
    <col min="9218" max="9218" width="7.625" style="1" customWidth="1"/>
    <col min="9219" max="9230" width="9.625" style="1" customWidth="1"/>
    <col min="9231" max="9232" width="8.625" style="1" customWidth="1"/>
    <col min="9233" max="9238" width="9.625" style="1" customWidth="1"/>
    <col min="9239" max="9239" width="10.625" style="1" customWidth="1"/>
    <col min="9240" max="9240" width="9.625" style="1" customWidth="1"/>
    <col min="9241" max="9241" width="10.625" style="1" customWidth="1"/>
    <col min="9242" max="9242" width="9.625" style="1" customWidth="1"/>
    <col min="9243" max="9248" width="10.625" style="1" customWidth="1"/>
    <col min="9249" max="9249" width="6.625" style="1" customWidth="1"/>
    <col min="9250" max="9257" width="10.625" style="1" customWidth="1"/>
    <col min="9258" max="9263" width="9.625" style="1" customWidth="1"/>
    <col min="9264" max="9472" width="9" style="1"/>
    <col min="9473" max="9473" width="4.625" style="1" customWidth="1"/>
    <col min="9474" max="9474" width="7.625" style="1" customWidth="1"/>
    <col min="9475" max="9486" width="9.625" style="1" customWidth="1"/>
    <col min="9487" max="9488" width="8.625" style="1" customWidth="1"/>
    <col min="9489" max="9494" width="9.625" style="1" customWidth="1"/>
    <col min="9495" max="9495" width="10.625" style="1" customWidth="1"/>
    <col min="9496" max="9496" width="9.625" style="1" customWidth="1"/>
    <col min="9497" max="9497" width="10.625" style="1" customWidth="1"/>
    <col min="9498" max="9498" width="9.625" style="1" customWidth="1"/>
    <col min="9499" max="9504" width="10.625" style="1" customWidth="1"/>
    <col min="9505" max="9505" width="6.625" style="1" customWidth="1"/>
    <col min="9506" max="9513" width="10.625" style="1" customWidth="1"/>
    <col min="9514" max="9519" width="9.625" style="1" customWidth="1"/>
    <col min="9520" max="9728" width="9" style="1"/>
    <col min="9729" max="9729" width="4.625" style="1" customWidth="1"/>
    <col min="9730" max="9730" width="7.625" style="1" customWidth="1"/>
    <col min="9731" max="9742" width="9.625" style="1" customWidth="1"/>
    <col min="9743" max="9744" width="8.625" style="1" customWidth="1"/>
    <col min="9745" max="9750" width="9.625" style="1" customWidth="1"/>
    <col min="9751" max="9751" width="10.625" style="1" customWidth="1"/>
    <col min="9752" max="9752" width="9.625" style="1" customWidth="1"/>
    <col min="9753" max="9753" width="10.625" style="1" customWidth="1"/>
    <col min="9754" max="9754" width="9.625" style="1" customWidth="1"/>
    <col min="9755" max="9760" width="10.625" style="1" customWidth="1"/>
    <col min="9761" max="9761" width="6.625" style="1" customWidth="1"/>
    <col min="9762" max="9769" width="10.625" style="1" customWidth="1"/>
    <col min="9770" max="9775" width="9.625" style="1" customWidth="1"/>
    <col min="9776" max="9984" width="9" style="1"/>
    <col min="9985" max="9985" width="4.625" style="1" customWidth="1"/>
    <col min="9986" max="9986" width="7.625" style="1" customWidth="1"/>
    <col min="9987" max="9998" width="9.625" style="1" customWidth="1"/>
    <col min="9999" max="10000" width="8.625" style="1" customWidth="1"/>
    <col min="10001" max="10006" width="9.625" style="1" customWidth="1"/>
    <col min="10007" max="10007" width="10.625" style="1" customWidth="1"/>
    <col min="10008" max="10008" width="9.625" style="1" customWidth="1"/>
    <col min="10009" max="10009" width="10.625" style="1" customWidth="1"/>
    <col min="10010" max="10010" width="9.625" style="1" customWidth="1"/>
    <col min="10011" max="10016" width="10.625" style="1" customWidth="1"/>
    <col min="10017" max="10017" width="6.625" style="1" customWidth="1"/>
    <col min="10018" max="10025" width="10.625" style="1" customWidth="1"/>
    <col min="10026" max="10031" width="9.625" style="1" customWidth="1"/>
    <col min="10032" max="10240" width="9" style="1"/>
    <col min="10241" max="10241" width="4.625" style="1" customWidth="1"/>
    <col min="10242" max="10242" width="7.625" style="1" customWidth="1"/>
    <col min="10243" max="10254" width="9.625" style="1" customWidth="1"/>
    <col min="10255" max="10256" width="8.625" style="1" customWidth="1"/>
    <col min="10257" max="10262" width="9.625" style="1" customWidth="1"/>
    <col min="10263" max="10263" width="10.625" style="1" customWidth="1"/>
    <col min="10264" max="10264" width="9.625" style="1" customWidth="1"/>
    <col min="10265" max="10265" width="10.625" style="1" customWidth="1"/>
    <col min="10266" max="10266" width="9.625" style="1" customWidth="1"/>
    <col min="10267" max="10272" width="10.625" style="1" customWidth="1"/>
    <col min="10273" max="10273" width="6.625" style="1" customWidth="1"/>
    <col min="10274" max="10281" width="10.625" style="1" customWidth="1"/>
    <col min="10282" max="10287" width="9.625" style="1" customWidth="1"/>
    <col min="10288" max="10496" width="9" style="1"/>
    <col min="10497" max="10497" width="4.625" style="1" customWidth="1"/>
    <col min="10498" max="10498" width="7.625" style="1" customWidth="1"/>
    <col min="10499" max="10510" width="9.625" style="1" customWidth="1"/>
    <col min="10511" max="10512" width="8.625" style="1" customWidth="1"/>
    <col min="10513" max="10518" width="9.625" style="1" customWidth="1"/>
    <col min="10519" max="10519" width="10.625" style="1" customWidth="1"/>
    <col min="10520" max="10520" width="9.625" style="1" customWidth="1"/>
    <col min="10521" max="10521" width="10.625" style="1" customWidth="1"/>
    <col min="10522" max="10522" width="9.625" style="1" customWidth="1"/>
    <col min="10523" max="10528" width="10.625" style="1" customWidth="1"/>
    <col min="10529" max="10529" width="6.625" style="1" customWidth="1"/>
    <col min="10530" max="10537" width="10.625" style="1" customWidth="1"/>
    <col min="10538" max="10543" width="9.625" style="1" customWidth="1"/>
    <col min="10544" max="10752" width="9" style="1"/>
    <col min="10753" max="10753" width="4.625" style="1" customWidth="1"/>
    <col min="10754" max="10754" width="7.625" style="1" customWidth="1"/>
    <col min="10755" max="10766" width="9.625" style="1" customWidth="1"/>
    <col min="10767" max="10768" width="8.625" style="1" customWidth="1"/>
    <col min="10769" max="10774" width="9.625" style="1" customWidth="1"/>
    <col min="10775" max="10775" width="10.625" style="1" customWidth="1"/>
    <col min="10776" max="10776" width="9.625" style="1" customWidth="1"/>
    <col min="10777" max="10777" width="10.625" style="1" customWidth="1"/>
    <col min="10778" max="10778" width="9.625" style="1" customWidth="1"/>
    <col min="10779" max="10784" width="10.625" style="1" customWidth="1"/>
    <col min="10785" max="10785" width="6.625" style="1" customWidth="1"/>
    <col min="10786" max="10793" width="10.625" style="1" customWidth="1"/>
    <col min="10794" max="10799" width="9.625" style="1" customWidth="1"/>
    <col min="10800" max="11008" width="9" style="1"/>
    <col min="11009" max="11009" width="4.625" style="1" customWidth="1"/>
    <col min="11010" max="11010" width="7.625" style="1" customWidth="1"/>
    <col min="11011" max="11022" width="9.625" style="1" customWidth="1"/>
    <col min="11023" max="11024" width="8.625" style="1" customWidth="1"/>
    <col min="11025" max="11030" width="9.625" style="1" customWidth="1"/>
    <col min="11031" max="11031" width="10.625" style="1" customWidth="1"/>
    <col min="11032" max="11032" width="9.625" style="1" customWidth="1"/>
    <col min="11033" max="11033" width="10.625" style="1" customWidth="1"/>
    <col min="11034" max="11034" width="9.625" style="1" customWidth="1"/>
    <col min="11035" max="11040" width="10.625" style="1" customWidth="1"/>
    <col min="11041" max="11041" width="6.625" style="1" customWidth="1"/>
    <col min="11042" max="11049" width="10.625" style="1" customWidth="1"/>
    <col min="11050" max="11055" width="9.625" style="1" customWidth="1"/>
    <col min="11056" max="11264" width="9" style="1"/>
    <col min="11265" max="11265" width="4.625" style="1" customWidth="1"/>
    <col min="11266" max="11266" width="7.625" style="1" customWidth="1"/>
    <col min="11267" max="11278" width="9.625" style="1" customWidth="1"/>
    <col min="11279" max="11280" width="8.625" style="1" customWidth="1"/>
    <col min="11281" max="11286" width="9.625" style="1" customWidth="1"/>
    <col min="11287" max="11287" width="10.625" style="1" customWidth="1"/>
    <col min="11288" max="11288" width="9.625" style="1" customWidth="1"/>
    <col min="11289" max="11289" width="10.625" style="1" customWidth="1"/>
    <col min="11290" max="11290" width="9.625" style="1" customWidth="1"/>
    <col min="11291" max="11296" width="10.625" style="1" customWidth="1"/>
    <col min="11297" max="11297" width="6.625" style="1" customWidth="1"/>
    <col min="11298" max="11305" width="10.625" style="1" customWidth="1"/>
    <col min="11306" max="11311" width="9.625" style="1" customWidth="1"/>
    <col min="11312" max="11520" width="9" style="1"/>
    <col min="11521" max="11521" width="4.625" style="1" customWidth="1"/>
    <col min="11522" max="11522" width="7.625" style="1" customWidth="1"/>
    <col min="11523" max="11534" width="9.625" style="1" customWidth="1"/>
    <col min="11535" max="11536" width="8.625" style="1" customWidth="1"/>
    <col min="11537" max="11542" width="9.625" style="1" customWidth="1"/>
    <col min="11543" max="11543" width="10.625" style="1" customWidth="1"/>
    <col min="11544" max="11544" width="9.625" style="1" customWidth="1"/>
    <col min="11545" max="11545" width="10.625" style="1" customWidth="1"/>
    <col min="11546" max="11546" width="9.625" style="1" customWidth="1"/>
    <col min="11547" max="11552" width="10.625" style="1" customWidth="1"/>
    <col min="11553" max="11553" width="6.625" style="1" customWidth="1"/>
    <col min="11554" max="11561" width="10.625" style="1" customWidth="1"/>
    <col min="11562" max="11567" width="9.625" style="1" customWidth="1"/>
    <col min="11568" max="11776" width="9" style="1"/>
    <col min="11777" max="11777" width="4.625" style="1" customWidth="1"/>
    <col min="11778" max="11778" width="7.625" style="1" customWidth="1"/>
    <col min="11779" max="11790" width="9.625" style="1" customWidth="1"/>
    <col min="11791" max="11792" width="8.625" style="1" customWidth="1"/>
    <col min="11793" max="11798" width="9.625" style="1" customWidth="1"/>
    <col min="11799" max="11799" width="10.625" style="1" customWidth="1"/>
    <col min="11800" max="11800" width="9.625" style="1" customWidth="1"/>
    <col min="11801" max="11801" width="10.625" style="1" customWidth="1"/>
    <col min="11802" max="11802" width="9.625" style="1" customWidth="1"/>
    <col min="11803" max="11808" width="10.625" style="1" customWidth="1"/>
    <col min="11809" max="11809" width="6.625" style="1" customWidth="1"/>
    <col min="11810" max="11817" width="10.625" style="1" customWidth="1"/>
    <col min="11818" max="11823" width="9.625" style="1" customWidth="1"/>
    <col min="11824" max="12032" width="9" style="1"/>
    <col min="12033" max="12033" width="4.625" style="1" customWidth="1"/>
    <col min="12034" max="12034" width="7.625" style="1" customWidth="1"/>
    <col min="12035" max="12046" width="9.625" style="1" customWidth="1"/>
    <col min="12047" max="12048" width="8.625" style="1" customWidth="1"/>
    <col min="12049" max="12054" width="9.625" style="1" customWidth="1"/>
    <col min="12055" max="12055" width="10.625" style="1" customWidth="1"/>
    <col min="12056" max="12056" width="9.625" style="1" customWidth="1"/>
    <col min="12057" max="12057" width="10.625" style="1" customWidth="1"/>
    <col min="12058" max="12058" width="9.625" style="1" customWidth="1"/>
    <col min="12059" max="12064" width="10.625" style="1" customWidth="1"/>
    <col min="12065" max="12065" width="6.625" style="1" customWidth="1"/>
    <col min="12066" max="12073" width="10.625" style="1" customWidth="1"/>
    <col min="12074" max="12079" width="9.625" style="1" customWidth="1"/>
    <col min="12080" max="12288" width="9" style="1"/>
    <col min="12289" max="12289" width="4.625" style="1" customWidth="1"/>
    <col min="12290" max="12290" width="7.625" style="1" customWidth="1"/>
    <col min="12291" max="12302" width="9.625" style="1" customWidth="1"/>
    <col min="12303" max="12304" width="8.625" style="1" customWidth="1"/>
    <col min="12305" max="12310" width="9.625" style="1" customWidth="1"/>
    <col min="12311" max="12311" width="10.625" style="1" customWidth="1"/>
    <col min="12312" max="12312" width="9.625" style="1" customWidth="1"/>
    <col min="12313" max="12313" width="10.625" style="1" customWidth="1"/>
    <col min="12314" max="12314" width="9.625" style="1" customWidth="1"/>
    <col min="12315" max="12320" width="10.625" style="1" customWidth="1"/>
    <col min="12321" max="12321" width="6.625" style="1" customWidth="1"/>
    <col min="12322" max="12329" width="10.625" style="1" customWidth="1"/>
    <col min="12330" max="12335" width="9.625" style="1" customWidth="1"/>
    <col min="12336" max="12544" width="9" style="1"/>
    <col min="12545" max="12545" width="4.625" style="1" customWidth="1"/>
    <col min="12546" max="12546" width="7.625" style="1" customWidth="1"/>
    <col min="12547" max="12558" width="9.625" style="1" customWidth="1"/>
    <col min="12559" max="12560" width="8.625" style="1" customWidth="1"/>
    <col min="12561" max="12566" width="9.625" style="1" customWidth="1"/>
    <col min="12567" max="12567" width="10.625" style="1" customWidth="1"/>
    <col min="12568" max="12568" width="9.625" style="1" customWidth="1"/>
    <col min="12569" max="12569" width="10.625" style="1" customWidth="1"/>
    <col min="12570" max="12570" width="9.625" style="1" customWidth="1"/>
    <col min="12571" max="12576" width="10.625" style="1" customWidth="1"/>
    <col min="12577" max="12577" width="6.625" style="1" customWidth="1"/>
    <col min="12578" max="12585" width="10.625" style="1" customWidth="1"/>
    <col min="12586" max="12591" width="9.625" style="1" customWidth="1"/>
    <col min="12592" max="12800" width="9" style="1"/>
    <col min="12801" max="12801" width="4.625" style="1" customWidth="1"/>
    <col min="12802" max="12802" width="7.625" style="1" customWidth="1"/>
    <col min="12803" max="12814" width="9.625" style="1" customWidth="1"/>
    <col min="12815" max="12816" width="8.625" style="1" customWidth="1"/>
    <col min="12817" max="12822" width="9.625" style="1" customWidth="1"/>
    <col min="12823" max="12823" width="10.625" style="1" customWidth="1"/>
    <col min="12824" max="12824" width="9.625" style="1" customWidth="1"/>
    <col min="12825" max="12825" width="10.625" style="1" customWidth="1"/>
    <col min="12826" max="12826" width="9.625" style="1" customWidth="1"/>
    <col min="12827" max="12832" width="10.625" style="1" customWidth="1"/>
    <col min="12833" max="12833" width="6.625" style="1" customWidth="1"/>
    <col min="12834" max="12841" width="10.625" style="1" customWidth="1"/>
    <col min="12842" max="12847" width="9.625" style="1" customWidth="1"/>
    <col min="12848" max="13056" width="9" style="1"/>
    <col min="13057" max="13057" width="4.625" style="1" customWidth="1"/>
    <col min="13058" max="13058" width="7.625" style="1" customWidth="1"/>
    <col min="13059" max="13070" width="9.625" style="1" customWidth="1"/>
    <col min="13071" max="13072" width="8.625" style="1" customWidth="1"/>
    <col min="13073" max="13078" width="9.625" style="1" customWidth="1"/>
    <col min="13079" max="13079" width="10.625" style="1" customWidth="1"/>
    <col min="13080" max="13080" width="9.625" style="1" customWidth="1"/>
    <col min="13081" max="13081" width="10.625" style="1" customWidth="1"/>
    <col min="13082" max="13082" width="9.625" style="1" customWidth="1"/>
    <col min="13083" max="13088" width="10.625" style="1" customWidth="1"/>
    <col min="13089" max="13089" width="6.625" style="1" customWidth="1"/>
    <col min="13090" max="13097" width="10.625" style="1" customWidth="1"/>
    <col min="13098" max="13103" width="9.625" style="1" customWidth="1"/>
    <col min="13104" max="13312" width="9" style="1"/>
    <col min="13313" max="13313" width="4.625" style="1" customWidth="1"/>
    <col min="13314" max="13314" width="7.625" style="1" customWidth="1"/>
    <col min="13315" max="13326" width="9.625" style="1" customWidth="1"/>
    <col min="13327" max="13328" width="8.625" style="1" customWidth="1"/>
    <col min="13329" max="13334" width="9.625" style="1" customWidth="1"/>
    <col min="13335" max="13335" width="10.625" style="1" customWidth="1"/>
    <col min="13336" max="13336" width="9.625" style="1" customWidth="1"/>
    <col min="13337" max="13337" width="10.625" style="1" customWidth="1"/>
    <col min="13338" max="13338" width="9.625" style="1" customWidth="1"/>
    <col min="13339" max="13344" width="10.625" style="1" customWidth="1"/>
    <col min="13345" max="13345" width="6.625" style="1" customWidth="1"/>
    <col min="13346" max="13353" width="10.625" style="1" customWidth="1"/>
    <col min="13354" max="13359" width="9.625" style="1" customWidth="1"/>
    <col min="13360" max="13568" width="9" style="1"/>
    <col min="13569" max="13569" width="4.625" style="1" customWidth="1"/>
    <col min="13570" max="13570" width="7.625" style="1" customWidth="1"/>
    <col min="13571" max="13582" width="9.625" style="1" customWidth="1"/>
    <col min="13583" max="13584" width="8.625" style="1" customWidth="1"/>
    <col min="13585" max="13590" width="9.625" style="1" customWidth="1"/>
    <col min="13591" max="13591" width="10.625" style="1" customWidth="1"/>
    <col min="13592" max="13592" width="9.625" style="1" customWidth="1"/>
    <col min="13593" max="13593" width="10.625" style="1" customWidth="1"/>
    <col min="13594" max="13594" width="9.625" style="1" customWidth="1"/>
    <col min="13595" max="13600" width="10.625" style="1" customWidth="1"/>
    <col min="13601" max="13601" width="6.625" style="1" customWidth="1"/>
    <col min="13602" max="13609" width="10.625" style="1" customWidth="1"/>
    <col min="13610" max="13615" width="9.625" style="1" customWidth="1"/>
    <col min="13616" max="13824" width="9" style="1"/>
    <col min="13825" max="13825" width="4.625" style="1" customWidth="1"/>
    <col min="13826" max="13826" width="7.625" style="1" customWidth="1"/>
    <col min="13827" max="13838" width="9.625" style="1" customWidth="1"/>
    <col min="13839" max="13840" width="8.625" style="1" customWidth="1"/>
    <col min="13841" max="13846" width="9.625" style="1" customWidth="1"/>
    <col min="13847" max="13847" width="10.625" style="1" customWidth="1"/>
    <col min="13848" max="13848" width="9.625" style="1" customWidth="1"/>
    <col min="13849" max="13849" width="10.625" style="1" customWidth="1"/>
    <col min="13850" max="13850" width="9.625" style="1" customWidth="1"/>
    <col min="13851" max="13856" width="10.625" style="1" customWidth="1"/>
    <col min="13857" max="13857" width="6.625" style="1" customWidth="1"/>
    <col min="13858" max="13865" width="10.625" style="1" customWidth="1"/>
    <col min="13866" max="13871" width="9.625" style="1" customWidth="1"/>
    <col min="13872" max="14080" width="9" style="1"/>
    <col min="14081" max="14081" width="4.625" style="1" customWidth="1"/>
    <col min="14082" max="14082" width="7.625" style="1" customWidth="1"/>
    <col min="14083" max="14094" width="9.625" style="1" customWidth="1"/>
    <col min="14095" max="14096" width="8.625" style="1" customWidth="1"/>
    <col min="14097" max="14102" width="9.625" style="1" customWidth="1"/>
    <col min="14103" max="14103" width="10.625" style="1" customWidth="1"/>
    <col min="14104" max="14104" width="9.625" style="1" customWidth="1"/>
    <col min="14105" max="14105" width="10.625" style="1" customWidth="1"/>
    <col min="14106" max="14106" width="9.625" style="1" customWidth="1"/>
    <col min="14107" max="14112" width="10.625" style="1" customWidth="1"/>
    <col min="14113" max="14113" width="6.625" style="1" customWidth="1"/>
    <col min="14114" max="14121" width="10.625" style="1" customWidth="1"/>
    <col min="14122" max="14127" width="9.625" style="1" customWidth="1"/>
    <col min="14128" max="14336" width="9" style="1"/>
    <col min="14337" max="14337" width="4.625" style="1" customWidth="1"/>
    <col min="14338" max="14338" width="7.625" style="1" customWidth="1"/>
    <col min="14339" max="14350" width="9.625" style="1" customWidth="1"/>
    <col min="14351" max="14352" width="8.625" style="1" customWidth="1"/>
    <col min="14353" max="14358" width="9.625" style="1" customWidth="1"/>
    <col min="14359" max="14359" width="10.625" style="1" customWidth="1"/>
    <col min="14360" max="14360" width="9.625" style="1" customWidth="1"/>
    <col min="14361" max="14361" width="10.625" style="1" customWidth="1"/>
    <col min="14362" max="14362" width="9.625" style="1" customWidth="1"/>
    <col min="14363" max="14368" width="10.625" style="1" customWidth="1"/>
    <col min="14369" max="14369" width="6.625" style="1" customWidth="1"/>
    <col min="14370" max="14377" width="10.625" style="1" customWidth="1"/>
    <col min="14378" max="14383" width="9.625" style="1" customWidth="1"/>
    <col min="14384" max="14592" width="9" style="1"/>
    <col min="14593" max="14593" width="4.625" style="1" customWidth="1"/>
    <col min="14594" max="14594" width="7.625" style="1" customWidth="1"/>
    <col min="14595" max="14606" width="9.625" style="1" customWidth="1"/>
    <col min="14607" max="14608" width="8.625" style="1" customWidth="1"/>
    <col min="14609" max="14614" width="9.625" style="1" customWidth="1"/>
    <col min="14615" max="14615" width="10.625" style="1" customWidth="1"/>
    <col min="14616" max="14616" width="9.625" style="1" customWidth="1"/>
    <col min="14617" max="14617" width="10.625" style="1" customWidth="1"/>
    <col min="14618" max="14618" width="9.625" style="1" customWidth="1"/>
    <col min="14619" max="14624" width="10.625" style="1" customWidth="1"/>
    <col min="14625" max="14625" width="6.625" style="1" customWidth="1"/>
    <col min="14626" max="14633" width="10.625" style="1" customWidth="1"/>
    <col min="14634" max="14639" width="9.625" style="1" customWidth="1"/>
    <col min="14640" max="14848" width="9" style="1"/>
    <col min="14849" max="14849" width="4.625" style="1" customWidth="1"/>
    <col min="14850" max="14850" width="7.625" style="1" customWidth="1"/>
    <col min="14851" max="14862" width="9.625" style="1" customWidth="1"/>
    <col min="14863" max="14864" width="8.625" style="1" customWidth="1"/>
    <col min="14865" max="14870" width="9.625" style="1" customWidth="1"/>
    <col min="14871" max="14871" width="10.625" style="1" customWidth="1"/>
    <col min="14872" max="14872" width="9.625" style="1" customWidth="1"/>
    <col min="14873" max="14873" width="10.625" style="1" customWidth="1"/>
    <col min="14874" max="14874" width="9.625" style="1" customWidth="1"/>
    <col min="14875" max="14880" width="10.625" style="1" customWidth="1"/>
    <col min="14881" max="14881" width="6.625" style="1" customWidth="1"/>
    <col min="14882" max="14889" width="10.625" style="1" customWidth="1"/>
    <col min="14890" max="14895" width="9.625" style="1" customWidth="1"/>
    <col min="14896" max="15104" width="9" style="1"/>
    <col min="15105" max="15105" width="4.625" style="1" customWidth="1"/>
    <col min="15106" max="15106" width="7.625" style="1" customWidth="1"/>
    <col min="15107" max="15118" width="9.625" style="1" customWidth="1"/>
    <col min="15119" max="15120" width="8.625" style="1" customWidth="1"/>
    <col min="15121" max="15126" width="9.625" style="1" customWidth="1"/>
    <col min="15127" max="15127" width="10.625" style="1" customWidth="1"/>
    <col min="15128" max="15128" width="9.625" style="1" customWidth="1"/>
    <col min="15129" max="15129" width="10.625" style="1" customWidth="1"/>
    <col min="15130" max="15130" width="9.625" style="1" customWidth="1"/>
    <col min="15131" max="15136" width="10.625" style="1" customWidth="1"/>
    <col min="15137" max="15137" width="6.625" style="1" customWidth="1"/>
    <col min="15138" max="15145" width="10.625" style="1" customWidth="1"/>
    <col min="15146" max="15151" width="9.625" style="1" customWidth="1"/>
    <col min="15152" max="15360" width="9" style="1"/>
    <col min="15361" max="15361" width="4.625" style="1" customWidth="1"/>
    <col min="15362" max="15362" width="7.625" style="1" customWidth="1"/>
    <col min="15363" max="15374" width="9.625" style="1" customWidth="1"/>
    <col min="15375" max="15376" width="8.625" style="1" customWidth="1"/>
    <col min="15377" max="15382" width="9.625" style="1" customWidth="1"/>
    <col min="15383" max="15383" width="10.625" style="1" customWidth="1"/>
    <col min="15384" max="15384" width="9.625" style="1" customWidth="1"/>
    <col min="15385" max="15385" width="10.625" style="1" customWidth="1"/>
    <col min="15386" max="15386" width="9.625" style="1" customWidth="1"/>
    <col min="15387" max="15392" width="10.625" style="1" customWidth="1"/>
    <col min="15393" max="15393" width="6.625" style="1" customWidth="1"/>
    <col min="15394" max="15401" width="10.625" style="1" customWidth="1"/>
    <col min="15402" max="15407" width="9.625" style="1" customWidth="1"/>
    <col min="15408" max="15616" width="9" style="1"/>
    <col min="15617" max="15617" width="4.625" style="1" customWidth="1"/>
    <col min="15618" max="15618" width="7.625" style="1" customWidth="1"/>
    <col min="15619" max="15630" width="9.625" style="1" customWidth="1"/>
    <col min="15631" max="15632" width="8.625" style="1" customWidth="1"/>
    <col min="15633" max="15638" width="9.625" style="1" customWidth="1"/>
    <col min="15639" max="15639" width="10.625" style="1" customWidth="1"/>
    <col min="15640" max="15640" width="9.625" style="1" customWidth="1"/>
    <col min="15641" max="15641" width="10.625" style="1" customWidth="1"/>
    <col min="15642" max="15642" width="9.625" style="1" customWidth="1"/>
    <col min="15643" max="15648" width="10.625" style="1" customWidth="1"/>
    <col min="15649" max="15649" width="6.625" style="1" customWidth="1"/>
    <col min="15650" max="15657" width="10.625" style="1" customWidth="1"/>
    <col min="15658" max="15663" width="9.625" style="1" customWidth="1"/>
    <col min="15664" max="15872" width="9" style="1"/>
    <col min="15873" max="15873" width="4.625" style="1" customWidth="1"/>
    <col min="15874" max="15874" width="7.625" style="1" customWidth="1"/>
    <col min="15875" max="15886" width="9.625" style="1" customWidth="1"/>
    <col min="15887" max="15888" width="8.625" style="1" customWidth="1"/>
    <col min="15889" max="15894" width="9.625" style="1" customWidth="1"/>
    <col min="15895" max="15895" width="10.625" style="1" customWidth="1"/>
    <col min="15896" max="15896" width="9.625" style="1" customWidth="1"/>
    <col min="15897" max="15897" width="10.625" style="1" customWidth="1"/>
    <col min="15898" max="15898" width="9.625" style="1" customWidth="1"/>
    <col min="15899" max="15904" width="10.625" style="1" customWidth="1"/>
    <col min="15905" max="15905" width="6.625" style="1" customWidth="1"/>
    <col min="15906" max="15913" width="10.625" style="1" customWidth="1"/>
    <col min="15914" max="15919" width="9.625" style="1" customWidth="1"/>
    <col min="15920" max="16128" width="9" style="1"/>
    <col min="16129" max="16129" width="4.625" style="1" customWidth="1"/>
    <col min="16130" max="16130" width="7.625" style="1" customWidth="1"/>
    <col min="16131" max="16142" width="9.625" style="1" customWidth="1"/>
    <col min="16143" max="16144" width="8.625" style="1" customWidth="1"/>
    <col min="16145" max="16150" width="9.625" style="1" customWidth="1"/>
    <col min="16151" max="16151" width="10.625" style="1" customWidth="1"/>
    <col min="16152" max="16152" width="9.625" style="1" customWidth="1"/>
    <col min="16153" max="16153" width="10.625" style="1" customWidth="1"/>
    <col min="16154" max="16154" width="9.625" style="1" customWidth="1"/>
    <col min="16155" max="16160" width="10.625" style="1" customWidth="1"/>
    <col min="16161" max="16161" width="6.625" style="1" customWidth="1"/>
    <col min="16162" max="16169" width="10.625" style="1" customWidth="1"/>
    <col min="16170" max="16175" width="9.625" style="1" customWidth="1"/>
    <col min="16176" max="16384" width="9" style="1"/>
  </cols>
  <sheetData>
    <row r="1" spans="1:47" ht="30" customHeight="1" x14ac:dyDescent="0.15">
      <c r="A1" s="263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5"/>
    </row>
    <row r="2" spans="1:47" ht="15" customHeight="1" x14ac:dyDescent="0.15">
      <c r="A2" s="181" t="s">
        <v>276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" t="s">
        <v>335</v>
      </c>
    </row>
    <row r="3" spans="1:47" ht="15" customHeight="1" thickBot="1" x14ac:dyDescent="0.2">
      <c r="A3" s="181" t="s">
        <v>2</v>
      </c>
      <c r="B3" s="181"/>
      <c r="C3" s="181"/>
      <c r="D3" s="181"/>
      <c r="E3" s="181"/>
      <c r="F3" s="181"/>
      <c r="G3" s="181" t="s">
        <v>3</v>
      </c>
      <c r="H3" s="181"/>
      <c r="I3" s="181"/>
      <c r="J3" s="181"/>
      <c r="K3" s="181"/>
      <c r="L3" s="181"/>
      <c r="M3" s="181"/>
      <c r="O3" s="1" t="s">
        <v>4</v>
      </c>
      <c r="T3" s="1" t="s">
        <v>5</v>
      </c>
      <c r="X3" s="1" t="s">
        <v>6</v>
      </c>
      <c r="AB3" s="1" t="s">
        <v>7</v>
      </c>
      <c r="AH3" s="1" t="s">
        <v>8</v>
      </c>
    </row>
    <row r="4" spans="1:47" ht="14.45" customHeight="1" thickTop="1" x14ac:dyDescent="0.15">
      <c r="A4" s="197"/>
      <c r="B4" s="261" t="s">
        <v>9</v>
      </c>
      <c r="C4" s="266"/>
      <c r="D4" s="266"/>
      <c r="E4" s="266"/>
      <c r="F4" s="267"/>
      <c r="G4" s="260" t="s">
        <v>10</v>
      </c>
      <c r="H4" s="261"/>
      <c r="I4" s="261"/>
      <c r="J4" s="261"/>
      <c r="K4" s="261"/>
      <c r="L4" s="262"/>
      <c r="M4" s="198"/>
      <c r="N4" s="3"/>
      <c r="O4" s="231" t="s">
        <v>11</v>
      </c>
      <c r="P4" s="232"/>
      <c r="Q4" s="248" t="s">
        <v>12</v>
      </c>
      <c r="R4" s="232"/>
      <c r="S4" s="233"/>
      <c r="T4" s="231" t="s">
        <v>13</v>
      </c>
      <c r="U4" s="249"/>
      <c r="V4" s="249"/>
      <c r="W4" s="250"/>
      <c r="X4" s="231" t="s">
        <v>14</v>
      </c>
      <c r="Y4" s="232"/>
      <c r="Z4" s="232"/>
      <c r="AA4" s="233"/>
      <c r="AB4" s="234" t="s">
        <v>15</v>
      </c>
      <c r="AC4" s="235"/>
      <c r="AD4" s="235"/>
      <c r="AE4" s="235"/>
      <c r="AF4" s="236"/>
      <c r="AH4" s="234" t="s">
        <v>16</v>
      </c>
      <c r="AI4" s="237"/>
      <c r="AJ4" s="237"/>
      <c r="AK4" s="237"/>
      <c r="AL4" s="237"/>
      <c r="AM4" s="237"/>
      <c r="AN4" s="235"/>
      <c r="AO4" s="236"/>
      <c r="AP4" s="234" t="s">
        <v>17</v>
      </c>
      <c r="AQ4" s="237"/>
      <c r="AR4" s="235"/>
      <c r="AS4" s="235"/>
      <c r="AT4" s="235"/>
      <c r="AU4" s="236"/>
    </row>
    <row r="5" spans="1:47" ht="39.950000000000003" customHeight="1" x14ac:dyDescent="0.15">
      <c r="A5" s="199" t="s">
        <v>18</v>
      </c>
      <c r="B5" s="200" t="s">
        <v>19</v>
      </c>
      <c r="C5" s="186" t="s">
        <v>20</v>
      </c>
      <c r="D5" s="186" t="s">
        <v>21</v>
      </c>
      <c r="E5" s="187" t="s">
        <v>22</v>
      </c>
      <c r="F5" s="188" t="s">
        <v>23</v>
      </c>
      <c r="G5" s="189" t="s">
        <v>19</v>
      </c>
      <c r="H5" s="190" t="s">
        <v>20</v>
      </c>
      <c r="I5" s="190" t="s">
        <v>21</v>
      </c>
      <c r="J5" s="190" t="s">
        <v>24</v>
      </c>
      <c r="K5" s="190" t="s">
        <v>25</v>
      </c>
      <c r="L5" s="191" t="s">
        <v>26</v>
      </c>
      <c r="M5" s="201"/>
      <c r="N5" s="12"/>
      <c r="O5" s="4" t="s">
        <v>27</v>
      </c>
      <c r="P5" s="13" t="s">
        <v>28</v>
      </c>
      <c r="Q5" s="14" t="s">
        <v>29</v>
      </c>
      <c r="R5" s="13" t="s">
        <v>30</v>
      </c>
      <c r="S5" s="15" t="s">
        <v>31</v>
      </c>
      <c r="T5" s="4" t="s">
        <v>32</v>
      </c>
      <c r="U5" s="13" t="s">
        <v>25</v>
      </c>
      <c r="V5" s="224" t="s">
        <v>26</v>
      </c>
      <c r="W5" s="225"/>
      <c r="X5" s="226" t="s">
        <v>33</v>
      </c>
      <c r="Y5" s="224"/>
      <c r="Z5" s="224" t="s">
        <v>34</v>
      </c>
      <c r="AA5" s="225"/>
      <c r="AB5" s="16" t="s">
        <v>35</v>
      </c>
      <c r="AC5" s="238" t="s">
        <v>36</v>
      </c>
      <c r="AD5" s="239"/>
      <c r="AE5" s="238" t="s">
        <v>37</v>
      </c>
      <c r="AF5" s="240"/>
      <c r="AH5" s="17" t="s">
        <v>32</v>
      </c>
      <c r="AI5" s="18" t="s">
        <v>31</v>
      </c>
      <c r="AJ5" s="223" t="s">
        <v>35</v>
      </c>
      <c r="AK5" s="241"/>
      <c r="AL5" s="223" t="s">
        <v>36</v>
      </c>
      <c r="AM5" s="223"/>
      <c r="AN5" s="224" t="s">
        <v>37</v>
      </c>
      <c r="AO5" s="225"/>
      <c r="AP5" s="226" t="s">
        <v>35</v>
      </c>
      <c r="AQ5" s="227"/>
      <c r="AR5" s="224" t="s">
        <v>36</v>
      </c>
      <c r="AS5" s="227"/>
      <c r="AT5" s="224" t="s">
        <v>37</v>
      </c>
      <c r="AU5" s="228"/>
    </row>
    <row r="6" spans="1:47" ht="14.45" customHeight="1" x14ac:dyDescent="0.15">
      <c r="A6" s="202"/>
      <c r="B6" s="182" t="s">
        <v>38</v>
      </c>
      <c r="C6" s="192" t="s">
        <v>39</v>
      </c>
      <c r="D6" s="192" t="s">
        <v>39</v>
      </c>
      <c r="E6" s="192" t="s">
        <v>39</v>
      </c>
      <c r="F6" s="193" t="s">
        <v>39</v>
      </c>
      <c r="G6" s="183" t="s">
        <v>38</v>
      </c>
      <c r="H6" s="194" t="s">
        <v>39</v>
      </c>
      <c r="I6" s="194" t="s">
        <v>39</v>
      </c>
      <c r="J6" s="195" t="s">
        <v>112</v>
      </c>
      <c r="K6" s="195" t="s">
        <v>113</v>
      </c>
      <c r="L6" s="196" t="s">
        <v>114</v>
      </c>
      <c r="M6" s="201"/>
      <c r="N6" s="12"/>
      <c r="O6" s="26" t="s">
        <v>115</v>
      </c>
      <c r="P6" s="27" t="s">
        <v>116</v>
      </c>
      <c r="Q6" s="28"/>
      <c r="R6" s="27" t="s">
        <v>45</v>
      </c>
      <c r="S6" s="29" t="s">
        <v>46</v>
      </c>
      <c r="T6" s="30" t="s">
        <v>277</v>
      </c>
      <c r="U6" s="24" t="s">
        <v>120</v>
      </c>
      <c r="V6" s="24" t="s">
        <v>121</v>
      </c>
      <c r="W6" s="31" t="s">
        <v>122</v>
      </c>
      <c r="X6" s="30" t="s">
        <v>51</v>
      </c>
      <c r="Y6" s="32" t="s">
        <v>122</v>
      </c>
      <c r="Z6" s="33" t="s">
        <v>52</v>
      </c>
      <c r="AA6" s="31" t="s">
        <v>122</v>
      </c>
      <c r="AB6" s="34" t="s">
        <v>125</v>
      </c>
      <c r="AC6" s="35" t="s">
        <v>278</v>
      </c>
      <c r="AD6" s="35" t="s">
        <v>127</v>
      </c>
      <c r="AE6" s="36" t="s">
        <v>279</v>
      </c>
      <c r="AF6" s="37" t="s">
        <v>280</v>
      </c>
      <c r="AH6" s="38" t="s">
        <v>281</v>
      </c>
      <c r="AI6" s="39" t="s">
        <v>282</v>
      </c>
      <c r="AJ6" s="40"/>
      <c r="AK6" s="41" t="s">
        <v>132</v>
      </c>
      <c r="AL6" s="40"/>
      <c r="AM6" s="41" t="s">
        <v>283</v>
      </c>
      <c r="AN6" s="40"/>
      <c r="AO6" s="42" t="s">
        <v>134</v>
      </c>
      <c r="AP6" s="43" t="s">
        <v>63</v>
      </c>
      <c r="AQ6" s="44" t="s">
        <v>64</v>
      </c>
      <c r="AR6" s="44" t="s">
        <v>63</v>
      </c>
      <c r="AS6" s="44" t="s">
        <v>64</v>
      </c>
      <c r="AT6" s="44" t="s">
        <v>63</v>
      </c>
      <c r="AU6" s="45" t="s">
        <v>64</v>
      </c>
    </row>
    <row r="7" spans="1:47" ht="14.45" customHeight="1" x14ac:dyDescent="0.15">
      <c r="A7" s="203" t="s">
        <v>65</v>
      </c>
      <c r="B7" s="204" t="s">
        <v>208</v>
      </c>
      <c r="C7" s="48">
        <v>330</v>
      </c>
      <c r="D7" s="49">
        <v>0</v>
      </c>
      <c r="E7" s="49">
        <v>113</v>
      </c>
      <c r="F7" s="115">
        <v>0</v>
      </c>
      <c r="G7" s="51" t="s">
        <v>67</v>
      </c>
      <c r="H7" s="49">
        <v>2689162</v>
      </c>
      <c r="I7" s="49">
        <v>1873</v>
      </c>
      <c r="J7" s="52">
        <v>0</v>
      </c>
      <c r="K7" s="49">
        <v>100000</v>
      </c>
      <c r="L7" s="53">
        <v>7963518</v>
      </c>
      <c r="M7" s="179"/>
      <c r="N7" s="54"/>
      <c r="O7" s="55">
        <f>IF(K7&lt;0.5,0.5,((L7-L8)-5*K8)/5/(K7-K8))</f>
        <v>0.1728613569321534</v>
      </c>
      <c r="P7" s="56">
        <f>IF(H7&lt;0.5,1,(I7/H7)/((K7-K8)/(L7-L8)))</f>
        <v>1.0244048963074786</v>
      </c>
      <c r="Q7" s="57">
        <f>IF(C7&lt;0.5,0,D7/C7)</f>
        <v>0</v>
      </c>
      <c r="R7" s="58">
        <f>IF(P7=0,Q7,Q7/P7)</f>
        <v>0</v>
      </c>
      <c r="S7" s="59">
        <f>IF(E7&lt;0.5,0,F7/E7)</f>
        <v>0</v>
      </c>
      <c r="T7" s="60">
        <f>5*R7/(1+5*(1-O7)*R7)</f>
        <v>0</v>
      </c>
      <c r="U7" s="61">
        <v>100000</v>
      </c>
      <c r="V7" s="61">
        <f>5*U7*((1-T7)+O7*T7)</f>
        <v>500000</v>
      </c>
      <c r="W7" s="62">
        <f>SUM(V7:V$24)</f>
        <v>7711645.2723000031</v>
      </c>
      <c r="X7" s="63">
        <f t="shared" ref="X7:X42" si="0">V7*(1-S7)</f>
        <v>500000</v>
      </c>
      <c r="Y7" s="61">
        <f>SUM(X7:X$24)</f>
        <v>7603258.6508864444</v>
      </c>
      <c r="Z7" s="61">
        <f t="shared" ref="Z7:Z42" si="1">V7*S7</f>
        <v>0</v>
      </c>
      <c r="AA7" s="62">
        <f>SUM(Z7:Z$24)</f>
        <v>108386.62141355865</v>
      </c>
      <c r="AB7" s="55">
        <f t="shared" ref="AB7:AB42" si="2">W7/U7</f>
        <v>77.116452723000037</v>
      </c>
      <c r="AC7" s="56">
        <f t="shared" ref="AC7:AC42" si="3">Y7/U7</f>
        <v>76.032586508864441</v>
      </c>
      <c r="AD7" s="64">
        <f>AC7/AB7*100</f>
        <v>98.59450716952864</v>
      </c>
      <c r="AE7" s="56">
        <f t="shared" ref="AE7:AE42" si="4">AA7/U7</f>
        <v>1.0838662141355866</v>
      </c>
      <c r="AF7" s="65">
        <f>AE7/AB7*100</f>
        <v>1.4054928304713408</v>
      </c>
      <c r="AH7" s="66">
        <f>IF(D7=0,0,T7*T7*(1-T7)/D7)</f>
        <v>0</v>
      </c>
      <c r="AI7" s="67">
        <f>IF(E7&lt;0.5,0,S7*(1-S7)/E7)</f>
        <v>0</v>
      </c>
      <c r="AJ7" s="67">
        <f>U7*U7*((1-O7)*5+AB8)^2*AH7</f>
        <v>0</v>
      </c>
      <c r="AK7" s="67">
        <f>SUM(AJ7:AJ$24)/U7/U7</f>
        <v>4.2860578150443436</v>
      </c>
      <c r="AL7" s="67">
        <f>U7*U7*((1-O7)*5*(1-S7)+AC8)^2*AH7+V7*V7*AI7</f>
        <v>0</v>
      </c>
      <c r="AM7" s="67">
        <f>SUM(AL7:AL$24)/U7/U7</f>
        <v>4.0673452237015155</v>
      </c>
      <c r="AN7" s="67">
        <f>U7*U7*((1-O7)*5*S7+AE8)^2*AH7+V7*V7*AI7</f>
        <v>0</v>
      </c>
      <c r="AO7" s="68">
        <f>SUM(AN7:AN$24)/U7/U7</f>
        <v>3.0679280119689071E-2</v>
      </c>
      <c r="AP7" s="55">
        <f t="shared" ref="AP7:AP42" si="5">AB7-1.96*SQRT(AK7)</f>
        <v>73.058704615702794</v>
      </c>
      <c r="AQ7" s="56">
        <f t="shared" ref="AQ7:AQ42" si="6">AB7+1.96*SQRT(AK7)</f>
        <v>81.174200830297281</v>
      </c>
      <c r="AR7" s="56">
        <f t="shared" ref="AR7:AR42" si="7">AC7-1.96*SQRT(AM7)</f>
        <v>72.079725088150113</v>
      </c>
      <c r="AS7" s="56">
        <f t="shared" ref="AS7:AS42" si="8">AC7+1.96*SQRT(AM7)</f>
        <v>79.985447929578768</v>
      </c>
      <c r="AT7" s="56">
        <f t="shared" ref="AT7:AT42" si="9">AE7-1.96*SQRT(AO7)</f>
        <v>0.74056238003553243</v>
      </c>
      <c r="AU7" s="69">
        <f t="shared" ref="AU7:AU42" si="10">AE7+1.96*SQRT(AO7)</f>
        <v>1.4271700482356406</v>
      </c>
    </row>
    <row r="8" spans="1:47" ht="14.45" customHeight="1" x14ac:dyDescent="0.15">
      <c r="A8" s="203"/>
      <c r="B8" s="205" t="s">
        <v>176</v>
      </c>
      <c r="C8" s="71">
        <v>337</v>
      </c>
      <c r="D8" s="72">
        <v>0</v>
      </c>
      <c r="E8" s="72">
        <v>114</v>
      </c>
      <c r="F8" s="126">
        <v>0</v>
      </c>
      <c r="G8" s="74" t="s">
        <v>69</v>
      </c>
      <c r="H8" s="72">
        <v>2841813</v>
      </c>
      <c r="I8" s="72">
        <v>261</v>
      </c>
      <c r="J8" s="75">
        <v>5</v>
      </c>
      <c r="K8" s="72">
        <v>99661</v>
      </c>
      <c r="L8" s="76">
        <v>7464920</v>
      </c>
      <c r="M8" s="179"/>
      <c r="N8" s="54"/>
      <c r="O8" s="77">
        <f t="shared" ref="O8:O22" si="11">IF(K8&lt;0.5,0.5,((L8-L9)-5*K9)/5/(K8-K9))</f>
        <v>0.4553191489361702</v>
      </c>
      <c r="P8" s="78">
        <f t="shared" ref="P8:P23" si="12">IF(H8&lt;0.5,1,(I8/H8)/((K8-K9)/(L8-L9)))</f>
        <v>0.97348850068450843</v>
      </c>
      <c r="Q8" s="79">
        <f t="shared" ref="Q8:Q42" si="13">IF(C8&lt;0.5,0,D8/C8)</f>
        <v>0</v>
      </c>
      <c r="R8" s="80">
        <f t="shared" ref="R8:R42" si="14">IF(P8=0,Q8,Q8/P8)</f>
        <v>0</v>
      </c>
      <c r="S8" s="81">
        <f t="shared" ref="S8:S42" si="15">IF(E8&lt;0.5,0,F8/E8)</f>
        <v>0</v>
      </c>
      <c r="T8" s="82">
        <f>5*R8/(1+5*(1-O8)*R8)</f>
        <v>0</v>
      </c>
      <c r="U8" s="83">
        <f>U7*(1-T7)</f>
        <v>100000</v>
      </c>
      <c r="V8" s="83">
        <f>5*U8*((1-T8)+O8*T8)</f>
        <v>500000</v>
      </c>
      <c r="W8" s="84">
        <f>SUM(V8:V$24)</f>
        <v>7211645.2723000031</v>
      </c>
      <c r="X8" s="85">
        <f t="shared" si="0"/>
        <v>500000</v>
      </c>
      <c r="Y8" s="83">
        <f>SUM(X8:X$24)</f>
        <v>7103258.6508864444</v>
      </c>
      <c r="Z8" s="83">
        <f t="shared" si="1"/>
        <v>0</v>
      </c>
      <c r="AA8" s="84">
        <f>SUM(Z8:Z$24)</f>
        <v>108386.62141355865</v>
      </c>
      <c r="AB8" s="77">
        <f t="shared" si="2"/>
        <v>72.116452723000037</v>
      </c>
      <c r="AC8" s="78">
        <f t="shared" si="3"/>
        <v>71.032586508864441</v>
      </c>
      <c r="AD8" s="86">
        <f t="shared" ref="AD8:AD42" si="16">AC8/AB8*100</f>
        <v>98.497061109898539</v>
      </c>
      <c r="AE8" s="78">
        <f t="shared" si="4"/>
        <v>1.0838662141355866</v>
      </c>
      <c r="AF8" s="87">
        <f t="shared" ref="AF8:AF42" si="17">AE8/AB8*100</f>
        <v>1.5029388901014402</v>
      </c>
      <c r="AH8" s="88">
        <f>IF(D8=0,0,T8*T8*(1-T8)/D8)</f>
        <v>0</v>
      </c>
      <c r="AI8" s="89">
        <f t="shared" ref="AI8:AI42" si="18">IF(E8&lt;0.5,0,S8*(1-S8)/E8)</f>
        <v>0</v>
      </c>
      <c r="AJ8" s="89">
        <f>U8*U8*((1-O8)*5+AB9)^2*AH8</f>
        <v>0</v>
      </c>
      <c r="AK8" s="89">
        <f>SUM(AJ8:AJ$24)/U8/U8</f>
        <v>4.2860578150443436</v>
      </c>
      <c r="AL8" s="89">
        <f>U8*U8*((1-O8)*5*(1-S8)+AC9)^2*AH8+V8*V8*AI8</f>
        <v>0</v>
      </c>
      <c r="AM8" s="89">
        <f>SUM(AL8:AL$24)/U8/U8</f>
        <v>4.0673452237015155</v>
      </c>
      <c r="AN8" s="89">
        <f>U8*U8*((1-O8)*5*S8+AE9)^2*AH8+V8*V8*AI8</f>
        <v>0</v>
      </c>
      <c r="AO8" s="90">
        <f>SUM(AN8:AN$24)/U8/U8</f>
        <v>3.0679280119689071E-2</v>
      </c>
      <c r="AP8" s="77">
        <f t="shared" si="5"/>
        <v>68.058704615702794</v>
      </c>
      <c r="AQ8" s="78">
        <f t="shared" si="6"/>
        <v>76.174200830297281</v>
      </c>
      <c r="AR8" s="78">
        <f t="shared" si="7"/>
        <v>67.079725088150113</v>
      </c>
      <c r="AS8" s="78">
        <f t="shared" si="8"/>
        <v>74.985447929578768</v>
      </c>
      <c r="AT8" s="78">
        <f t="shared" si="9"/>
        <v>0.74056238003553243</v>
      </c>
      <c r="AU8" s="91">
        <f t="shared" si="10"/>
        <v>1.4271700482356406</v>
      </c>
    </row>
    <row r="9" spans="1:47" ht="14.45" customHeight="1" x14ac:dyDescent="0.15">
      <c r="A9" s="203"/>
      <c r="B9" s="205" t="s">
        <v>200</v>
      </c>
      <c r="C9" s="71">
        <v>374</v>
      </c>
      <c r="D9" s="72">
        <v>0</v>
      </c>
      <c r="E9" s="72">
        <v>121</v>
      </c>
      <c r="F9" s="126">
        <v>0</v>
      </c>
      <c r="G9" s="74" t="s">
        <v>71</v>
      </c>
      <c r="H9" s="72">
        <v>3013782</v>
      </c>
      <c r="I9" s="72">
        <v>350</v>
      </c>
      <c r="J9" s="75">
        <v>10</v>
      </c>
      <c r="K9" s="72">
        <v>99614</v>
      </c>
      <c r="L9" s="76">
        <v>6966743</v>
      </c>
      <c r="M9" s="179"/>
      <c r="N9" s="54"/>
      <c r="O9" s="77">
        <f t="shared" si="11"/>
        <v>0.56491228070175448</v>
      </c>
      <c r="P9" s="78">
        <f t="shared" si="12"/>
        <v>1.0145269823413694</v>
      </c>
      <c r="Q9" s="79">
        <f t="shared" si="13"/>
        <v>0</v>
      </c>
      <c r="R9" s="80">
        <f t="shared" si="14"/>
        <v>0</v>
      </c>
      <c r="S9" s="81">
        <f t="shared" si="15"/>
        <v>0</v>
      </c>
      <c r="T9" s="82">
        <f t="shared" ref="T9:T22" si="19">5*R9/(1+5*(1-O9)*R9)</f>
        <v>0</v>
      </c>
      <c r="U9" s="83">
        <f t="shared" ref="U9:U23" si="20">U8*(1-T8)</f>
        <v>100000</v>
      </c>
      <c r="V9" s="83">
        <f t="shared" ref="V9:V22" si="21">5*U9*((1-T9)+O9*T9)</f>
        <v>500000</v>
      </c>
      <c r="W9" s="84">
        <f>SUM(V9:V$24)</f>
        <v>6711645.2723000012</v>
      </c>
      <c r="X9" s="85">
        <f t="shared" si="0"/>
        <v>500000</v>
      </c>
      <c r="Y9" s="83">
        <f>SUM(X9:X$24)</f>
        <v>6603258.6508864444</v>
      </c>
      <c r="Z9" s="83">
        <f t="shared" si="1"/>
        <v>0</v>
      </c>
      <c r="AA9" s="84">
        <f>SUM(Z9:Z$24)</f>
        <v>108386.62141355865</v>
      </c>
      <c r="AB9" s="77">
        <f t="shared" si="2"/>
        <v>67.116452723000009</v>
      </c>
      <c r="AC9" s="78">
        <f t="shared" si="3"/>
        <v>66.032586508864441</v>
      </c>
      <c r="AD9" s="86">
        <f t="shared" si="16"/>
        <v>98.385096097660508</v>
      </c>
      <c r="AE9" s="78">
        <f t="shared" si="4"/>
        <v>1.0838662141355866</v>
      </c>
      <c r="AF9" s="87">
        <f t="shared" si="17"/>
        <v>1.6149039023395206</v>
      </c>
      <c r="AH9" s="88">
        <f>IF(D9=0,0,T9*T9*(1-T9)/D9)</f>
        <v>0</v>
      </c>
      <c r="AI9" s="89">
        <f t="shared" si="18"/>
        <v>0</v>
      </c>
      <c r="AJ9" s="89">
        <f t="shared" ref="AJ9:AJ23" si="22">U9*U9*((1-O9)*5+AB10)^2*AH9</f>
        <v>0</v>
      </c>
      <c r="AK9" s="89">
        <f>SUM(AJ9:AJ$24)/U9/U9</f>
        <v>4.2860578150443436</v>
      </c>
      <c r="AL9" s="89">
        <f t="shared" ref="AL9:AL23" si="23">U9*U9*((1-O9)*5*(1-S9)+AC10)^2*AH9+V9*V9*AI9</f>
        <v>0</v>
      </c>
      <c r="AM9" s="89">
        <f>SUM(AL9:AL$24)/U9/U9</f>
        <v>4.0673452237015155</v>
      </c>
      <c r="AN9" s="89">
        <f t="shared" ref="AN9:AN23" si="24">U9*U9*((1-O9)*5*S9+AE10)^2*AH9+V9*V9*AI9</f>
        <v>0</v>
      </c>
      <c r="AO9" s="90">
        <f>SUM(AN9:AN$24)/U9/U9</f>
        <v>3.0679280119689071E-2</v>
      </c>
      <c r="AP9" s="77">
        <f t="shared" si="5"/>
        <v>63.058704615702766</v>
      </c>
      <c r="AQ9" s="78">
        <f t="shared" si="6"/>
        <v>71.174200830297252</v>
      </c>
      <c r="AR9" s="78">
        <f t="shared" si="7"/>
        <v>62.079725088150106</v>
      </c>
      <c r="AS9" s="78">
        <f t="shared" si="8"/>
        <v>69.985447929578768</v>
      </c>
      <c r="AT9" s="78">
        <f t="shared" si="9"/>
        <v>0.74056238003553243</v>
      </c>
      <c r="AU9" s="91">
        <f t="shared" si="10"/>
        <v>1.4271700482356406</v>
      </c>
    </row>
    <row r="10" spans="1:47" ht="14.45" customHeight="1" x14ac:dyDescent="0.15">
      <c r="A10" s="203"/>
      <c r="B10" s="205" t="s">
        <v>138</v>
      </c>
      <c r="C10" s="71">
        <v>353</v>
      </c>
      <c r="D10" s="72">
        <v>0</v>
      </c>
      <c r="E10" s="72">
        <v>109</v>
      </c>
      <c r="F10" s="126">
        <v>0</v>
      </c>
      <c r="G10" s="74" t="s">
        <v>73</v>
      </c>
      <c r="H10" s="72">
        <v>3096387</v>
      </c>
      <c r="I10" s="72">
        <v>941</v>
      </c>
      <c r="J10" s="75">
        <v>15</v>
      </c>
      <c r="K10" s="72">
        <v>99557</v>
      </c>
      <c r="L10" s="76">
        <v>6468797</v>
      </c>
      <c r="M10" s="179"/>
      <c r="N10" s="54"/>
      <c r="O10" s="77">
        <f t="shared" si="11"/>
        <v>0.5870129870129871</v>
      </c>
      <c r="P10" s="78">
        <f t="shared" si="12"/>
        <v>0.98169808499767264</v>
      </c>
      <c r="Q10" s="79">
        <f t="shared" si="13"/>
        <v>0</v>
      </c>
      <c r="R10" s="80">
        <f t="shared" si="14"/>
        <v>0</v>
      </c>
      <c r="S10" s="81">
        <f t="shared" si="15"/>
        <v>0</v>
      </c>
      <c r="T10" s="82">
        <f t="shared" si="19"/>
        <v>0</v>
      </c>
      <c r="U10" s="83">
        <f t="shared" si="20"/>
        <v>100000</v>
      </c>
      <c r="V10" s="83">
        <f t="shared" si="21"/>
        <v>500000</v>
      </c>
      <c r="W10" s="84">
        <f>SUM(V10:V$24)</f>
        <v>6211645.2723000012</v>
      </c>
      <c r="X10" s="85">
        <f t="shared" si="0"/>
        <v>500000</v>
      </c>
      <c r="Y10" s="83">
        <f>SUM(X10:X$24)</f>
        <v>6103258.6508864444</v>
      </c>
      <c r="Z10" s="83">
        <f t="shared" si="1"/>
        <v>0</v>
      </c>
      <c r="AA10" s="84">
        <f>SUM(Z10:Z$24)</f>
        <v>108386.62141355865</v>
      </c>
      <c r="AB10" s="77">
        <f t="shared" si="2"/>
        <v>62.116452723000009</v>
      </c>
      <c r="AC10" s="78">
        <f t="shared" si="3"/>
        <v>61.032586508864441</v>
      </c>
      <c r="AD10" s="86">
        <f t="shared" si="16"/>
        <v>98.255106068324721</v>
      </c>
      <c r="AE10" s="78">
        <f t="shared" si="4"/>
        <v>1.0838662141355866</v>
      </c>
      <c r="AF10" s="87">
        <f t="shared" si="17"/>
        <v>1.7448939316753045</v>
      </c>
      <c r="AH10" s="88">
        <f t="shared" ref="AH10:AH22" si="25">IF(D10=0,0,T10*T10*(1-T10)/D10)</f>
        <v>0</v>
      </c>
      <c r="AI10" s="89">
        <f t="shared" si="18"/>
        <v>0</v>
      </c>
      <c r="AJ10" s="89">
        <f t="shared" si="22"/>
        <v>0</v>
      </c>
      <c r="AK10" s="89">
        <f>SUM(AJ10:AJ$24)/U10/U10</f>
        <v>4.2860578150443436</v>
      </c>
      <c r="AL10" s="89">
        <f t="shared" si="23"/>
        <v>0</v>
      </c>
      <c r="AM10" s="89">
        <f>SUM(AL10:AL$24)/U10/U10</f>
        <v>4.0673452237015155</v>
      </c>
      <c r="AN10" s="89">
        <f t="shared" si="24"/>
        <v>0</v>
      </c>
      <c r="AO10" s="90">
        <f>SUM(AN10:AN$24)/U10/U10</f>
        <v>3.0679280119689071E-2</v>
      </c>
      <c r="AP10" s="77">
        <f t="shared" si="5"/>
        <v>58.058704615702766</v>
      </c>
      <c r="AQ10" s="78">
        <f t="shared" si="6"/>
        <v>66.174200830297252</v>
      </c>
      <c r="AR10" s="78">
        <f t="shared" si="7"/>
        <v>57.079725088150106</v>
      </c>
      <c r="AS10" s="78">
        <f t="shared" si="8"/>
        <v>64.985447929578768</v>
      </c>
      <c r="AT10" s="78">
        <f t="shared" si="9"/>
        <v>0.74056238003553243</v>
      </c>
      <c r="AU10" s="91">
        <f t="shared" si="10"/>
        <v>1.4271700482356406</v>
      </c>
    </row>
    <row r="11" spans="1:47" ht="14.45" customHeight="1" x14ac:dyDescent="0.15">
      <c r="A11" s="203"/>
      <c r="B11" s="205" t="s">
        <v>210</v>
      </c>
      <c r="C11" s="71">
        <v>205</v>
      </c>
      <c r="D11" s="72">
        <v>2</v>
      </c>
      <c r="E11" s="72">
        <v>70</v>
      </c>
      <c r="F11" s="126">
        <v>0</v>
      </c>
      <c r="G11" s="74" t="s">
        <v>75</v>
      </c>
      <c r="H11" s="72">
        <v>3228469</v>
      </c>
      <c r="I11" s="72">
        <v>1962</v>
      </c>
      <c r="J11" s="75">
        <v>20</v>
      </c>
      <c r="K11" s="72">
        <v>99403</v>
      </c>
      <c r="L11" s="76">
        <v>5971330</v>
      </c>
      <c r="M11" s="179"/>
      <c r="N11" s="54"/>
      <c r="O11" s="77">
        <f t="shared" si="11"/>
        <v>0.52070175438596489</v>
      </c>
      <c r="P11" s="78">
        <f t="shared" si="12"/>
        <v>1.0583511809924049</v>
      </c>
      <c r="Q11" s="79">
        <f t="shared" si="13"/>
        <v>9.7560975609756097E-3</v>
      </c>
      <c r="R11" s="80">
        <f t="shared" si="14"/>
        <v>9.2182044449815037E-3</v>
      </c>
      <c r="S11" s="81">
        <f t="shared" si="15"/>
        <v>0</v>
      </c>
      <c r="T11" s="82">
        <f t="shared" si="19"/>
        <v>4.5094817015313898E-2</v>
      </c>
      <c r="U11" s="83">
        <f t="shared" si="20"/>
        <v>100000</v>
      </c>
      <c r="V11" s="83">
        <f t="shared" si="21"/>
        <v>489193.06665913702</v>
      </c>
      <c r="W11" s="84">
        <f>SUM(V11:V$24)</f>
        <v>5711645.2723000022</v>
      </c>
      <c r="X11" s="85">
        <f t="shared" si="0"/>
        <v>489193.06665913702</v>
      </c>
      <c r="Y11" s="83">
        <f>SUM(X11:X$24)</f>
        <v>5603258.6508864444</v>
      </c>
      <c r="Z11" s="83">
        <f t="shared" si="1"/>
        <v>0</v>
      </c>
      <c r="AA11" s="84">
        <f>SUM(Z11:Z$24)</f>
        <v>108386.62141355865</v>
      </c>
      <c r="AB11" s="77">
        <f t="shared" si="2"/>
        <v>57.116452723000023</v>
      </c>
      <c r="AC11" s="78">
        <f t="shared" si="3"/>
        <v>56.032586508864441</v>
      </c>
      <c r="AD11" s="86">
        <f t="shared" si="16"/>
        <v>98.102357267542416</v>
      </c>
      <c r="AE11" s="78">
        <f t="shared" si="4"/>
        <v>1.0838662141355866</v>
      </c>
      <c r="AF11" s="87">
        <f t="shared" si="17"/>
        <v>1.8976427324575926</v>
      </c>
      <c r="AH11" s="88">
        <f t="shared" si="25"/>
        <v>9.7092014686910933E-4</v>
      </c>
      <c r="AI11" s="89">
        <f t="shared" si="18"/>
        <v>0</v>
      </c>
      <c r="AJ11" s="89">
        <f t="shared" si="22"/>
        <v>31641880416.349117</v>
      </c>
      <c r="AK11" s="89">
        <f>SUM(AJ11:AJ$24)/U11/U11</f>
        <v>4.2860578150443436</v>
      </c>
      <c r="AL11" s="89">
        <f t="shared" si="23"/>
        <v>30396135170.479378</v>
      </c>
      <c r="AM11" s="89">
        <f>SUM(AL11:AL$24)/U11/U11</f>
        <v>4.0673452237015155</v>
      </c>
      <c r="AN11" s="89">
        <f t="shared" si="24"/>
        <v>12508763.15176779</v>
      </c>
      <c r="AO11" s="90">
        <f>SUM(AN11:AN$24)/U11/U11</f>
        <v>3.0679280119689071E-2</v>
      </c>
      <c r="AP11" s="77">
        <f t="shared" si="5"/>
        <v>53.05870461570278</v>
      </c>
      <c r="AQ11" s="78">
        <f t="shared" si="6"/>
        <v>61.174200830297266</v>
      </c>
      <c r="AR11" s="78">
        <f t="shared" si="7"/>
        <v>52.079725088150106</v>
      </c>
      <c r="AS11" s="78">
        <f t="shared" si="8"/>
        <v>59.985447929578775</v>
      </c>
      <c r="AT11" s="78">
        <f t="shared" si="9"/>
        <v>0.74056238003553243</v>
      </c>
      <c r="AU11" s="91">
        <f t="shared" si="10"/>
        <v>1.4271700482356406</v>
      </c>
    </row>
    <row r="12" spans="1:47" ht="14.45" customHeight="1" x14ac:dyDescent="0.15">
      <c r="A12" s="203"/>
      <c r="B12" s="205" t="s">
        <v>211</v>
      </c>
      <c r="C12" s="71">
        <v>351</v>
      </c>
      <c r="D12" s="72">
        <v>0</v>
      </c>
      <c r="E12" s="72">
        <v>121</v>
      </c>
      <c r="F12" s="126">
        <v>0</v>
      </c>
      <c r="G12" s="74" t="s">
        <v>77</v>
      </c>
      <c r="H12" s="72">
        <v>3642952</v>
      </c>
      <c r="I12" s="72">
        <v>2412</v>
      </c>
      <c r="J12" s="75">
        <v>25</v>
      </c>
      <c r="K12" s="72">
        <v>99118</v>
      </c>
      <c r="L12" s="76">
        <v>5474998</v>
      </c>
      <c r="M12" s="179"/>
      <c r="N12" s="54"/>
      <c r="O12" s="77">
        <f t="shared" si="11"/>
        <v>0.51083591331269351</v>
      </c>
      <c r="P12" s="78">
        <f t="shared" si="12"/>
        <v>1.0142640282602235</v>
      </c>
      <c r="Q12" s="79">
        <f t="shared" si="13"/>
        <v>0</v>
      </c>
      <c r="R12" s="80">
        <f t="shared" si="14"/>
        <v>0</v>
      </c>
      <c r="S12" s="81">
        <f t="shared" si="15"/>
        <v>0</v>
      </c>
      <c r="T12" s="82">
        <f t="shared" si="19"/>
        <v>0</v>
      </c>
      <c r="U12" s="83">
        <f t="shared" si="20"/>
        <v>95490.518298468611</v>
      </c>
      <c r="V12" s="83">
        <f t="shared" si="21"/>
        <v>477452.59149234305</v>
      </c>
      <c r="W12" s="84">
        <f>SUM(V12:V$24)</f>
        <v>5222452.2056408655</v>
      </c>
      <c r="X12" s="85">
        <f t="shared" si="0"/>
        <v>477452.59149234305</v>
      </c>
      <c r="Y12" s="83">
        <f>SUM(X12:X$24)</f>
        <v>5114065.5842273068</v>
      </c>
      <c r="Z12" s="83">
        <f t="shared" si="1"/>
        <v>0</v>
      </c>
      <c r="AA12" s="84">
        <f>SUM(Z12:Z$24)</f>
        <v>108386.62141355865</v>
      </c>
      <c r="AB12" s="77">
        <f t="shared" si="2"/>
        <v>54.690793376127466</v>
      </c>
      <c r="AC12" s="78">
        <f t="shared" si="3"/>
        <v>53.555742238644036</v>
      </c>
      <c r="AD12" s="86">
        <f t="shared" si="16"/>
        <v>97.924602904044036</v>
      </c>
      <c r="AE12" s="78">
        <f t="shared" si="4"/>
        <v>1.1350511374834253</v>
      </c>
      <c r="AF12" s="87">
        <f t="shared" si="17"/>
        <v>2.0753970959559624</v>
      </c>
      <c r="AH12" s="88">
        <f t="shared" si="25"/>
        <v>0</v>
      </c>
      <c r="AI12" s="89">
        <f t="shared" si="18"/>
        <v>0</v>
      </c>
      <c r="AJ12" s="89">
        <f t="shared" si="22"/>
        <v>0</v>
      </c>
      <c r="AK12" s="89">
        <f>SUM(AJ12:AJ$24)/U12/U12</f>
        <v>1.2303309403755085</v>
      </c>
      <c r="AL12" s="89">
        <f t="shared" si="23"/>
        <v>0</v>
      </c>
      <c r="AM12" s="89">
        <f>SUM(AL12:AL$24)/U12/U12</f>
        <v>1.1270917062486494</v>
      </c>
      <c r="AN12" s="89">
        <f t="shared" si="24"/>
        <v>0</v>
      </c>
      <c r="AO12" s="90">
        <f>SUM(AN12:AN$24)/U12/U12</f>
        <v>3.2273510334912998E-2</v>
      </c>
      <c r="AP12" s="77">
        <f t="shared" si="5"/>
        <v>52.516755809629004</v>
      </c>
      <c r="AQ12" s="78">
        <f t="shared" si="6"/>
        <v>56.864830942625929</v>
      </c>
      <c r="AR12" s="78">
        <f t="shared" si="7"/>
        <v>51.474916561484889</v>
      </c>
      <c r="AS12" s="78">
        <f t="shared" si="8"/>
        <v>55.636567915803184</v>
      </c>
      <c r="AT12" s="78">
        <f t="shared" si="9"/>
        <v>0.78294047689132995</v>
      </c>
      <c r="AU12" s="91">
        <f t="shared" si="10"/>
        <v>1.4871617980755207</v>
      </c>
    </row>
    <row r="13" spans="1:47" ht="14.45" customHeight="1" x14ac:dyDescent="0.15">
      <c r="A13" s="203"/>
      <c r="B13" s="205" t="s">
        <v>190</v>
      </c>
      <c r="C13" s="71">
        <v>445</v>
      </c>
      <c r="D13" s="72">
        <v>0</v>
      </c>
      <c r="E13" s="72">
        <v>147</v>
      </c>
      <c r="F13" s="126">
        <v>0</v>
      </c>
      <c r="G13" s="74" t="s">
        <v>79</v>
      </c>
      <c r="H13" s="72">
        <v>4180032</v>
      </c>
      <c r="I13" s="72">
        <v>3177</v>
      </c>
      <c r="J13" s="75">
        <v>30</v>
      </c>
      <c r="K13" s="72">
        <v>98795</v>
      </c>
      <c r="L13" s="76">
        <v>4980198</v>
      </c>
      <c r="M13" s="179"/>
      <c r="N13" s="54"/>
      <c r="O13" s="77">
        <f t="shared" si="11"/>
        <v>0.51657754010695189</v>
      </c>
      <c r="P13" s="78">
        <f t="shared" si="12"/>
        <v>1.0020178689264798</v>
      </c>
      <c r="Q13" s="79">
        <f t="shared" si="13"/>
        <v>0</v>
      </c>
      <c r="R13" s="80">
        <f t="shared" si="14"/>
        <v>0</v>
      </c>
      <c r="S13" s="81">
        <f t="shared" si="15"/>
        <v>0</v>
      </c>
      <c r="T13" s="82">
        <f t="shared" si="19"/>
        <v>0</v>
      </c>
      <c r="U13" s="83">
        <f t="shared" si="20"/>
        <v>95490.518298468611</v>
      </c>
      <c r="V13" s="83">
        <f t="shared" si="21"/>
        <v>477452.59149234305</v>
      </c>
      <c r="W13" s="84">
        <f>SUM(V13:V$24)</f>
        <v>4744999.6141485227</v>
      </c>
      <c r="X13" s="85">
        <f t="shared" si="0"/>
        <v>477452.59149234305</v>
      </c>
      <c r="Y13" s="83">
        <f>SUM(X13:X$24)</f>
        <v>4636612.9927349649</v>
      </c>
      <c r="Z13" s="83">
        <f t="shared" si="1"/>
        <v>0</v>
      </c>
      <c r="AA13" s="84">
        <f>SUM(Z13:Z$24)</f>
        <v>108386.62141355865</v>
      </c>
      <c r="AB13" s="77">
        <f t="shared" si="2"/>
        <v>49.690793376127466</v>
      </c>
      <c r="AC13" s="78">
        <f t="shared" si="3"/>
        <v>48.555742238644051</v>
      </c>
      <c r="AD13" s="86">
        <f t="shared" si="16"/>
        <v>97.715771754957089</v>
      </c>
      <c r="AE13" s="78">
        <f t="shared" si="4"/>
        <v>1.1350511374834253</v>
      </c>
      <c r="AF13" s="87">
        <f t="shared" si="17"/>
        <v>2.2842282450429305</v>
      </c>
      <c r="AH13" s="88">
        <f t="shared" si="25"/>
        <v>0</v>
      </c>
      <c r="AI13" s="89">
        <f t="shared" si="18"/>
        <v>0</v>
      </c>
      <c r="AJ13" s="89">
        <f t="shared" si="22"/>
        <v>0</v>
      </c>
      <c r="AK13" s="89">
        <f>SUM(AJ13:AJ$24)/U13/U13</f>
        <v>1.2303309403755085</v>
      </c>
      <c r="AL13" s="89">
        <f t="shared" si="23"/>
        <v>0</v>
      </c>
      <c r="AM13" s="89">
        <f>SUM(AL13:AL$24)/U13/U13</f>
        <v>1.1270917062486494</v>
      </c>
      <c r="AN13" s="89">
        <f t="shared" si="24"/>
        <v>0</v>
      </c>
      <c r="AO13" s="90">
        <f>SUM(AN13:AN$24)/U13/U13</f>
        <v>3.2273510334912998E-2</v>
      </c>
      <c r="AP13" s="77">
        <f t="shared" si="5"/>
        <v>47.516755809629004</v>
      </c>
      <c r="AQ13" s="78">
        <f t="shared" si="6"/>
        <v>51.864830942625929</v>
      </c>
      <c r="AR13" s="78">
        <f t="shared" si="7"/>
        <v>46.474916561484903</v>
      </c>
      <c r="AS13" s="78">
        <f t="shared" si="8"/>
        <v>50.636567915803198</v>
      </c>
      <c r="AT13" s="78">
        <f t="shared" si="9"/>
        <v>0.78294047689132995</v>
      </c>
      <c r="AU13" s="91">
        <f t="shared" si="10"/>
        <v>1.4871617980755207</v>
      </c>
    </row>
    <row r="14" spans="1:47" ht="14.45" customHeight="1" x14ac:dyDescent="0.15">
      <c r="A14" s="203"/>
      <c r="B14" s="205" t="s">
        <v>213</v>
      </c>
      <c r="C14" s="71">
        <v>380</v>
      </c>
      <c r="D14" s="72">
        <v>1</v>
      </c>
      <c r="E14" s="72">
        <v>121</v>
      </c>
      <c r="F14" s="126">
        <v>0</v>
      </c>
      <c r="G14" s="74" t="s">
        <v>81</v>
      </c>
      <c r="H14" s="72">
        <v>4926663</v>
      </c>
      <c r="I14" s="72">
        <v>4867</v>
      </c>
      <c r="J14" s="75">
        <v>35</v>
      </c>
      <c r="K14" s="72">
        <v>98421</v>
      </c>
      <c r="L14" s="76">
        <v>4487127</v>
      </c>
      <c r="M14" s="179"/>
      <c r="N14" s="54"/>
      <c r="O14" s="77">
        <f t="shared" si="11"/>
        <v>0.53387096774193554</v>
      </c>
      <c r="P14" s="78">
        <f t="shared" si="12"/>
        <v>0.97782963082719465</v>
      </c>
      <c r="Q14" s="79">
        <f t="shared" si="13"/>
        <v>2.631578947368421E-3</v>
      </c>
      <c r="R14" s="80">
        <f t="shared" si="14"/>
        <v>2.6912448389830828E-3</v>
      </c>
      <c r="S14" s="81">
        <f t="shared" si="15"/>
        <v>0</v>
      </c>
      <c r="T14" s="82">
        <f t="shared" si="19"/>
        <v>1.3372348322937546E-2</v>
      </c>
      <c r="U14" s="83">
        <f t="shared" si="20"/>
        <v>95490.518298468611</v>
      </c>
      <c r="V14" s="83">
        <f t="shared" si="21"/>
        <v>474476.51500465744</v>
      </c>
      <c r="W14" s="84">
        <f>SUM(V14:V$24)</f>
        <v>4267547.022656179</v>
      </c>
      <c r="X14" s="85">
        <f t="shared" si="0"/>
        <v>474476.51500465744</v>
      </c>
      <c r="Y14" s="83">
        <f>SUM(X14:X$24)</f>
        <v>4159160.4012426203</v>
      </c>
      <c r="Z14" s="83">
        <f t="shared" si="1"/>
        <v>0</v>
      </c>
      <c r="AA14" s="84">
        <f>SUM(Z14:Z$24)</f>
        <v>108386.62141355865</v>
      </c>
      <c r="AB14" s="77">
        <f t="shared" si="2"/>
        <v>44.690793376127459</v>
      </c>
      <c r="AC14" s="78">
        <f t="shared" si="3"/>
        <v>43.555742238644036</v>
      </c>
      <c r="AD14" s="86">
        <f t="shared" si="16"/>
        <v>97.460212603677491</v>
      </c>
      <c r="AE14" s="78">
        <f t="shared" si="4"/>
        <v>1.1350511374834253</v>
      </c>
      <c r="AF14" s="87">
        <f t="shared" si="17"/>
        <v>2.5397873963225215</v>
      </c>
      <c r="AH14" s="88">
        <f t="shared" si="25"/>
        <v>1.7642846035898068E-4</v>
      </c>
      <c r="AI14" s="89">
        <f t="shared" si="18"/>
        <v>0</v>
      </c>
      <c r="AJ14" s="89">
        <f t="shared" si="22"/>
        <v>2918262878.0333548</v>
      </c>
      <c r="AK14" s="89">
        <f>SUM(AJ14:AJ$24)/U14/U14</f>
        <v>1.2303309403755085</v>
      </c>
      <c r="AL14" s="89">
        <f t="shared" si="23"/>
        <v>2762740268.588541</v>
      </c>
      <c r="AM14" s="89">
        <f>SUM(AL14:AL$24)/U14/U14</f>
        <v>1.1270917062486494</v>
      </c>
      <c r="AN14" s="89">
        <f t="shared" si="24"/>
        <v>2129185.1855832641</v>
      </c>
      <c r="AO14" s="90">
        <f>SUM(AN14:AN$24)/U14/U14</f>
        <v>3.2273510334912998E-2</v>
      </c>
      <c r="AP14" s="77">
        <f t="shared" si="5"/>
        <v>42.516755809628997</v>
      </c>
      <c r="AQ14" s="78">
        <f t="shared" si="6"/>
        <v>46.864830942625922</v>
      </c>
      <c r="AR14" s="78">
        <f t="shared" si="7"/>
        <v>41.474916561484889</v>
      </c>
      <c r="AS14" s="78">
        <f t="shared" si="8"/>
        <v>45.636567915803184</v>
      </c>
      <c r="AT14" s="78">
        <f t="shared" si="9"/>
        <v>0.78294047689132995</v>
      </c>
      <c r="AU14" s="91">
        <f t="shared" si="10"/>
        <v>1.4871617980755207</v>
      </c>
    </row>
    <row r="15" spans="1:47" ht="14.45" customHeight="1" x14ac:dyDescent="0.15">
      <c r="A15" s="203"/>
      <c r="B15" s="205" t="s">
        <v>201</v>
      </c>
      <c r="C15" s="71">
        <v>364</v>
      </c>
      <c r="D15" s="72">
        <v>0</v>
      </c>
      <c r="E15" s="72">
        <v>114</v>
      </c>
      <c r="F15" s="126">
        <v>0</v>
      </c>
      <c r="G15" s="74" t="s">
        <v>83</v>
      </c>
      <c r="H15" s="72">
        <v>4381848</v>
      </c>
      <c r="I15" s="72">
        <v>6629</v>
      </c>
      <c r="J15" s="75">
        <v>40</v>
      </c>
      <c r="K15" s="72">
        <v>97925</v>
      </c>
      <c r="L15" s="76">
        <v>3996178</v>
      </c>
      <c r="M15" s="179"/>
      <c r="N15" s="54"/>
      <c r="O15" s="77">
        <f t="shared" si="11"/>
        <v>0.53368841544607193</v>
      </c>
      <c r="P15" s="78">
        <f t="shared" si="12"/>
        <v>0.98278483788079118</v>
      </c>
      <c r="Q15" s="79">
        <f t="shared" si="13"/>
        <v>0</v>
      </c>
      <c r="R15" s="80">
        <f t="shared" si="14"/>
        <v>0</v>
      </c>
      <c r="S15" s="81">
        <f t="shared" si="15"/>
        <v>0</v>
      </c>
      <c r="T15" s="82">
        <f t="shared" si="19"/>
        <v>0</v>
      </c>
      <c r="U15" s="83">
        <f t="shared" si="20"/>
        <v>94213.585826243652</v>
      </c>
      <c r="V15" s="83">
        <f t="shared" si="21"/>
        <v>471067.92913121823</v>
      </c>
      <c r="W15" s="84">
        <f>SUM(V15:V$24)</f>
        <v>3793070.5076515218</v>
      </c>
      <c r="X15" s="85">
        <f t="shared" si="0"/>
        <v>471067.92913121823</v>
      </c>
      <c r="Y15" s="83">
        <f>SUM(X15:X$24)</f>
        <v>3684683.8862379631</v>
      </c>
      <c r="Z15" s="83">
        <f t="shared" si="1"/>
        <v>0</v>
      </c>
      <c r="AA15" s="84">
        <f>SUM(Z15:Z$24)</f>
        <v>108386.62141355865</v>
      </c>
      <c r="AB15" s="77">
        <f t="shared" si="2"/>
        <v>40.260334795525253</v>
      </c>
      <c r="AC15" s="78">
        <f t="shared" si="3"/>
        <v>39.109899638397764</v>
      </c>
      <c r="AD15" s="86">
        <f t="shared" si="16"/>
        <v>97.142509710934249</v>
      </c>
      <c r="AE15" s="78">
        <f t="shared" si="4"/>
        <v>1.1504351571274876</v>
      </c>
      <c r="AF15" s="87">
        <f t="shared" si="17"/>
        <v>2.8574902890657361</v>
      </c>
      <c r="AH15" s="88">
        <f t="shared" si="25"/>
        <v>0</v>
      </c>
      <c r="AI15" s="89">
        <f t="shared" si="18"/>
        <v>0</v>
      </c>
      <c r="AJ15" s="89">
        <f t="shared" si="22"/>
        <v>0</v>
      </c>
      <c r="AK15" s="89">
        <f>SUM(AJ15:AJ$24)/U15/U15</f>
        <v>0.93513385073346877</v>
      </c>
      <c r="AL15" s="89">
        <f t="shared" si="23"/>
        <v>0</v>
      </c>
      <c r="AM15" s="89">
        <f>SUM(AL15:AL$24)/U15/U15</f>
        <v>0.84659843243822042</v>
      </c>
      <c r="AN15" s="89">
        <f t="shared" si="24"/>
        <v>0</v>
      </c>
      <c r="AO15" s="90">
        <f>SUM(AN15:AN$24)/U15/U15</f>
        <v>3.2914407172958932E-2</v>
      </c>
      <c r="AP15" s="77">
        <f t="shared" si="5"/>
        <v>38.364969342379688</v>
      </c>
      <c r="AQ15" s="78">
        <f t="shared" si="6"/>
        <v>42.155700248670819</v>
      </c>
      <c r="AR15" s="78">
        <f t="shared" si="7"/>
        <v>37.306488277100883</v>
      </c>
      <c r="AS15" s="78">
        <f t="shared" si="8"/>
        <v>40.913310999694644</v>
      </c>
      <c r="AT15" s="78">
        <f t="shared" si="9"/>
        <v>0.79484552483256388</v>
      </c>
      <c r="AU15" s="91">
        <f t="shared" si="10"/>
        <v>1.5060247894224112</v>
      </c>
    </row>
    <row r="16" spans="1:47" ht="14.45" customHeight="1" x14ac:dyDescent="0.15">
      <c r="A16" s="203"/>
      <c r="B16" s="205" t="s">
        <v>202</v>
      </c>
      <c r="C16" s="71">
        <v>378</v>
      </c>
      <c r="D16" s="72">
        <v>0</v>
      </c>
      <c r="E16" s="72">
        <v>121</v>
      </c>
      <c r="F16" s="128">
        <v>1</v>
      </c>
      <c r="G16" s="74" t="s">
        <v>85</v>
      </c>
      <c r="H16" s="72">
        <v>4015388</v>
      </c>
      <c r="I16" s="72">
        <v>9566</v>
      </c>
      <c r="J16" s="75">
        <v>45</v>
      </c>
      <c r="K16" s="72">
        <v>97174</v>
      </c>
      <c r="L16" s="76">
        <v>3508304</v>
      </c>
      <c r="M16" s="179"/>
      <c r="N16" s="54"/>
      <c r="O16" s="77">
        <f t="shared" si="11"/>
        <v>0.53811965811965812</v>
      </c>
      <c r="P16" s="78">
        <f t="shared" si="12"/>
        <v>0.98381889997385186</v>
      </c>
      <c r="Q16" s="79">
        <f t="shared" si="13"/>
        <v>0</v>
      </c>
      <c r="R16" s="80">
        <f t="shared" si="14"/>
        <v>0</v>
      </c>
      <c r="S16" s="81">
        <f t="shared" si="15"/>
        <v>8.2644628099173556E-3</v>
      </c>
      <c r="T16" s="82">
        <f t="shared" si="19"/>
        <v>0</v>
      </c>
      <c r="U16" s="83">
        <f t="shared" si="20"/>
        <v>94213.585826243652</v>
      </c>
      <c r="V16" s="83">
        <f t="shared" si="21"/>
        <v>471067.92913121823</v>
      </c>
      <c r="W16" s="84">
        <f>SUM(V16:V$24)</f>
        <v>3322002.5785203036</v>
      </c>
      <c r="X16" s="85">
        <f t="shared" si="0"/>
        <v>467174.80574996851</v>
      </c>
      <c r="Y16" s="83">
        <f>SUM(X16:X$24)</f>
        <v>3213615.9571067449</v>
      </c>
      <c r="Z16" s="83">
        <f t="shared" si="1"/>
        <v>3893.1233812497376</v>
      </c>
      <c r="AA16" s="84">
        <f>SUM(Z16:Z$24)</f>
        <v>108386.62141355865</v>
      </c>
      <c r="AB16" s="77">
        <f t="shared" si="2"/>
        <v>35.260334795525253</v>
      </c>
      <c r="AC16" s="78">
        <f t="shared" si="3"/>
        <v>34.109899638397764</v>
      </c>
      <c r="AD16" s="86">
        <f t="shared" si="16"/>
        <v>96.737310737975506</v>
      </c>
      <c r="AE16" s="78">
        <f t="shared" si="4"/>
        <v>1.1504351571274876</v>
      </c>
      <c r="AF16" s="87">
        <f t="shared" si="17"/>
        <v>3.2626892620244909</v>
      </c>
      <c r="AH16" s="88">
        <f t="shared" si="25"/>
        <v>0</v>
      </c>
      <c r="AI16" s="89">
        <f t="shared" si="18"/>
        <v>6.7736871606453289E-5</v>
      </c>
      <c r="AJ16" s="89">
        <f t="shared" si="22"/>
        <v>0</v>
      </c>
      <c r="AK16" s="89">
        <f>SUM(AJ16:AJ$24)/U16/U16</f>
        <v>0.93513385073346877</v>
      </c>
      <c r="AL16" s="89">
        <f t="shared" si="23"/>
        <v>15031150.077652948</v>
      </c>
      <c r="AM16" s="89">
        <f>SUM(AL16:AL$24)/U16/U16</f>
        <v>0.84659843243822042</v>
      </c>
      <c r="AN16" s="89">
        <f t="shared" si="24"/>
        <v>15031150.077652948</v>
      </c>
      <c r="AO16" s="90">
        <f>SUM(AN16:AN$24)/U16/U16</f>
        <v>3.2914407172958932E-2</v>
      </c>
      <c r="AP16" s="77">
        <f t="shared" si="5"/>
        <v>33.364969342379688</v>
      </c>
      <c r="AQ16" s="78">
        <f t="shared" si="6"/>
        <v>37.155700248670819</v>
      </c>
      <c r="AR16" s="78">
        <f t="shared" si="7"/>
        <v>32.306488277100883</v>
      </c>
      <c r="AS16" s="78">
        <f t="shared" si="8"/>
        <v>35.913310999694644</v>
      </c>
      <c r="AT16" s="78">
        <f t="shared" si="9"/>
        <v>0.79484552483256388</v>
      </c>
      <c r="AU16" s="91">
        <f t="shared" si="10"/>
        <v>1.5060247894224112</v>
      </c>
    </row>
    <row r="17" spans="1:47" ht="14.45" customHeight="1" x14ac:dyDescent="0.15">
      <c r="A17" s="203"/>
      <c r="B17" s="205" t="s">
        <v>284</v>
      </c>
      <c r="C17" s="71">
        <v>524</v>
      </c>
      <c r="D17" s="72">
        <v>4</v>
      </c>
      <c r="E17" s="72">
        <v>168</v>
      </c>
      <c r="F17" s="128">
        <v>1</v>
      </c>
      <c r="G17" s="74" t="s">
        <v>87</v>
      </c>
      <c r="H17" s="72">
        <v>3807362</v>
      </c>
      <c r="I17" s="72">
        <v>14638</v>
      </c>
      <c r="J17" s="75">
        <v>50</v>
      </c>
      <c r="K17" s="72">
        <v>96004</v>
      </c>
      <c r="L17" s="76">
        <v>3025136</v>
      </c>
      <c r="M17" s="179"/>
      <c r="N17" s="54"/>
      <c r="O17" s="77">
        <f t="shared" si="11"/>
        <v>0.53771739130434781</v>
      </c>
      <c r="P17" s="78">
        <f t="shared" si="12"/>
        <v>0.99410913388781819</v>
      </c>
      <c r="Q17" s="79">
        <f t="shared" si="13"/>
        <v>7.6335877862595417E-3</v>
      </c>
      <c r="R17" s="80">
        <f t="shared" si="14"/>
        <v>7.6788227027003312E-3</v>
      </c>
      <c r="S17" s="81">
        <f t="shared" si="15"/>
        <v>5.9523809523809521E-3</v>
      </c>
      <c r="T17" s="82">
        <f t="shared" si="19"/>
        <v>3.7724543200972308E-2</v>
      </c>
      <c r="U17" s="83">
        <f t="shared" si="20"/>
        <v>94213.585826243652</v>
      </c>
      <c r="V17" s="83">
        <f t="shared" si="21"/>
        <v>462852.78697355324</v>
      </c>
      <c r="W17" s="84">
        <f>SUM(V17:V$24)</f>
        <v>2850934.6493890849</v>
      </c>
      <c r="X17" s="85">
        <f t="shared" si="0"/>
        <v>460097.71086061542</v>
      </c>
      <c r="Y17" s="83">
        <f>SUM(X17:X$24)</f>
        <v>2746441.1513567762</v>
      </c>
      <c r="Z17" s="83">
        <f t="shared" si="1"/>
        <v>2755.0761129378166</v>
      </c>
      <c r="AA17" s="84">
        <f>SUM(Z17:Z$24)</f>
        <v>104493.49803230891</v>
      </c>
      <c r="AB17" s="77">
        <f t="shared" si="2"/>
        <v>30.260334795525246</v>
      </c>
      <c r="AC17" s="78">
        <f t="shared" si="3"/>
        <v>29.151221952447347</v>
      </c>
      <c r="AD17" s="86">
        <f t="shared" si="16"/>
        <v>96.334763476437445</v>
      </c>
      <c r="AE17" s="78">
        <f t="shared" si="4"/>
        <v>1.1091128430779007</v>
      </c>
      <c r="AF17" s="87">
        <f t="shared" si="17"/>
        <v>3.6652365235625579</v>
      </c>
      <c r="AH17" s="88">
        <f t="shared" si="25"/>
        <v>3.4236345239025263E-4</v>
      </c>
      <c r="AI17" s="89">
        <f t="shared" si="18"/>
        <v>3.52199411510636E-5</v>
      </c>
      <c r="AJ17" s="89">
        <f t="shared" si="22"/>
        <v>2494848867.2308888</v>
      </c>
      <c r="AK17" s="89">
        <f>SUM(AJ17:AJ$24)/U17/U17</f>
        <v>0.93513385073346877</v>
      </c>
      <c r="AL17" s="89">
        <f t="shared" si="23"/>
        <v>2308494019.5036364</v>
      </c>
      <c r="AM17" s="89">
        <f>SUM(AL17:AL$24)/U17/U17</f>
        <v>0.84490501064805901</v>
      </c>
      <c r="AN17" s="89">
        <f t="shared" si="24"/>
        <v>11466678.695928264</v>
      </c>
      <c r="AO17" s="90">
        <f>SUM(AN17:AN$24)/U17/U17</f>
        <v>3.1220985382797585E-2</v>
      </c>
      <c r="AP17" s="77">
        <f t="shared" si="5"/>
        <v>28.36496934237968</v>
      </c>
      <c r="AQ17" s="78">
        <f t="shared" si="6"/>
        <v>32.155700248670811</v>
      </c>
      <c r="AR17" s="78">
        <f t="shared" si="7"/>
        <v>27.349615144926467</v>
      </c>
      <c r="AS17" s="78">
        <f t="shared" si="8"/>
        <v>30.952828759968227</v>
      </c>
      <c r="AT17" s="78">
        <f t="shared" si="9"/>
        <v>0.76279140648097965</v>
      </c>
      <c r="AU17" s="91">
        <f t="shared" si="10"/>
        <v>1.4554342796748219</v>
      </c>
    </row>
    <row r="18" spans="1:47" ht="14.45" customHeight="1" x14ac:dyDescent="0.15">
      <c r="A18" s="203"/>
      <c r="B18" s="205" t="s">
        <v>214</v>
      </c>
      <c r="C18" s="71">
        <v>678</v>
      </c>
      <c r="D18" s="72">
        <v>3</v>
      </c>
      <c r="E18" s="72">
        <v>217</v>
      </c>
      <c r="F18" s="128">
        <v>1</v>
      </c>
      <c r="G18" s="74" t="s">
        <v>89</v>
      </c>
      <c r="H18" s="72">
        <v>4296539</v>
      </c>
      <c r="I18" s="72">
        <v>27134</v>
      </c>
      <c r="J18" s="75">
        <v>55</v>
      </c>
      <c r="K18" s="72">
        <v>94164</v>
      </c>
      <c r="L18" s="76">
        <v>2549369</v>
      </c>
      <c r="M18" s="179"/>
      <c r="N18" s="54"/>
      <c r="O18" s="77">
        <f t="shared" si="11"/>
        <v>0.53580846634281754</v>
      </c>
      <c r="P18" s="78">
        <f t="shared" si="12"/>
        <v>1.017048497327077</v>
      </c>
      <c r="Q18" s="79">
        <f t="shared" si="13"/>
        <v>4.4247787610619468E-3</v>
      </c>
      <c r="R18" s="80">
        <f t="shared" si="14"/>
        <v>4.3506074417206117E-3</v>
      </c>
      <c r="S18" s="81">
        <f t="shared" si="15"/>
        <v>4.608294930875576E-3</v>
      </c>
      <c r="T18" s="82">
        <f t="shared" si="19"/>
        <v>2.1535580058640785E-2</v>
      </c>
      <c r="U18" s="83">
        <f t="shared" si="20"/>
        <v>90659.421337623018</v>
      </c>
      <c r="V18" s="83">
        <f t="shared" si="21"/>
        <v>448765.66144847951</v>
      </c>
      <c r="W18" s="84">
        <f>SUM(V18:V$24)</f>
        <v>2388081.8624155317</v>
      </c>
      <c r="X18" s="85">
        <f t="shared" si="0"/>
        <v>446697.61692567548</v>
      </c>
      <c r="Y18" s="83">
        <f>SUM(X18:X$24)</f>
        <v>2286343.4404961606</v>
      </c>
      <c r="Z18" s="83">
        <f t="shared" si="1"/>
        <v>2068.044522804053</v>
      </c>
      <c r="AA18" s="84">
        <f>SUM(Z18:Z$24)</f>
        <v>101738.42191937109</v>
      </c>
      <c r="AB18" s="77">
        <f t="shared" si="2"/>
        <v>26.341243162385975</v>
      </c>
      <c r="AC18" s="78">
        <f t="shared" si="3"/>
        <v>25.219038537447009</v>
      </c>
      <c r="AD18" s="86">
        <f t="shared" si="16"/>
        <v>95.739743116826688</v>
      </c>
      <c r="AE18" s="78">
        <f t="shared" si="4"/>
        <v>1.1222046249389677</v>
      </c>
      <c r="AF18" s="87">
        <f t="shared" si="17"/>
        <v>4.2602568831733114</v>
      </c>
      <c r="AH18" s="88">
        <f t="shared" si="25"/>
        <v>1.5126447037253245E-4</v>
      </c>
      <c r="AI18" s="89">
        <f t="shared" si="18"/>
        <v>2.1138518657629689E-5</v>
      </c>
      <c r="AJ18" s="89">
        <f t="shared" si="22"/>
        <v>727081363.11595571</v>
      </c>
      <c r="AK18" s="89">
        <f>SUM(AJ18:AJ$24)/U18/U18</f>
        <v>0.70635036925298489</v>
      </c>
      <c r="AL18" s="89">
        <f t="shared" si="23"/>
        <v>664731575.71680486</v>
      </c>
      <c r="AM18" s="89">
        <f>SUM(AL18:AL$24)/U18/U18</f>
        <v>0.63158159082688858</v>
      </c>
      <c r="AN18" s="89">
        <f t="shared" si="24"/>
        <v>5856687.6091577085</v>
      </c>
      <c r="AO18" s="90">
        <f>SUM(AN18:AN$24)/U18/U18</f>
        <v>3.2321791016238124E-2</v>
      </c>
      <c r="AP18" s="77">
        <f t="shared" si="5"/>
        <v>24.693967964211041</v>
      </c>
      <c r="AQ18" s="78">
        <f t="shared" si="6"/>
        <v>27.98851836056091</v>
      </c>
      <c r="AR18" s="78">
        <f t="shared" si="7"/>
        <v>23.661385225788546</v>
      </c>
      <c r="AS18" s="78">
        <f t="shared" si="8"/>
        <v>26.776691849105472</v>
      </c>
      <c r="AT18" s="78">
        <f t="shared" si="9"/>
        <v>0.76983068667454324</v>
      </c>
      <c r="AU18" s="91">
        <f t="shared" si="10"/>
        <v>1.4745785632033921</v>
      </c>
    </row>
    <row r="19" spans="1:47" ht="14.45" customHeight="1" x14ac:dyDescent="0.15">
      <c r="A19" s="203"/>
      <c r="B19" s="205" t="s">
        <v>146</v>
      </c>
      <c r="C19" s="71">
        <v>704</v>
      </c>
      <c r="D19" s="72">
        <v>8</v>
      </c>
      <c r="E19" s="72">
        <v>235</v>
      </c>
      <c r="F19" s="128">
        <v>3</v>
      </c>
      <c r="G19" s="74" t="s">
        <v>91</v>
      </c>
      <c r="H19" s="72">
        <v>4936772</v>
      </c>
      <c r="I19" s="72">
        <v>46155</v>
      </c>
      <c r="J19" s="75">
        <v>60</v>
      </c>
      <c r="K19" s="72">
        <v>91282</v>
      </c>
      <c r="L19" s="76">
        <v>2085238</v>
      </c>
      <c r="M19" s="179"/>
      <c r="N19" s="54"/>
      <c r="O19" s="77">
        <f t="shared" si="11"/>
        <v>0.52924419940271084</v>
      </c>
      <c r="P19" s="78">
        <f t="shared" si="12"/>
        <v>0.95825599073661039</v>
      </c>
      <c r="Q19" s="79">
        <f t="shared" si="13"/>
        <v>1.1363636363636364E-2</v>
      </c>
      <c r="R19" s="80">
        <f t="shared" si="14"/>
        <v>1.1858664567180164E-2</v>
      </c>
      <c r="S19" s="81">
        <f t="shared" si="15"/>
        <v>1.276595744680851E-2</v>
      </c>
      <c r="T19" s="82">
        <f t="shared" si="19"/>
        <v>5.7683229558126145E-2</v>
      </c>
      <c r="U19" s="83">
        <f t="shared" si="20"/>
        <v>88707.018111336598</v>
      </c>
      <c r="V19" s="83">
        <f t="shared" si="21"/>
        <v>431491.02161929326</v>
      </c>
      <c r="W19" s="84">
        <f>SUM(V19:V$24)</f>
        <v>1939316.2009670525</v>
      </c>
      <c r="X19" s="85">
        <f t="shared" si="0"/>
        <v>425982.62559862144</v>
      </c>
      <c r="Y19" s="83">
        <f>SUM(X19:X$24)</f>
        <v>1839645.8235704852</v>
      </c>
      <c r="Z19" s="83">
        <f t="shared" si="1"/>
        <v>5508.3960206718284</v>
      </c>
      <c r="AA19" s="84">
        <f>SUM(Z19:Z$24)</f>
        <v>99670.377396567041</v>
      </c>
      <c r="AB19" s="77">
        <f t="shared" si="2"/>
        <v>21.862038001694607</v>
      </c>
      <c r="AC19" s="78">
        <f t="shared" si="3"/>
        <v>20.738447337521109</v>
      </c>
      <c r="AD19" s="86">
        <f t="shared" si="16"/>
        <v>94.86054015601654</v>
      </c>
      <c r="AE19" s="78">
        <f t="shared" si="4"/>
        <v>1.1235906641734961</v>
      </c>
      <c r="AF19" s="87">
        <f t="shared" si="17"/>
        <v>5.1394598439834498</v>
      </c>
      <c r="AH19" s="88">
        <f t="shared" si="25"/>
        <v>3.9192779894618658E-4</v>
      </c>
      <c r="AI19" s="89">
        <f t="shared" si="18"/>
        <v>5.362973522244589E-5</v>
      </c>
      <c r="AJ19" s="89">
        <f t="shared" si="22"/>
        <v>1282466110.6431248</v>
      </c>
      <c r="AK19" s="89">
        <f>SUM(AJ19:AJ$24)/U19/U19</f>
        <v>0.64538652124688445</v>
      </c>
      <c r="AL19" s="89">
        <f t="shared" si="23"/>
        <v>1151108181.7244959</v>
      </c>
      <c r="AM19" s="89">
        <f>SUM(AL19:AL$24)/U19/U19</f>
        <v>0.57521380172386338</v>
      </c>
      <c r="AN19" s="89">
        <f t="shared" si="24"/>
        <v>14110074.0840609</v>
      </c>
      <c r="AO19" s="90">
        <f>SUM(AN19:AN$24)/U19/U19</f>
        <v>3.3015946176076415E-2</v>
      </c>
      <c r="AP19" s="77">
        <f t="shared" si="5"/>
        <v>20.287453338990808</v>
      </c>
      <c r="AQ19" s="78">
        <f t="shared" si="6"/>
        <v>23.436622664398406</v>
      </c>
      <c r="AR19" s="78">
        <f t="shared" si="7"/>
        <v>19.251927461871141</v>
      </c>
      <c r="AS19" s="78">
        <f t="shared" si="8"/>
        <v>22.224967213171077</v>
      </c>
      <c r="AT19" s="78">
        <f t="shared" si="9"/>
        <v>0.76745296772728278</v>
      </c>
      <c r="AU19" s="91">
        <f t="shared" si="10"/>
        <v>1.4797283606197094</v>
      </c>
    </row>
    <row r="20" spans="1:47" ht="14.45" customHeight="1" x14ac:dyDescent="0.15">
      <c r="A20" s="203"/>
      <c r="B20" s="205" t="s">
        <v>92</v>
      </c>
      <c r="C20" s="71">
        <v>482</v>
      </c>
      <c r="D20" s="72">
        <v>8</v>
      </c>
      <c r="E20" s="72">
        <v>160</v>
      </c>
      <c r="F20" s="126">
        <v>7</v>
      </c>
      <c r="G20" s="74" t="s">
        <v>93</v>
      </c>
      <c r="H20" s="72">
        <v>3933785</v>
      </c>
      <c r="I20" s="72">
        <v>57468</v>
      </c>
      <c r="J20" s="75">
        <v>65</v>
      </c>
      <c r="K20" s="72">
        <v>86929</v>
      </c>
      <c r="L20" s="76">
        <v>1639074</v>
      </c>
      <c r="M20" s="179"/>
      <c r="N20" s="54"/>
      <c r="O20" s="77">
        <f t="shared" si="11"/>
        <v>0.5272548053228191</v>
      </c>
      <c r="P20" s="78">
        <f t="shared" si="12"/>
        <v>1.0086189358122006</v>
      </c>
      <c r="Q20" s="79">
        <f t="shared" si="13"/>
        <v>1.6597510373443983E-2</v>
      </c>
      <c r="R20" s="80">
        <f t="shared" si="14"/>
        <v>1.6455679924429211E-2</v>
      </c>
      <c r="S20" s="81">
        <f t="shared" si="15"/>
        <v>4.3749999999999997E-2</v>
      </c>
      <c r="T20" s="82">
        <f t="shared" si="19"/>
        <v>7.919786268726664E-2</v>
      </c>
      <c r="U20" s="83">
        <f t="shared" si="20"/>
        <v>83590.110822203525</v>
      </c>
      <c r="V20" s="83">
        <f t="shared" si="21"/>
        <v>402302.31441742775</v>
      </c>
      <c r="W20" s="84">
        <f>SUM(V20:V$24)</f>
        <v>1507825.1793477591</v>
      </c>
      <c r="X20" s="85">
        <f t="shared" si="0"/>
        <v>384701.58816166531</v>
      </c>
      <c r="Y20" s="83">
        <f>SUM(X20:X$24)</f>
        <v>1413663.1979718637</v>
      </c>
      <c r="Z20" s="83">
        <f t="shared" si="1"/>
        <v>17600.726255762464</v>
      </c>
      <c r="AA20" s="84">
        <f>SUM(Z20:Z$24)</f>
        <v>94161.981375895208</v>
      </c>
      <c r="AB20" s="77">
        <f t="shared" si="2"/>
        <v>18.038320137592699</v>
      </c>
      <c r="AC20" s="78">
        <f t="shared" si="3"/>
        <v>16.911847395186861</v>
      </c>
      <c r="AD20" s="86">
        <f t="shared" si="16"/>
        <v>93.755112816419</v>
      </c>
      <c r="AE20" s="78">
        <f t="shared" si="4"/>
        <v>1.1264727424058343</v>
      </c>
      <c r="AF20" s="87">
        <f t="shared" si="17"/>
        <v>6.2448871835809845</v>
      </c>
      <c r="AH20" s="88">
        <f t="shared" si="25"/>
        <v>7.2194357311572508E-4</v>
      </c>
      <c r="AI20" s="89">
        <f t="shared" si="18"/>
        <v>2.6147460937499999E-4</v>
      </c>
      <c r="AJ20" s="89">
        <f t="shared" si="22"/>
        <v>1411358222.416389</v>
      </c>
      <c r="AK20" s="89">
        <f>SUM(AJ20:AJ$24)/U20/U20</f>
        <v>0.54327636063040241</v>
      </c>
      <c r="AL20" s="89">
        <f t="shared" si="23"/>
        <v>1274450121.3617253</v>
      </c>
      <c r="AM20" s="89">
        <f>SUM(AL20:AL$24)/U20/U20</f>
        <v>0.48304905609161841</v>
      </c>
      <c r="AN20" s="89">
        <f t="shared" si="24"/>
        <v>48401662.302685767</v>
      </c>
      <c r="AO20" s="90">
        <f>SUM(AN20:AN$24)/U20/U20</f>
        <v>3.5162370209133653E-2</v>
      </c>
      <c r="AP20" s="77">
        <f t="shared" si="5"/>
        <v>16.593657385599087</v>
      </c>
      <c r="AQ20" s="78">
        <f t="shared" si="6"/>
        <v>19.48298288958631</v>
      </c>
      <c r="AR20" s="78">
        <f t="shared" si="7"/>
        <v>15.549613474789354</v>
      </c>
      <c r="AS20" s="78">
        <f t="shared" si="8"/>
        <v>18.274081315584368</v>
      </c>
      <c r="AT20" s="78">
        <f t="shared" si="9"/>
        <v>0.75894075550481932</v>
      </c>
      <c r="AU20" s="91">
        <f t="shared" si="10"/>
        <v>1.4940047293068492</v>
      </c>
    </row>
    <row r="21" spans="1:47" ht="14.45" customHeight="1" x14ac:dyDescent="0.15">
      <c r="A21" s="203"/>
      <c r="B21" s="205" t="s">
        <v>94</v>
      </c>
      <c r="C21" s="71">
        <v>492</v>
      </c>
      <c r="D21" s="72">
        <v>13</v>
      </c>
      <c r="E21" s="72">
        <v>162</v>
      </c>
      <c r="F21" s="126">
        <v>5</v>
      </c>
      <c r="G21" s="74" t="s">
        <v>95</v>
      </c>
      <c r="H21" s="72">
        <v>3235341</v>
      </c>
      <c r="I21" s="72">
        <v>73470</v>
      </c>
      <c r="J21" s="75">
        <v>70</v>
      </c>
      <c r="K21" s="72">
        <v>80842</v>
      </c>
      <c r="L21" s="76">
        <v>1218817</v>
      </c>
      <c r="M21" s="179"/>
      <c r="N21" s="54"/>
      <c r="O21" s="77">
        <f t="shared" si="11"/>
        <v>0.53200229489386108</v>
      </c>
      <c r="P21" s="78">
        <f t="shared" si="12"/>
        <v>1.0001077519982688</v>
      </c>
      <c r="Q21" s="79">
        <f t="shared" si="13"/>
        <v>2.6422764227642278E-2</v>
      </c>
      <c r="R21" s="80">
        <f t="shared" si="14"/>
        <v>2.6419917428745231E-2</v>
      </c>
      <c r="S21" s="81">
        <f t="shared" si="15"/>
        <v>3.0864197530864196E-2</v>
      </c>
      <c r="T21" s="82">
        <f t="shared" si="19"/>
        <v>0.12440837482155111</v>
      </c>
      <c r="U21" s="83">
        <f t="shared" si="20"/>
        <v>76969.952703293238</v>
      </c>
      <c r="V21" s="83">
        <f t="shared" si="21"/>
        <v>362442.7196539935</v>
      </c>
      <c r="W21" s="84">
        <f>SUM(V21:V$24)</f>
        <v>1105522.8649303312</v>
      </c>
      <c r="X21" s="85">
        <f t="shared" si="0"/>
        <v>351256.21596096898</v>
      </c>
      <c r="Y21" s="83">
        <f>SUM(X21:X$24)</f>
        <v>1028961.6098101984</v>
      </c>
      <c r="Z21" s="83">
        <f t="shared" si="1"/>
        <v>11186.50369302449</v>
      </c>
      <c r="AA21" s="84">
        <f>SUM(Z21:Z$24)</f>
        <v>76561.255120132744</v>
      </c>
      <c r="AB21" s="77">
        <f t="shared" si="2"/>
        <v>14.36304461809849</v>
      </c>
      <c r="AC21" s="78">
        <f t="shared" si="3"/>
        <v>13.368354450946327</v>
      </c>
      <c r="AD21" s="86">
        <f t="shared" si="16"/>
        <v>93.074656567600016</v>
      </c>
      <c r="AE21" s="78">
        <f t="shared" si="4"/>
        <v>0.99469016715216185</v>
      </c>
      <c r="AF21" s="87">
        <f t="shared" si="17"/>
        <v>6.9253434323999743</v>
      </c>
      <c r="AH21" s="88">
        <f t="shared" si="25"/>
        <v>1.0424553927252523E-3</v>
      </c>
      <c r="AI21" s="89">
        <f t="shared" si="18"/>
        <v>1.8463949902246908E-4</v>
      </c>
      <c r="AJ21" s="89">
        <f t="shared" si="22"/>
        <v>1103299932.6925795</v>
      </c>
      <c r="AK21" s="89">
        <f>SUM(AJ21:AJ$24)/U21/U21</f>
        <v>0.40252024027442695</v>
      </c>
      <c r="AL21" s="89">
        <f t="shared" si="23"/>
        <v>962195422.37477183</v>
      </c>
      <c r="AM21" s="89">
        <f>SUM(AL21:AL$24)/U21/U21</f>
        <v>0.35459643240145972</v>
      </c>
      <c r="AN21" s="89">
        <f t="shared" si="24"/>
        <v>30963983.209051341</v>
      </c>
      <c r="AO21" s="90">
        <f>SUM(AN21:AN$24)/U21/U21</f>
        <v>3.3301174566781187E-2</v>
      </c>
      <c r="AP21" s="77">
        <f t="shared" si="5"/>
        <v>13.119532754448514</v>
      </c>
      <c r="AQ21" s="78">
        <f t="shared" si="6"/>
        <v>15.606556481748466</v>
      </c>
      <c r="AR21" s="78">
        <f t="shared" si="7"/>
        <v>12.201213647652462</v>
      </c>
      <c r="AS21" s="78">
        <f t="shared" si="8"/>
        <v>14.535495254240193</v>
      </c>
      <c r="AT21" s="78">
        <f t="shared" si="9"/>
        <v>0.63701742257166316</v>
      </c>
      <c r="AU21" s="91">
        <f t="shared" si="10"/>
        <v>1.3523629117326605</v>
      </c>
    </row>
    <row r="22" spans="1:47" ht="14.45" customHeight="1" x14ac:dyDescent="0.15">
      <c r="A22" s="203"/>
      <c r="B22" s="205" t="s">
        <v>96</v>
      </c>
      <c r="C22" s="71">
        <v>442</v>
      </c>
      <c r="D22" s="72">
        <v>18</v>
      </c>
      <c r="E22" s="72">
        <v>151</v>
      </c>
      <c r="F22" s="126">
        <v>6</v>
      </c>
      <c r="G22" s="74" t="s">
        <v>97</v>
      </c>
      <c r="H22" s="72">
        <v>2593169</v>
      </c>
      <c r="I22" s="72">
        <v>102673</v>
      </c>
      <c r="J22" s="75">
        <v>75</v>
      </c>
      <c r="K22" s="72">
        <v>72127</v>
      </c>
      <c r="L22" s="76">
        <v>835000</v>
      </c>
      <c r="M22" s="179"/>
      <c r="N22" s="54"/>
      <c r="O22" s="77">
        <f t="shared" si="11"/>
        <v>0.53363147123474564</v>
      </c>
      <c r="P22" s="78">
        <f t="shared" si="12"/>
        <v>0.98997905253822749</v>
      </c>
      <c r="Q22" s="79">
        <f t="shared" si="13"/>
        <v>4.072398190045249E-2</v>
      </c>
      <c r="R22" s="80">
        <f t="shared" si="14"/>
        <v>4.113620565610903E-2</v>
      </c>
      <c r="S22" s="81">
        <f t="shared" si="15"/>
        <v>3.9735099337748346E-2</v>
      </c>
      <c r="T22" s="82">
        <f t="shared" si="19"/>
        <v>0.18767833006823675</v>
      </c>
      <c r="U22" s="83">
        <f t="shared" si="20"/>
        <v>67394.245977384868</v>
      </c>
      <c r="V22" s="83">
        <f t="shared" si="21"/>
        <v>307477.05918679415</v>
      </c>
      <c r="W22" s="84">
        <f>SUM(V22:V$24)</f>
        <v>743080.14527633786</v>
      </c>
      <c r="X22" s="85">
        <f t="shared" si="0"/>
        <v>295259.42769592814</v>
      </c>
      <c r="Y22" s="83">
        <f>SUM(X22:X$24)</f>
        <v>677705.39384922944</v>
      </c>
      <c r="Z22" s="83">
        <f t="shared" si="1"/>
        <v>12217.631490865993</v>
      </c>
      <c r="AA22" s="84">
        <f>SUM(Z22:Z$24)</f>
        <v>65374.751427108262</v>
      </c>
      <c r="AB22" s="77">
        <f t="shared" si="2"/>
        <v>11.025869263760134</v>
      </c>
      <c r="AC22" s="78">
        <f t="shared" si="3"/>
        <v>10.055834649098136</v>
      </c>
      <c r="AD22" s="86">
        <f t="shared" si="16"/>
        <v>91.202193754914987</v>
      </c>
      <c r="AE22" s="78">
        <f t="shared" si="4"/>
        <v>0.97003461466199536</v>
      </c>
      <c r="AF22" s="87">
        <f t="shared" si="17"/>
        <v>8.7978062450849901</v>
      </c>
      <c r="AH22" s="88">
        <f t="shared" si="25"/>
        <v>1.5895851421521693E-3</v>
      </c>
      <c r="AI22" s="89">
        <f t="shared" si="18"/>
        <v>2.5269020674415643E-4</v>
      </c>
      <c r="AJ22" s="89">
        <f t="shared" si="22"/>
        <v>764272350.34805667</v>
      </c>
      <c r="AK22" s="89">
        <f>SUM(AJ22:AJ$24)/U22/U22</f>
        <v>0.28211905847596547</v>
      </c>
      <c r="AL22" s="89">
        <f t="shared" si="23"/>
        <v>638310218.40863454</v>
      </c>
      <c r="AM22" s="89">
        <f>SUM(AL22:AL$24)/U22/U22</f>
        <v>0.2506759665399253</v>
      </c>
      <c r="AN22" s="89">
        <f t="shared" si="24"/>
        <v>32057879.173103347</v>
      </c>
      <c r="AO22" s="90">
        <f>SUM(AN22:AN$24)/U22/U22</f>
        <v>3.6619372188001008E-2</v>
      </c>
      <c r="AP22" s="77">
        <f t="shared" si="5"/>
        <v>9.9848175959543184</v>
      </c>
      <c r="AQ22" s="78">
        <f t="shared" si="6"/>
        <v>12.066920931565949</v>
      </c>
      <c r="AR22" s="78">
        <f t="shared" si="7"/>
        <v>9.0745106490554495</v>
      </c>
      <c r="AS22" s="78">
        <f t="shared" si="8"/>
        <v>11.037158649140823</v>
      </c>
      <c r="AT22" s="78">
        <f t="shared" si="9"/>
        <v>0.59496531413551312</v>
      </c>
      <c r="AU22" s="91">
        <f t="shared" si="10"/>
        <v>1.3451039151884776</v>
      </c>
    </row>
    <row r="23" spans="1:47" ht="14.45" customHeight="1" x14ac:dyDescent="0.15">
      <c r="A23" s="203"/>
      <c r="B23" s="205" t="s">
        <v>98</v>
      </c>
      <c r="C23" s="71">
        <v>327</v>
      </c>
      <c r="D23" s="72">
        <v>24</v>
      </c>
      <c r="E23" s="72">
        <v>111</v>
      </c>
      <c r="F23" s="126">
        <v>8</v>
      </c>
      <c r="G23" s="74" t="s">
        <v>99</v>
      </c>
      <c r="H23" s="72">
        <v>1700191</v>
      </c>
      <c r="I23" s="72">
        <v>119801</v>
      </c>
      <c r="J23" s="75">
        <v>80</v>
      </c>
      <c r="K23" s="72">
        <v>58934</v>
      </c>
      <c r="L23" s="76">
        <v>505129</v>
      </c>
      <c r="M23" s="179"/>
      <c r="N23" s="54"/>
      <c r="O23" s="77">
        <f>IF(K23&lt;0.5,0.5,((L23-L24)-5*K24)/5/(K23-K24))</f>
        <v>0.51768128916741274</v>
      </c>
      <c r="P23" s="78">
        <f t="shared" si="12"/>
        <v>0.99185554200888892</v>
      </c>
      <c r="Q23" s="79">
        <f t="shared" si="13"/>
        <v>7.3394495412844041E-2</v>
      </c>
      <c r="R23" s="80">
        <f t="shared" si="14"/>
        <v>7.3997162191776392E-2</v>
      </c>
      <c r="S23" s="81">
        <f t="shared" si="15"/>
        <v>7.2072072072072071E-2</v>
      </c>
      <c r="T23" s="82">
        <f>5*R23/(1+5*(1-O23)*R23)</f>
        <v>0.31395941455396909</v>
      </c>
      <c r="U23" s="83">
        <f t="shared" si="20"/>
        <v>54745.806436141291</v>
      </c>
      <c r="V23" s="83">
        <f>5*U23*((1-T23)+O23*T23)</f>
        <v>232278.65540884217</v>
      </c>
      <c r="W23" s="84">
        <f>SUM(V23:V$24)</f>
        <v>435603.08608954365</v>
      </c>
      <c r="X23" s="85">
        <f t="shared" si="0"/>
        <v>215537.85141541209</v>
      </c>
      <c r="Y23" s="83">
        <f>SUM(X23:X$24)</f>
        <v>382445.96615330136</v>
      </c>
      <c r="Z23" s="83">
        <f t="shared" si="1"/>
        <v>16740.803993430065</v>
      </c>
      <c r="AA23" s="84">
        <f>SUM(Z23:Z$24)</f>
        <v>53157.119936242263</v>
      </c>
      <c r="AB23" s="77">
        <f t="shared" si="2"/>
        <v>7.9568302021024486</v>
      </c>
      <c r="AC23" s="78">
        <f t="shared" si="3"/>
        <v>6.9858495298522767</v>
      </c>
      <c r="AD23" s="86">
        <f t="shared" si="16"/>
        <v>87.79689087755564</v>
      </c>
      <c r="AE23" s="78">
        <f t="shared" si="4"/>
        <v>0.97098067225017204</v>
      </c>
      <c r="AF23" s="87">
        <f t="shared" si="17"/>
        <v>12.203109122444362</v>
      </c>
      <c r="AH23" s="88">
        <f>IF(D23=0,0,T23*T23*(1-T23)/D23)</f>
        <v>2.8176405468085994E-3</v>
      </c>
      <c r="AI23" s="89">
        <f t="shared" si="18"/>
        <v>6.0250169819198304E-4</v>
      </c>
      <c r="AJ23" s="89">
        <f t="shared" si="22"/>
        <v>517108009.61397034</v>
      </c>
      <c r="AK23" s="89">
        <f>SUM(AJ23:AJ$24)/U23/U23</f>
        <v>0.17253593019597374</v>
      </c>
      <c r="AL23" s="89">
        <f t="shared" si="23"/>
        <v>409537024.60467666</v>
      </c>
      <c r="AM23" s="89">
        <f>SUM(AL23:AL$24)/U23/U23</f>
        <v>0.16691320083965666</v>
      </c>
      <c r="AN23" s="89">
        <f t="shared" si="24"/>
        <v>43547653.533061735</v>
      </c>
      <c r="AO23" s="90">
        <f>SUM(AN23:AN$24)/U23/U23</f>
        <v>4.4798835164253072E-2</v>
      </c>
      <c r="AP23" s="77">
        <f t="shared" si="5"/>
        <v>7.1426962883997627</v>
      </c>
      <c r="AQ23" s="78">
        <f t="shared" si="6"/>
        <v>8.7709641158051355</v>
      </c>
      <c r="AR23" s="78">
        <f t="shared" si="7"/>
        <v>6.1850912939623015</v>
      </c>
      <c r="AS23" s="78">
        <f t="shared" si="8"/>
        <v>7.7866077657422519</v>
      </c>
      <c r="AT23" s="78">
        <f t="shared" si="9"/>
        <v>0.55613225997528515</v>
      </c>
      <c r="AU23" s="91">
        <f t="shared" si="10"/>
        <v>1.3858290845250589</v>
      </c>
    </row>
    <row r="24" spans="1:47" ht="14.45" customHeight="1" x14ac:dyDescent="0.15">
      <c r="A24" s="183"/>
      <c r="B24" s="206" t="s">
        <v>100</v>
      </c>
      <c r="C24" s="94">
        <v>202</v>
      </c>
      <c r="D24" s="95">
        <v>35</v>
      </c>
      <c r="E24" s="95">
        <v>67</v>
      </c>
      <c r="F24" s="180">
        <v>12</v>
      </c>
      <c r="G24" s="97" t="s">
        <v>101</v>
      </c>
      <c r="H24" s="95">
        <v>1052072</v>
      </c>
      <c r="I24" s="95">
        <v>159813</v>
      </c>
      <c r="J24" s="98">
        <v>85</v>
      </c>
      <c r="K24" s="95">
        <v>41062</v>
      </c>
      <c r="L24" s="99">
        <v>253559</v>
      </c>
      <c r="M24" s="179"/>
      <c r="N24" s="54"/>
      <c r="O24" s="100">
        <v>1</v>
      </c>
      <c r="P24" s="101">
        <f>IF(H24&lt;0.5,1,(I24/H24)/(K24/L24))</f>
        <v>0.93800590719217503</v>
      </c>
      <c r="Q24" s="102">
        <f t="shared" si="13"/>
        <v>0.17326732673267325</v>
      </c>
      <c r="R24" s="103">
        <f t="shared" si="14"/>
        <v>0.18471880124010234</v>
      </c>
      <c r="S24" s="104">
        <f t="shared" si="15"/>
        <v>0.17910447761194029</v>
      </c>
      <c r="T24" s="100">
        <v>1</v>
      </c>
      <c r="U24" s="105">
        <f>U23*(1-T23)</f>
        <v>37557.845098165461</v>
      </c>
      <c r="V24" s="105">
        <f>U24/R24</f>
        <v>203324.43068070145</v>
      </c>
      <c r="W24" s="106">
        <f>SUM(V24:V$24)</f>
        <v>203324.43068070145</v>
      </c>
      <c r="X24" s="100">
        <f t="shared" si="0"/>
        <v>166908.11473788926</v>
      </c>
      <c r="Y24" s="105">
        <f>SUM(X24:X$24)</f>
        <v>166908.11473788926</v>
      </c>
      <c r="Z24" s="105">
        <f t="shared" si="1"/>
        <v>36416.315942812202</v>
      </c>
      <c r="AA24" s="106">
        <f>SUM(Z24:Z$24)</f>
        <v>36416.315942812202</v>
      </c>
      <c r="AB24" s="107">
        <f t="shared" si="2"/>
        <v>5.4136340929376958</v>
      </c>
      <c r="AC24" s="101">
        <f t="shared" si="3"/>
        <v>4.4440279867398997</v>
      </c>
      <c r="AD24" s="108">
        <f t="shared" si="16"/>
        <v>82.089552238805979</v>
      </c>
      <c r="AE24" s="101">
        <f t="shared" si="4"/>
        <v>0.9696061061977963</v>
      </c>
      <c r="AF24" s="109">
        <f t="shared" si="17"/>
        <v>17.910447761194032</v>
      </c>
      <c r="AH24" s="110">
        <f>0</f>
        <v>0</v>
      </c>
      <c r="AI24" s="111">
        <f t="shared" si="18"/>
        <v>2.1944188613626011E-3</v>
      </c>
      <c r="AJ24" s="111">
        <v>0</v>
      </c>
      <c r="AK24" s="111">
        <f>(1-R24)/R24/R24/D24</f>
        <v>0.68267999997941864</v>
      </c>
      <c r="AL24" s="111">
        <f>V24*V24*AI24</f>
        <v>90719084.174837679</v>
      </c>
      <c r="AM24" s="111">
        <f>(1-S24)*(1-S24)*(1-R24)/R24/R24/D24+AI24/R24/R24</f>
        <v>0.52434998818568823</v>
      </c>
      <c r="AN24" s="111">
        <f>V24*V24*AI24</f>
        <v>90719084.174837679</v>
      </c>
      <c r="AO24" s="112">
        <f>S24*S24*(1-R24)/R24/R24/D24+AI24/R24/R24</f>
        <v>8.6212077751135902E-2</v>
      </c>
      <c r="AP24" s="107">
        <f t="shared" si="5"/>
        <v>3.7941948418631348</v>
      </c>
      <c r="AQ24" s="101">
        <f t="shared" si="6"/>
        <v>7.0330733440122568</v>
      </c>
      <c r="AR24" s="101">
        <f t="shared" si="7"/>
        <v>3.0247524974094668</v>
      </c>
      <c r="AS24" s="101">
        <f t="shared" si="8"/>
        <v>5.8633034760703326</v>
      </c>
      <c r="AT24" s="101">
        <f t="shared" si="9"/>
        <v>0.39411299773448583</v>
      </c>
      <c r="AU24" s="113">
        <f t="shared" si="10"/>
        <v>1.5450992146611067</v>
      </c>
    </row>
    <row r="25" spans="1:47" ht="14.45" customHeight="1" x14ac:dyDescent="0.15">
      <c r="A25" s="203" t="s">
        <v>102</v>
      </c>
      <c r="B25" s="204" t="s">
        <v>67</v>
      </c>
      <c r="C25" s="114">
        <v>324</v>
      </c>
      <c r="D25" s="49">
        <v>0</v>
      </c>
      <c r="E25" s="49">
        <v>104</v>
      </c>
      <c r="F25" s="115">
        <v>0</v>
      </c>
      <c r="G25" s="51" t="s">
        <v>67</v>
      </c>
      <c r="H25" s="49">
        <v>2565299</v>
      </c>
      <c r="I25" s="49">
        <v>1509</v>
      </c>
      <c r="J25" s="52">
        <v>0</v>
      </c>
      <c r="K25" s="49">
        <v>100000</v>
      </c>
      <c r="L25" s="53">
        <v>8638891</v>
      </c>
      <c r="M25" s="179"/>
      <c r="N25" s="54"/>
      <c r="O25" s="116">
        <f t="shared" ref="O25:O40" si="26">IF(K25&lt;0.5,0.5,((L25-L26)-5*K26)/5/(K25-K26))</f>
        <v>0.17388316151202748</v>
      </c>
      <c r="P25" s="117">
        <f t="shared" ref="P25:P40" si="27">IF(H25&lt;0.5,1,(I25/H25)/((K25-K26)/(L25-L26)))</f>
        <v>1.0082842014159938</v>
      </c>
      <c r="Q25" s="57">
        <f t="shared" si="13"/>
        <v>0</v>
      </c>
      <c r="R25" s="118">
        <f t="shared" si="14"/>
        <v>0</v>
      </c>
      <c r="S25" s="119">
        <f t="shared" si="15"/>
        <v>0</v>
      </c>
      <c r="T25" s="120">
        <f>5*R25/(1+5*(1-O25)*R25)</f>
        <v>0</v>
      </c>
      <c r="U25" s="121">
        <v>100000</v>
      </c>
      <c r="V25" s="121">
        <f>5*U25*((1-T25)+O25*T25)</f>
        <v>500000</v>
      </c>
      <c r="W25" s="122">
        <f>SUM(V25:V$42)</f>
        <v>8577361.1735594254</v>
      </c>
      <c r="X25" s="123">
        <f t="shared" si="0"/>
        <v>500000</v>
      </c>
      <c r="Y25" s="121">
        <f>SUM(X25:X$42)</f>
        <v>8315994.5757212518</v>
      </c>
      <c r="Z25" s="121">
        <f t="shared" si="1"/>
        <v>0</v>
      </c>
      <c r="AA25" s="122">
        <f>SUM(Z25:Z$42)</f>
        <v>261366.59783817315</v>
      </c>
      <c r="AB25" s="116">
        <f t="shared" si="2"/>
        <v>85.773611735594258</v>
      </c>
      <c r="AC25" s="117">
        <f t="shared" si="3"/>
        <v>83.159945757212512</v>
      </c>
      <c r="AD25" s="64">
        <f t="shared" si="16"/>
        <v>96.952832082623928</v>
      </c>
      <c r="AE25" s="117">
        <f t="shared" si="4"/>
        <v>2.6136659783817318</v>
      </c>
      <c r="AF25" s="65">
        <f t="shared" si="17"/>
        <v>3.047167917376056</v>
      </c>
      <c r="AH25" s="66">
        <f>IF(D25=0,0,T25*T25*(1-T25)/D25)</f>
        <v>0</v>
      </c>
      <c r="AI25" s="67">
        <f t="shared" si="18"/>
        <v>0</v>
      </c>
      <c r="AJ25" s="67">
        <f>U25*U25*((1-O25)*5+AB26)^2*AH25</f>
        <v>0</v>
      </c>
      <c r="AK25" s="67">
        <f>SUM(AJ25:AJ$42)/U25/U25</f>
        <v>1.9894464712570683</v>
      </c>
      <c r="AL25" s="67">
        <f>U25*U25*((1-O25)*5*(1-S25)+AC26)^2*AH25+V25*V25*AI25</f>
        <v>0</v>
      </c>
      <c r="AM25" s="67">
        <f>SUM(AL25:AL$42)/U25/U25</f>
        <v>1.7169563597505626</v>
      </c>
      <c r="AN25" s="67">
        <f>U25*U25*((1-O25)*5*S25+AE26)^2*AH25+V25*V25*AI25</f>
        <v>0</v>
      </c>
      <c r="AO25" s="68">
        <f>SUM(AN25:AN$42)/U25/U25</f>
        <v>7.4186759373349065E-2</v>
      </c>
      <c r="AP25" s="116">
        <f t="shared" si="5"/>
        <v>83.009076048723642</v>
      </c>
      <c r="AQ25" s="117">
        <f t="shared" si="6"/>
        <v>88.538147422464874</v>
      </c>
      <c r="AR25" s="117">
        <f t="shared" si="7"/>
        <v>80.591705201575678</v>
      </c>
      <c r="AS25" s="117">
        <f t="shared" si="8"/>
        <v>85.728186312849346</v>
      </c>
      <c r="AT25" s="117">
        <f t="shared" si="9"/>
        <v>2.0798159481216802</v>
      </c>
      <c r="AU25" s="124">
        <f t="shared" si="10"/>
        <v>3.1475160086417833</v>
      </c>
    </row>
    <row r="26" spans="1:47" ht="14.45" customHeight="1" x14ac:dyDescent="0.15">
      <c r="A26" s="208"/>
      <c r="B26" s="205" t="s">
        <v>69</v>
      </c>
      <c r="C26" s="71">
        <v>330</v>
      </c>
      <c r="D26" s="72">
        <v>0</v>
      </c>
      <c r="E26" s="72">
        <v>109</v>
      </c>
      <c r="F26" s="126">
        <v>0</v>
      </c>
      <c r="G26" s="74" t="s">
        <v>69</v>
      </c>
      <c r="H26" s="72">
        <v>2708194</v>
      </c>
      <c r="I26" s="72">
        <v>219</v>
      </c>
      <c r="J26" s="75">
        <v>5</v>
      </c>
      <c r="K26" s="72">
        <v>99709</v>
      </c>
      <c r="L26" s="76">
        <v>8140093</v>
      </c>
      <c r="M26" s="179"/>
      <c r="N26" s="54"/>
      <c r="O26" s="77">
        <f t="shared" si="26"/>
        <v>0.44736842105263158</v>
      </c>
      <c r="P26" s="78">
        <f t="shared" si="27"/>
        <v>1.0607026014578835</v>
      </c>
      <c r="Q26" s="79">
        <f t="shared" si="13"/>
        <v>0</v>
      </c>
      <c r="R26" s="80">
        <f t="shared" si="14"/>
        <v>0</v>
      </c>
      <c r="S26" s="81">
        <f t="shared" si="15"/>
        <v>0</v>
      </c>
      <c r="T26" s="82">
        <f>5*R26/(1+5*(1-O26)*R26)</f>
        <v>0</v>
      </c>
      <c r="U26" s="83">
        <f>U25*(1-T25)</f>
        <v>100000</v>
      </c>
      <c r="V26" s="83">
        <f>5*U26*((1-T26)+O26*T26)</f>
        <v>500000</v>
      </c>
      <c r="W26" s="84">
        <f>SUM(V26:V$42)</f>
        <v>8077361.1735594254</v>
      </c>
      <c r="X26" s="85">
        <f t="shared" si="0"/>
        <v>500000</v>
      </c>
      <c r="Y26" s="83">
        <f>SUM(X26:X$42)</f>
        <v>7815994.5757212518</v>
      </c>
      <c r="Z26" s="83">
        <f t="shared" si="1"/>
        <v>0</v>
      </c>
      <c r="AA26" s="84">
        <f>SUM(Z26:Z$42)</f>
        <v>261366.59783817315</v>
      </c>
      <c r="AB26" s="77">
        <f t="shared" si="2"/>
        <v>80.773611735594258</v>
      </c>
      <c r="AC26" s="78">
        <f t="shared" si="3"/>
        <v>78.159945757212512</v>
      </c>
      <c r="AD26" s="86">
        <f t="shared" si="16"/>
        <v>96.764208109280332</v>
      </c>
      <c r="AE26" s="78">
        <f t="shared" si="4"/>
        <v>2.6136659783817318</v>
      </c>
      <c r="AF26" s="87">
        <f t="shared" si="17"/>
        <v>3.2357918907196463</v>
      </c>
      <c r="AH26" s="88">
        <f>IF(D26=0,0,T26*T26*(1-T26)/D26)</f>
        <v>0</v>
      </c>
      <c r="AI26" s="89">
        <f t="shared" si="18"/>
        <v>0</v>
      </c>
      <c r="AJ26" s="89">
        <f>U26*U26*((1-O26)*5+AB27)^2*AH26</f>
        <v>0</v>
      </c>
      <c r="AK26" s="89">
        <f>SUM(AJ26:AJ$42)/U26/U26</f>
        <v>1.9894464712570683</v>
      </c>
      <c r="AL26" s="89">
        <f>U26*U26*((1-O26)*5*(1-S26)+AC27)^2*AH26+V26*V26*AI26</f>
        <v>0</v>
      </c>
      <c r="AM26" s="89">
        <f>SUM(AL26:AL$42)/U26/U26</f>
        <v>1.7169563597505626</v>
      </c>
      <c r="AN26" s="89">
        <f>U26*U26*((1-O26)*5*S26+AE27)^2*AH26+V26*V26*AI26</f>
        <v>0</v>
      </c>
      <c r="AO26" s="90">
        <f>SUM(AN26:AN$42)/U26/U26</f>
        <v>7.4186759373349065E-2</v>
      </c>
      <c r="AP26" s="77">
        <f t="shared" si="5"/>
        <v>78.009076048723642</v>
      </c>
      <c r="AQ26" s="78">
        <f t="shared" si="6"/>
        <v>83.538147422464874</v>
      </c>
      <c r="AR26" s="78">
        <f t="shared" si="7"/>
        <v>75.591705201575678</v>
      </c>
      <c r="AS26" s="78">
        <f t="shared" si="8"/>
        <v>80.728186312849346</v>
      </c>
      <c r="AT26" s="78">
        <f t="shared" si="9"/>
        <v>2.0798159481216802</v>
      </c>
      <c r="AU26" s="91">
        <f t="shared" si="10"/>
        <v>3.1475160086417833</v>
      </c>
    </row>
    <row r="27" spans="1:47" ht="14.45" customHeight="1" x14ac:dyDescent="0.15">
      <c r="A27" s="208"/>
      <c r="B27" s="205" t="s">
        <v>71</v>
      </c>
      <c r="C27" s="127">
        <v>385</v>
      </c>
      <c r="D27" s="72">
        <v>0</v>
      </c>
      <c r="E27" s="72">
        <v>126</v>
      </c>
      <c r="F27" s="126">
        <v>0</v>
      </c>
      <c r="G27" s="74" t="s">
        <v>71</v>
      </c>
      <c r="H27" s="72">
        <v>2870493</v>
      </c>
      <c r="I27" s="72">
        <v>203</v>
      </c>
      <c r="J27" s="75">
        <v>10</v>
      </c>
      <c r="K27" s="72">
        <v>99671</v>
      </c>
      <c r="L27" s="76">
        <v>7641653</v>
      </c>
      <c r="M27" s="179"/>
      <c r="N27" s="54"/>
      <c r="O27" s="77">
        <f t="shared" si="26"/>
        <v>0.54594594594594592</v>
      </c>
      <c r="P27" s="78">
        <f t="shared" si="27"/>
        <v>0.95236501468845525</v>
      </c>
      <c r="Q27" s="79">
        <f t="shared" si="13"/>
        <v>0</v>
      </c>
      <c r="R27" s="80">
        <f t="shared" si="14"/>
        <v>0</v>
      </c>
      <c r="S27" s="81">
        <f t="shared" si="15"/>
        <v>0</v>
      </c>
      <c r="T27" s="82">
        <f t="shared" ref="T27:T40" si="28">5*R27/(1+5*(1-O27)*R27)</f>
        <v>0</v>
      </c>
      <c r="U27" s="83">
        <f t="shared" ref="U27:U41" si="29">U26*(1-T26)</f>
        <v>100000</v>
      </c>
      <c r="V27" s="83">
        <f t="shared" ref="V27:V40" si="30">5*U27*((1-T27)+O27*T27)</f>
        <v>500000</v>
      </c>
      <c r="W27" s="84">
        <f>SUM(V27:V$42)</f>
        <v>7577361.1735594254</v>
      </c>
      <c r="X27" s="85">
        <f t="shared" si="0"/>
        <v>500000</v>
      </c>
      <c r="Y27" s="83">
        <f>SUM(X27:X$42)</f>
        <v>7315994.5757212518</v>
      </c>
      <c r="Z27" s="83">
        <f t="shared" si="1"/>
        <v>0</v>
      </c>
      <c r="AA27" s="84">
        <f>SUM(Z27:Z$42)</f>
        <v>261366.59783817315</v>
      </c>
      <c r="AB27" s="77">
        <f t="shared" si="2"/>
        <v>75.773611735594258</v>
      </c>
      <c r="AC27" s="78">
        <f t="shared" si="3"/>
        <v>73.159945757212512</v>
      </c>
      <c r="AD27" s="86">
        <f t="shared" si="16"/>
        <v>96.550691040699078</v>
      </c>
      <c r="AE27" s="78">
        <f t="shared" si="4"/>
        <v>2.6136659783817318</v>
      </c>
      <c r="AF27" s="87">
        <f t="shared" si="17"/>
        <v>3.4493089593009008</v>
      </c>
      <c r="AH27" s="88">
        <f t="shared" ref="AH27:AH40" si="31">IF(D27=0,0,T27*T27*(1-T27)/D27)</f>
        <v>0</v>
      </c>
      <c r="AI27" s="89">
        <f t="shared" si="18"/>
        <v>0</v>
      </c>
      <c r="AJ27" s="89">
        <f t="shared" ref="AJ27:AJ40" si="32">U27*U27*((1-O27)*5+AB28)^2*AH27</f>
        <v>0</v>
      </c>
      <c r="AK27" s="89">
        <f>SUM(AJ27:AJ$42)/U27/U27</f>
        <v>1.9894464712570683</v>
      </c>
      <c r="AL27" s="89">
        <f t="shared" ref="AL27:AL40" si="33">U27*U27*((1-O27)*5*(1-S27)+AC28)^2*AH27+V27*V27*AI27</f>
        <v>0</v>
      </c>
      <c r="AM27" s="89">
        <f>SUM(AL27:AL$42)/U27/U27</f>
        <v>1.7169563597505626</v>
      </c>
      <c r="AN27" s="89">
        <f t="shared" ref="AN27:AN40" si="34">U27*U27*((1-O27)*5*S27+AE28)^2*AH27+V27*V27*AI27</f>
        <v>0</v>
      </c>
      <c r="AO27" s="90">
        <f>SUM(AN27:AN$42)/U27/U27</f>
        <v>7.4186759373349065E-2</v>
      </c>
      <c r="AP27" s="77">
        <f t="shared" si="5"/>
        <v>73.009076048723642</v>
      </c>
      <c r="AQ27" s="78">
        <f t="shared" si="6"/>
        <v>78.538147422464874</v>
      </c>
      <c r="AR27" s="78">
        <f t="shared" si="7"/>
        <v>70.591705201575678</v>
      </c>
      <c r="AS27" s="78">
        <f t="shared" si="8"/>
        <v>75.728186312849346</v>
      </c>
      <c r="AT27" s="78">
        <f t="shared" si="9"/>
        <v>2.0798159481216802</v>
      </c>
      <c r="AU27" s="91">
        <f t="shared" si="10"/>
        <v>3.1475160086417833</v>
      </c>
    </row>
    <row r="28" spans="1:47" ht="14.45" customHeight="1" x14ac:dyDescent="0.15">
      <c r="A28" s="208"/>
      <c r="B28" s="205" t="s">
        <v>73</v>
      </c>
      <c r="C28" s="71">
        <v>429</v>
      </c>
      <c r="D28" s="72">
        <v>0</v>
      </c>
      <c r="E28" s="72">
        <v>137</v>
      </c>
      <c r="F28" s="126">
        <v>0</v>
      </c>
      <c r="G28" s="74" t="s">
        <v>73</v>
      </c>
      <c r="H28" s="72">
        <v>2932213</v>
      </c>
      <c r="I28" s="72">
        <v>481</v>
      </c>
      <c r="J28" s="75">
        <v>15</v>
      </c>
      <c r="K28" s="72">
        <v>99634</v>
      </c>
      <c r="L28" s="76">
        <v>7143382</v>
      </c>
      <c r="M28" s="179"/>
      <c r="N28" s="54"/>
      <c r="O28" s="77">
        <f t="shared" si="26"/>
        <v>0.55999999999999994</v>
      </c>
      <c r="P28" s="78">
        <f t="shared" si="27"/>
        <v>1.0211362288483135</v>
      </c>
      <c r="Q28" s="79">
        <f t="shared" si="13"/>
        <v>0</v>
      </c>
      <c r="R28" s="80">
        <f t="shared" si="14"/>
        <v>0</v>
      </c>
      <c r="S28" s="81">
        <f t="shared" si="15"/>
        <v>0</v>
      </c>
      <c r="T28" s="82">
        <f t="shared" si="28"/>
        <v>0</v>
      </c>
      <c r="U28" s="83">
        <f t="shared" si="29"/>
        <v>100000</v>
      </c>
      <c r="V28" s="83">
        <f t="shared" si="30"/>
        <v>500000</v>
      </c>
      <c r="W28" s="84">
        <f>SUM(V28:V$42)</f>
        <v>7077361.1735594235</v>
      </c>
      <c r="X28" s="85">
        <f t="shared" si="0"/>
        <v>500000</v>
      </c>
      <c r="Y28" s="83">
        <f>SUM(X28:X$42)</f>
        <v>6815994.5757212508</v>
      </c>
      <c r="Z28" s="83">
        <f t="shared" si="1"/>
        <v>0</v>
      </c>
      <c r="AA28" s="84">
        <f>SUM(Z28:Z$42)</f>
        <v>261366.59783817315</v>
      </c>
      <c r="AB28" s="77">
        <f t="shared" si="2"/>
        <v>70.77361173559423</v>
      </c>
      <c r="AC28" s="78">
        <f t="shared" si="3"/>
        <v>68.159945757212512</v>
      </c>
      <c r="AD28" s="86">
        <f t="shared" si="16"/>
        <v>96.307004949604362</v>
      </c>
      <c r="AE28" s="78">
        <f t="shared" si="4"/>
        <v>2.6136659783817318</v>
      </c>
      <c r="AF28" s="87">
        <f t="shared" si="17"/>
        <v>3.6929950503956523</v>
      </c>
      <c r="AH28" s="88">
        <f t="shared" si="31"/>
        <v>0</v>
      </c>
      <c r="AI28" s="89">
        <f t="shared" si="18"/>
        <v>0</v>
      </c>
      <c r="AJ28" s="89">
        <f t="shared" si="32"/>
        <v>0</v>
      </c>
      <c r="AK28" s="89">
        <f>SUM(AJ28:AJ$42)/U28/U28</f>
        <v>1.9894464712570683</v>
      </c>
      <c r="AL28" s="89">
        <f t="shared" si="33"/>
        <v>0</v>
      </c>
      <c r="AM28" s="89">
        <f>SUM(AL28:AL$42)/U28/U28</f>
        <v>1.7169563597505626</v>
      </c>
      <c r="AN28" s="89">
        <f t="shared" si="34"/>
        <v>0</v>
      </c>
      <c r="AO28" s="90">
        <f>SUM(AN28:AN$42)/U28/U28</f>
        <v>7.4186759373349065E-2</v>
      </c>
      <c r="AP28" s="77">
        <f t="shared" si="5"/>
        <v>68.009076048723614</v>
      </c>
      <c r="AQ28" s="78">
        <f t="shared" si="6"/>
        <v>73.538147422464846</v>
      </c>
      <c r="AR28" s="78">
        <f t="shared" si="7"/>
        <v>65.591705201575678</v>
      </c>
      <c r="AS28" s="78">
        <f t="shared" si="8"/>
        <v>70.728186312849346</v>
      </c>
      <c r="AT28" s="78">
        <f t="shared" si="9"/>
        <v>2.0798159481216802</v>
      </c>
      <c r="AU28" s="91">
        <f t="shared" si="10"/>
        <v>3.1475160086417833</v>
      </c>
    </row>
    <row r="29" spans="1:47" ht="14.45" customHeight="1" x14ac:dyDescent="0.15">
      <c r="A29" s="208"/>
      <c r="B29" s="205" t="s">
        <v>75</v>
      </c>
      <c r="C29" s="71">
        <v>282</v>
      </c>
      <c r="D29" s="72">
        <v>0</v>
      </c>
      <c r="E29" s="72">
        <v>96</v>
      </c>
      <c r="F29" s="126">
        <v>0</v>
      </c>
      <c r="G29" s="74" t="s">
        <v>75</v>
      </c>
      <c r="H29" s="72">
        <v>3076411</v>
      </c>
      <c r="I29" s="72">
        <v>791</v>
      </c>
      <c r="J29" s="75">
        <v>20</v>
      </c>
      <c r="K29" s="72">
        <v>99554</v>
      </c>
      <c r="L29" s="76">
        <v>6645388</v>
      </c>
      <c r="M29" s="179"/>
      <c r="N29" s="54"/>
      <c r="O29" s="77">
        <f t="shared" si="26"/>
        <v>0.50406504065040647</v>
      </c>
      <c r="P29" s="78">
        <f t="shared" si="27"/>
        <v>1.0398951367025973</v>
      </c>
      <c r="Q29" s="79">
        <f t="shared" si="13"/>
        <v>0</v>
      </c>
      <c r="R29" s="80">
        <f t="shared" si="14"/>
        <v>0</v>
      </c>
      <c r="S29" s="81">
        <f t="shared" si="15"/>
        <v>0</v>
      </c>
      <c r="T29" s="82">
        <f t="shared" si="28"/>
        <v>0</v>
      </c>
      <c r="U29" s="83">
        <f t="shared" si="29"/>
        <v>100000</v>
      </c>
      <c r="V29" s="83">
        <f t="shared" si="30"/>
        <v>500000</v>
      </c>
      <c r="W29" s="84">
        <f>SUM(V29:V$42)</f>
        <v>6577361.1735594235</v>
      </c>
      <c r="X29" s="85">
        <f t="shared" si="0"/>
        <v>500000</v>
      </c>
      <c r="Y29" s="83">
        <f>SUM(X29:X$42)</f>
        <v>6315994.5757212508</v>
      </c>
      <c r="Z29" s="83">
        <f t="shared" si="1"/>
        <v>0</v>
      </c>
      <c r="AA29" s="84">
        <f>SUM(Z29:Z$42)</f>
        <v>261366.59783817315</v>
      </c>
      <c r="AB29" s="77">
        <f t="shared" si="2"/>
        <v>65.77361173559423</v>
      </c>
      <c r="AC29" s="78">
        <f t="shared" si="3"/>
        <v>63.159945757212512</v>
      </c>
      <c r="AD29" s="86">
        <f t="shared" si="16"/>
        <v>96.026269640036659</v>
      </c>
      <c r="AE29" s="78">
        <f t="shared" si="4"/>
        <v>2.6136659783817318</v>
      </c>
      <c r="AF29" s="87">
        <f t="shared" si="17"/>
        <v>3.9737303599633607</v>
      </c>
      <c r="AH29" s="88">
        <f t="shared" si="31"/>
        <v>0</v>
      </c>
      <c r="AI29" s="89">
        <f t="shared" si="18"/>
        <v>0</v>
      </c>
      <c r="AJ29" s="89">
        <f t="shared" si="32"/>
        <v>0</v>
      </c>
      <c r="AK29" s="89">
        <f>SUM(AJ29:AJ$42)/U29/U29</f>
        <v>1.9894464712570683</v>
      </c>
      <c r="AL29" s="89">
        <f t="shared" si="33"/>
        <v>0</v>
      </c>
      <c r="AM29" s="89">
        <f>SUM(AL29:AL$42)/U29/U29</f>
        <v>1.7169563597505626</v>
      </c>
      <c r="AN29" s="89">
        <f t="shared" si="34"/>
        <v>0</v>
      </c>
      <c r="AO29" s="90">
        <f>SUM(AN29:AN$42)/U29/U29</f>
        <v>7.4186759373349065E-2</v>
      </c>
      <c r="AP29" s="77">
        <f t="shared" si="5"/>
        <v>63.009076048723621</v>
      </c>
      <c r="AQ29" s="78">
        <f t="shared" si="6"/>
        <v>68.538147422464846</v>
      </c>
      <c r="AR29" s="78">
        <f t="shared" si="7"/>
        <v>60.591705201575685</v>
      </c>
      <c r="AS29" s="78">
        <f t="shared" si="8"/>
        <v>65.728186312849346</v>
      </c>
      <c r="AT29" s="78">
        <f t="shared" si="9"/>
        <v>2.0798159481216802</v>
      </c>
      <c r="AU29" s="91">
        <f t="shared" si="10"/>
        <v>3.1475160086417833</v>
      </c>
    </row>
    <row r="30" spans="1:47" ht="14.45" customHeight="1" x14ac:dyDescent="0.15">
      <c r="A30" s="208"/>
      <c r="B30" s="205" t="s">
        <v>77</v>
      </c>
      <c r="C30" s="71">
        <v>362</v>
      </c>
      <c r="D30" s="72">
        <v>0</v>
      </c>
      <c r="E30" s="72">
        <v>124</v>
      </c>
      <c r="F30" s="126">
        <v>0</v>
      </c>
      <c r="G30" s="74" t="s">
        <v>77</v>
      </c>
      <c r="H30" s="72">
        <v>3511714</v>
      </c>
      <c r="I30" s="72">
        <v>1025</v>
      </c>
      <c r="J30" s="75">
        <v>25</v>
      </c>
      <c r="K30" s="72">
        <v>99431</v>
      </c>
      <c r="L30" s="76">
        <v>6147923</v>
      </c>
      <c r="M30" s="179"/>
      <c r="N30" s="54"/>
      <c r="O30" s="77">
        <f t="shared" si="26"/>
        <v>0.52689655172413796</v>
      </c>
      <c r="P30" s="78">
        <f t="shared" si="27"/>
        <v>1.000066319908661</v>
      </c>
      <c r="Q30" s="79">
        <f t="shared" si="13"/>
        <v>0</v>
      </c>
      <c r="R30" s="80">
        <f t="shared" si="14"/>
        <v>0</v>
      </c>
      <c r="S30" s="81">
        <f t="shared" si="15"/>
        <v>0</v>
      </c>
      <c r="T30" s="82">
        <f t="shared" si="28"/>
        <v>0</v>
      </c>
      <c r="U30" s="83">
        <f t="shared" si="29"/>
        <v>100000</v>
      </c>
      <c r="V30" s="83">
        <f t="shared" si="30"/>
        <v>500000</v>
      </c>
      <c r="W30" s="84">
        <f>SUM(V30:V$42)</f>
        <v>6077361.1735594235</v>
      </c>
      <c r="X30" s="85">
        <f t="shared" si="0"/>
        <v>500000</v>
      </c>
      <c r="Y30" s="83">
        <f>SUM(X30:X$42)</f>
        <v>5815994.5757212499</v>
      </c>
      <c r="Z30" s="83">
        <f t="shared" si="1"/>
        <v>0</v>
      </c>
      <c r="AA30" s="84">
        <f>SUM(Z30:Z$42)</f>
        <v>261366.59783817315</v>
      </c>
      <c r="AB30" s="77">
        <f t="shared" si="2"/>
        <v>60.773611735594237</v>
      </c>
      <c r="AC30" s="78">
        <f t="shared" si="3"/>
        <v>58.159945757212498</v>
      </c>
      <c r="AD30" s="86">
        <f t="shared" si="16"/>
        <v>95.69934071097677</v>
      </c>
      <c r="AE30" s="78">
        <f t="shared" si="4"/>
        <v>2.6136659783817318</v>
      </c>
      <c r="AF30" s="87">
        <f t="shared" si="17"/>
        <v>4.3006592890232076</v>
      </c>
      <c r="AH30" s="88">
        <f t="shared" si="31"/>
        <v>0</v>
      </c>
      <c r="AI30" s="89">
        <f t="shared" si="18"/>
        <v>0</v>
      </c>
      <c r="AJ30" s="89">
        <f t="shared" si="32"/>
        <v>0</v>
      </c>
      <c r="AK30" s="89">
        <f>SUM(AJ30:AJ$42)/U30/U30</f>
        <v>1.9894464712570683</v>
      </c>
      <c r="AL30" s="89">
        <f t="shared" si="33"/>
        <v>0</v>
      </c>
      <c r="AM30" s="89">
        <f>SUM(AL30:AL$42)/U30/U30</f>
        <v>1.7169563597505626</v>
      </c>
      <c r="AN30" s="89">
        <f t="shared" si="34"/>
        <v>0</v>
      </c>
      <c r="AO30" s="90">
        <f>SUM(AN30:AN$42)/U30/U30</f>
        <v>7.4186759373349065E-2</v>
      </c>
      <c r="AP30" s="77">
        <f t="shared" si="5"/>
        <v>58.009076048723628</v>
      </c>
      <c r="AQ30" s="78">
        <f t="shared" si="6"/>
        <v>63.538147422464846</v>
      </c>
      <c r="AR30" s="78">
        <f t="shared" si="7"/>
        <v>55.591705201575671</v>
      </c>
      <c r="AS30" s="78">
        <f t="shared" si="8"/>
        <v>60.728186312849324</v>
      </c>
      <c r="AT30" s="78">
        <f t="shared" si="9"/>
        <v>2.0798159481216802</v>
      </c>
      <c r="AU30" s="91">
        <f t="shared" si="10"/>
        <v>3.1475160086417833</v>
      </c>
    </row>
    <row r="31" spans="1:47" ht="14.45" customHeight="1" x14ac:dyDescent="0.15">
      <c r="A31" s="208"/>
      <c r="B31" s="205" t="s">
        <v>79</v>
      </c>
      <c r="C31" s="71">
        <v>381</v>
      </c>
      <c r="D31" s="72">
        <v>2</v>
      </c>
      <c r="E31" s="72">
        <v>129</v>
      </c>
      <c r="F31" s="126">
        <v>0</v>
      </c>
      <c r="G31" s="74" t="s">
        <v>79</v>
      </c>
      <c r="H31" s="72">
        <v>4033928</v>
      </c>
      <c r="I31" s="72">
        <v>1660</v>
      </c>
      <c r="J31" s="75">
        <v>30</v>
      </c>
      <c r="K31" s="72">
        <v>99286</v>
      </c>
      <c r="L31" s="76">
        <v>5651111</v>
      </c>
      <c r="M31" s="179"/>
      <c r="N31" s="54"/>
      <c r="O31" s="77">
        <f t="shared" si="26"/>
        <v>0.5217821782178218</v>
      </c>
      <c r="P31" s="78">
        <f t="shared" si="27"/>
        <v>1.0103313840519563</v>
      </c>
      <c r="Q31" s="79">
        <f t="shared" si="13"/>
        <v>5.2493438320209973E-3</v>
      </c>
      <c r="R31" s="80">
        <f t="shared" si="14"/>
        <v>5.1956654171905342E-3</v>
      </c>
      <c r="S31" s="81">
        <f t="shared" si="15"/>
        <v>0</v>
      </c>
      <c r="T31" s="82">
        <f t="shared" si="28"/>
        <v>2.5659550814172667E-2</v>
      </c>
      <c r="U31" s="83">
        <f t="shared" si="29"/>
        <v>100000</v>
      </c>
      <c r="V31" s="83">
        <f t="shared" si="30"/>
        <v>493864.57275086857</v>
      </c>
      <c r="W31" s="84">
        <f>SUM(V31:V$42)</f>
        <v>5577361.1735594235</v>
      </c>
      <c r="X31" s="85">
        <f t="shared" si="0"/>
        <v>493864.57275086857</v>
      </c>
      <c r="Y31" s="83">
        <f>SUM(X31:X$42)</f>
        <v>5315994.5757212499</v>
      </c>
      <c r="Z31" s="83">
        <f t="shared" si="1"/>
        <v>0</v>
      </c>
      <c r="AA31" s="84">
        <f>SUM(Z31:Z$42)</f>
        <v>261366.59783817315</v>
      </c>
      <c r="AB31" s="77">
        <f t="shared" si="2"/>
        <v>55.773611735594237</v>
      </c>
      <c r="AC31" s="78">
        <f t="shared" si="3"/>
        <v>53.159945757212498</v>
      </c>
      <c r="AD31" s="86">
        <f t="shared" si="16"/>
        <v>95.313794647597263</v>
      </c>
      <c r="AE31" s="78">
        <f t="shared" si="4"/>
        <v>2.6136659783817318</v>
      </c>
      <c r="AF31" s="87">
        <f t="shared" si="17"/>
        <v>4.686205352402725</v>
      </c>
      <c r="AH31" s="88">
        <f t="shared" si="31"/>
        <v>3.2075898887669817E-4</v>
      </c>
      <c r="AI31" s="89">
        <f t="shared" si="18"/>
        <v>0</v>
      </c>
      <c r="AJ31" s="89">
        <f t="shared" si="32"/>
        <v>9550016455.0858135</v>
      </c>
      <c r="AK31" s="89">
        <f>SUM(AJ31:AJ$42)/U31/U31</f>
        <v>1.9894464712570683</v>
      </c>
      <c r="AL31" s="89">
        <f t="shared" si="33"/>
        <v>8634107915.7629871</v>
      </c>
      <c r="AM31" s="89">
        <f>SUM(AL31:AL$42)/U31/U31</f>
        <v>1.7169563597505626</v>
      </c>
      <c r="AN31" s="89">
        <f t="shared" si="34"/>
        <v>23081155.160644148</v>
      </c>
      <c r="AO31" s="90">
        <f>SUM(AN31:AN$42)/U31/U31</f>
        <v>7.4186759373349065E-2</v>
      </c>
      <c r="AP31" s="77">
        <f t="shared" si="5"/>
        <v>53.009076048723628</v>
      </c>
      <c r="AQ31" s="78">
        <f t="shared" si="6"/>
        <v>58.538147422464846</v>
      </c>
      <c r="AR31" s="78">
        <f t="shared" si="7"/>
        <v>50.591705201575671</v>
      </c>
      <c r="AS31" s="78">
        <f t="shared" si="8"/>
        <v>55.728186312849324</v>
      </c>
      <c r="AT31" s="78">
        <f t="shared" si="9"/>
        <v>2.0798159481216802</v>
      </c>
      <c r="AU31" s="91">
        <f t="shared" si="10"/>
        <v>3.1475160086417833</v>
      </c>
    </row>
    <row r="32" spans="1:47" ht="14.45" customHeight="1" x14ac:dyDescent="0.15">
      <c r="A32" s="208"/>
      <c r="B32" s="205" t="s">
        <v>81</v>
      </c>
      <c r="C32" s="71">
        <v>444</v>
      </c>
      <c r="D32" s="72">
        <v>0</v>
      </c>
      <c r="E32" s="72">
        <v>146</v>
      </c>
      <c r="F32" s="126">
        <v>0</v>
      </c>
      <c r="G32" s="74" t="s">
        <v>81</v>
      </c>
      <c r="H32" s="72">
        <v>4761382</v>
      </c>
      <c r="I32" s="72">
        <v>2688</v>
      </c>
      <c r="J32" s="75">
        <v>35</v>
      </c>
      <c r="K32" s="72">
        <v>99084</v>
      </c>
      <c r="L32" s="76">
        <v>5155164</v>
      </c>
      <c r="M32" s="179"/>
      <c r="N32" s="54"/>
      <c r="O32" s="77">
        <f t="shared" si="26"/>
        <v>0.5321554770318021</v>
      </c>
      <c r="P32" s="78">
        <f t="shared" si="27"/>
        <v>0.98696699178052738</v>
      </c>
      <c r="Q32" s="79">
        <f t="shared" si="13"/>
        <v>0</v>
      </c>
      <c r="R32" s="80">
        <f t="shared" si="14"/>
        <v>0</v>
      </c>
      <c r="S32" s="81">
        <f t="shared" si="15"/>
        <v>0</v>
      </c>
      <c r="T32" s="82">
        <f t="shared" si="28"/>
        <v>0</v>
      </c>
      <c r="U32" s="83">
        <f t="shared" si="29"/>
        <v>97434.044918582731</v>
      </c>
      <c r="V32" s="83">
        <f t="shared" si="30"/>
        <v>487170.22459291364</v>
      </c>
      <c r="W32" s="84">
        <f>SUM(V32:V$42)</f>
        <v>5083496.6008085553</v>
      </c>
      <c r="X32" s="85">
        <f t="shared" si="0"/>
        <v>487170.22459291364</v>
      </c>
      <c r="Y32" s="83">
        <f>SUM(X32:X$42)</f>
        <v>4822130.0029703826</v>
      </c>
      <c r="Z32" s="83">
        <f t="shared" si="1"/>
        <v>0</v>
      </c>
      <c r="AA32" s="84">
        <f>SUM(Z32:Z$42)</f>
        <v>261366.59783817315</v>
      </c>
      <c r="AB32" s="77">
        <f t="shared" si="2"/>
        <v>52.173720233583623</v>
      </c>
      <c r="AC32" s="78">
        <f t="shared" si="3"/>
        <v>49.491222570096753</v>
      </c>
      <c r="AD32" s="86">
        <f t="shared" si="16"/>
        <v>94.858527144552411</v>
      </c>
      <c r="AE32" s="78">
        <f t="shared" si="4"/>
        <v>2.6824976634868722</v>
      </c>
      <c r="AF32" s="87">
        <f t="shared" si="17"/>
        <v>5.1414728554475966</v>
      </c>
      <c r="AH32" s="88">
        <f t="shared" si="31"/>
        <v>0</v>
      </c>
      <c r="AI32" s="89">
        <f t="shared" si="18"/>
        <v>0</v>
      </c>
      <c r="AJ32" s="89">
        <f t="shared" si="32"/>
        <v>0</v>
      </c>
      <c r="AK32" s="89">
        <f>SUM(AJ32:AJ$42)/U32/U32</f>
        <v>1.089647098618937</v>
      </c>
      <c r="AL32" s="89">
        <f t="shared" si="33"/>
        <v>0</v>
      </c>
      <c r="AM32" s="89">
        <f>SUM(AL32:AL$42)/U32/U32</f>
        <v>0.89909430522520017</v>
      </c>
      <c r="AN32" s="89">
        <f t="shared" si="34"/>
        <v>0</v>
      </c>
      <c r="AO32" s="90">
        <f>SUM(AN32:AN$42)/U32/U32</f>
        <v>7.571438686938467E-2</v>
      </c>
      <c r="AP32" s="77">
        <f t="shared" si="5"/>
        <v>50.127751442508227</v>
      </c>
      <c r="AQ32" s="78">
        <f t="shared" si="6"/>
        <v>54.219689024659019</v>
      </c>
      <c r="AR32" s="78">
        <f t="shared" si="7"/>
        <v>47.632739133809757</v>
      </c>
      <c r="AS32" s="78">
        <f t="shared" si="8"/>
        <v>51.349706006383748</v>
      </c>
      <c r="AT32" s="78">
        <f t="shared" si="9"/>
        <v>2.1431792152603832</v>
      </c>
      <c r="AU32" s="91">
        <f t="shared" si="10"/>
        <v>3.2218161117133612</v>
      </c>
    </row>
    <row r="33" spans="1:47" ht="14.45" customHeight="1" x14ac:dyDescent="0.15">
      <c r="A33" s="208"/>
      <c r="B33" s="205" t="s">
        <v>83</v>
      </c>
      <c r="C33" s="71">
        <v>334</v>
      </c>
      <c r="D33" s="72">
        <v>0</v>
      </c>
      <c r="E33" s="72">
        <v>106</v>
      </c>
      <c r="F33" s="126">
        <v>0</v>
      </c>
      <c r="G33" s="74" t="s">
        <v>83</v>
      </c>
      <c r="H33" s="72">
        <v>4268754</v>
      </c>
      <c r="I33" s="72">
        <v>3533</v>
      </c>
      <c r="J33" s="75">
        <v>40</v>
      </c>
      <c r="K33" s="72">
        <v>98801</v>
      </c>
      <c r="L33" s="76">
        <v>4660406</v>
      </c>
      <c r="M33" s="179"/>
      <c r="N33" s="54"/>
      <c r="O33" s="77">
        <f t="shared" si="26"/>
        <v>0.53557692307692306</v>
      </c>
      <c r="P33" s="78">
        <f t="shared" si="27"/>
        <v>0.98091291517113921</v>
      </c>
      <c r="Q33" s="79">
        <f t="shared" si="13"/>
        <v>0</v>
      </c>
      <c r="R33" s="80">
        <f t="shared" si="14"/>
        <v>0</v>
      </c>
      <c r="S33" s="81">
        <f t="shared" si="15"/>
        <v>0</v>
      </c>
      <c r="T33" s="82">
        <f t="shared" si="28"/>
        <v>0</v>
      </c>
      <c r="U33" s="83">
        <f t="shared" si="29"/>
        <v>97434.044918582731</v>
      </c>
      <c r="V33" s="83">
        <f t="shared" si="30"/>
        <v>487170.22459291364</v>
      </c>
      <c r="W33" s="84">
        <f>SUM(V33:V$42)</f>
        <v>4596326.3762156405</v>
      </c>
      <c r="X33" s="85">
        <f t="shared" si="0"/>
        <v>487170.22459291364</v>
      </c>
      <c r="Y33" s="83">
        <f>SUM(X33:X$42)</f>
        <v>4334959.7783774687</v>
      </c>
      <c r="Z33" s="83">
        <f t="shared" si="1"/>
        <v>0</v>
      </c>
      <c r="AA33" s="84">
        <f>SUM(Z33:Z$42)</f>
        <v>261366.59783817315</v>
      </c>
      <c r="AB33" s="77">
        <f t="shared" si="2"/>
        <v>47.173720233583609</v>
      </c>
      <c r="AC33" s="78">
        <f t="shared" si="3"/>
        <v>44.491222570096753</v>
      </c>
      <c r="AD33" s="86">
        <f t="shared" si="16"/>
        <v>94.313576181390175</v>
      </c>
      <c r="AE33" s="78">
        <f t="shared" si="4"/>
        <v>2.6824976634868722</v>
      </c>
      <c r="AF33" s="87">
        <f t="shared" si="17"/>
        <v>5.6864238186098497</v>
      </c>
      <c r="AH33" s="88">
        <f t="shared" si="31"/>
        <v>0</v>
      </c>
      <c r="AI33" s="89">
        <f t="shared" si="18"/>
        <v>0</v>
      </c>
      <c r="AJ33" s="89">
        <f t="shared" si="32"/>
        <v>0</v>
      </c>
      <c r="AK33" s="89">
        <f>SUM(AJ33:AJ$42)/U33/U33</f>
        <v>1.089647098618937</v>
      </c>
      <c r="AL33" s="89">
        <f t="shared" si="33"/>
        <v>0</v>
      </c>
      <c r="AM33" s="89">
        <f>SUM(AL33:AL$42)/U33/U33</f>
        <v>0.89909430522520017</v>
      </c>
      <c r="AN33" s="89">
        <f t="shared" si="34"/>
        <v>0</v>
      </c>
      <c r="AO33" s="90">
        <f>SUM(AN33:AN$42)/U33/U33</f>
        <v>7.571438686938467E-2</v>
      </c>
      <c r="AP33" s="77">
        <f t="shared" si="5"/>
        <v>45.127751442508213</v>
      </c>
      <c r="AQ33" s="78">
        <f t="shared" si="6"/>
        <v>49.219689024659004</v>
      </c>
      <c r="AR33" s="78">
        <f t="shared" si="7"/>
        <v>42.632739133809757</v>
      </c>
      <c r="AS33" s="78">
        <f t="shared" si="8"/>
        <v>46.349706006383748</v>
      </c>
      <c r="AT33" s="78">
        <f t="shared" si="9"/>
        <v>2.1431792152603832</v>
      </c>
      <c r="AU33" s="91">
        <f t="shared" si="10"/>
        <v>3.2218161117133612</v>
      </c>
    </row>
    <row r="34" spans="1:47" ht="14.45" customHeight="1" x14ac:dyDescent="0.15">
      <c r="A34" s="208"/>
      <c r="B34" s="205" t="s">
        <v>85</v>
      </c>
      <c r="C34" s="71">
        <v>443</v>
      </c>
      <c r="D34" s="72">
        <v>2</v>
      </c>
      <c r="E34" s="72">
        <v>151</v>
      </c>
      <c r="F34" s="128">
        <v>0</v>
      </c>
      <c r="G34" s="74" t="s">
        <v>85</v>
      </c>
      <c r="H34" s="72">
        <v>3950745</v>
      </c>
      <c r="I34" s="72">
        <v>4966</v>
      </c>
      <c r="J34" s="75">
        <v>45</v>
      </c>
      <c r="K34" s="72">
        <v>98385</v>
      </c>
      <c r="L34" s="76">
        <v>4167367</v>
      </c>
      <c r="M34" s="179"/>
      <c r="N34" s="54"/>
      <c r="O34" s="77">
        <f t="shared" si="26"/>
        <v>0.53503184713375795</v>
      </c>
      <c r="P34" s="78">
        <f t="shared" si="27"/>
        <v>0.98169390256016631</v>
      </c>
      <c r="Q34" s="79">
        <f t="shared" si="13"/>
        <v>4.5146726862302479E-3</v>
      </c>
      <c r="R34" s="80">
        <f t="shared" si="14"/>
        <v>4.5988598629943629E-3</v>
      </c>
      <c r="S34" s="81">
        <f t="shared" si="15"/>
        <v>0</v>
      </c>
      <c r="T34" s="82">
        <f t="shared" si="28"/>
        <v>2.2751053764529395E-2</v>
      </c>
      <c r="U34" s="83">
        <f t="shared" si="29"/>
        <v>97434.044918582731</v>
      </c>
      <c r="V34" s="83">
        <f t="shared" si="30"/>
        <v>482016.68684788211</v>
      </c>
      <c r="W34" s="84">
        <f>SUM(V34:V$42)</f>
        <v>4109156.151622728</v>
      </c>
      <c r="X34" s="85">
        <f t="shared" si="0"/>
        <v>482016.68684788211</v>
      </c>
      <c r="Y34" s="83">
        <f>SUM(X34:X$42)</f>
        <v>3847789.5537845548</v>
      </c>
      <c r="Z34" s="83">
        <f t="shared" si="1"/>
        <v>0</v>
      </c>
      <c r="AA34" s="84">
        <f>SUM(Z34:Z$42)</f>
        <v>261366.59783817315</v>
      </c>
      <c r="AB34" s="77">
        <f t="shared" si="2"/>
        <v>42.173720233583623</v>
      </c>
      <c r="AC34" s="78">
        <f t="shared" si="3"/>
        <v>39.491222570096753</v>
      </c>
      <c r="AD34" s="86">
        <f t="shared" si="16"/>
        <v>93.639409450649424</v>
      </c>
      <c r="AE34" s="78">
        <f t="shared" si="4"/>
        <v>2.6824976634868722</v>
      </c>
      <c r="AF34" s="87">
        <f t="shared" si="17"/>
        <v>6.3605905493505785</v>
      </c>
      <c r="AH34" s="88">
        <f t="shared" si="31"/>
        <v>2.5291713213935357E-4</v>
      </c>
      <c r="AI34" s="89">
        <f t="shared" si="18"/>
        <v>0</v>
      </c>
      <c r="AJ34" s="89">
        <f t="shared" si="32"/>
        <v>3922399631.7151389</v>
      </c>
      <c r="AK34" s="89">
        <f>SUM(AJ34:AJ$42)/U34/U34</f>
        <v>1.089647098618937</v>
      </c>
      <c r="AL34" s="89">
        <f t="shared" si="33"/>
        <v>3407720671.4862947</v>
      </c>
      <c r="AM34" s="89">
        <f>SUM(AL34:AL$42)/U34/U34</f>
        <v>0.89909430522520017</v>
      </c>
      <c r="AN34" s="89">
        <f t="shared" si="34"/>
        <v>18091225.899864748</v>
      </c>
      <c r="AO34" s="90">
        <f>SUM(AN34:AN$42)/U34/U34</f>
        <v>7.571438686938467E-2</v>
      </c>
      <c r="AP34" s="77">
        <f t="shared" si="5"/>
        <v>40.127751442508227</v>
      </c>
      <c r="AQ34" s="78">
        <f t="shared" si="6"/>
        <v>44.219689024659019</v>
      </c>
      <c r="AR34" s="78">
        <f t="shared" si="7"/>
        <v>37.632739133809757</v>
      </c>
      <c r="AS34" s="78">
        <f t="shared" si="8"/>
        <v>41.349706006383748</v>
      </c>
      <c r="AT34" s="78">
        <f t="shared" si="9"/>
        <v>2.1431792152603832</v>
      </c>
      <c r="AU34" s="91">
        <f t="shared" si="10"/>
        <v>3.2218161117133612</v>
      </c>
    </row>
    <row r="35" spans="1:47" ht="14.45" customHeight="1" x14ac:dyDescent="0.15">
      <c r="A35" s="208"/>
      <c r="B35" s="205" t="s">
        <v>87</v>
      </c>
      <c r="C35" s="71">
        <v>515</v>
      </c>
      <c r="D35" s="72">
        <v>1</v>
      </c>
      <c r="E35" s="72">
        <v>165</v>
      </c>
      <c r="F35" s="128">
        <v>0</v>
      </c>
      <c r="G35" s="74" t="s">
        <v>87</v>
      </c>
      <c r="H35" s="72">
        <v>3800955</v>
      </c>
      <c r="I35" s="72">
        <v>7376</v>
      </c>
      <c r="J35" s="75">
        <v>50</v>
      </c>
      <c r="K35" s="72">
        <v>97757</v>
      </c>
      <c r="L35" s="76">
        <v>3676902</v>
      </c>
      <c r="M35" s="179"/>
      <c r="N35" s="54"/>
      <c r="O35" s="77">
        <f t="shared" si="26"/>
        <v>0.52678762006403412</v>
      </c>
      <c r="P35" s="78">
        <f t="shared" si="27"/>
        <v>1.0077020280165589</v>
      </c>
      <c r="Q35" s="79">
        <f t="shared" si="13"/>
        <v>1.9417475728155339E-3</v>
      </c>
      <c r="R35" s="80">
        <f t="shared" si="14"/>
        <v>1.9269064850821421E-3</v>
      </c>
      <c r="S35" s="81">
        <f t="shared" si="15"/>
        <v>0</v>
      </c>
      <c r="T35" s="82">
        <f t="shared" si="28"/>
        <v>9.5908062133605032E-3</v>
      </c>
      <c r="U35" s="83">
        <f t="shared" si="29"/>
        <v>95217.317724144494</v>
      </c>
      <c r="V35" s="83">
        <f t="shared" si="30"/>
        <v>473925.87524003116</v>
      </c>
      <c r="W35" s="84">
        <f>SUM(V35:V$42)</f>
        <v>3627139.4647748456</v>
      </c>
      <c r="X35" s="85">
        <f t="shared" si="0"/>
        <v>473925.87524003116</v>
      </c>
      <c r="Y35" s="83">
        <f>SUM(X35:X$42)</f>
        <v>3365772.8669366725</v>
      </c>
      <c r="Z35" s="83">
        <f t="shared" si="1"/>
        <v>0</v>
      </c>
      <c r="AA35" s="84">
        <f>SUM(Z35:Z$42)</f>
        <v>261366.59783817315</v>
      </c>
      <c r="AB35" s="77">
        <f t="shared" si="2"/>
        <v>38.093274957430381</v>
      </c>
      <c r="AC35" s="78">
        <f t="shared" si="3"/>
        <v>35.348326831550779</v>
      </c>
      <c r="AD35" s="86">
        <f t="shared" si="16"/>
        <v>92.794139834532189</v>
      </c>
      <c r="AE35" s="78">
        <f t="shared" si="4"/>
        <v>2.7449481258796031</v>
      </c>
      <c r="AF35" s="87">
        <f t="shared" si="17"/>
        <v>7.2058601654678158</v>
      </c>
      <c r="AH35" s="88">
        <f t="shared" si="31"/>
        <v>9.1101367286801105E-5</v>
      </c>
      <c r="AI35" s="89">
        <f t="shared" si="18"/>
        <v>0</v>
      </c>
      <c r="AJ35" s="89">
        <f t="shared" si="32"/>
        <v>1058738421.7027712</v>
      </c>
      <c r="AK35" s="89">
        <f>SUM(AJ35:AJ$42)/U35/U35</f>
        <v>0.70833989566067412</v>
      </c>
      <c r="AL35" s="89">
        <f t="shared" si="33"/>
        <v>901166574.98698068</v>
      </c>
      <c r="AM35" s="89">
        <f>SUM(AL35:AL$42)/U35/U35</f>
        <v>0.56557953603243261</v>
      </c>
      <c r="AN35" s="89">
        <f t="shared" si="34"/>
        <v>6344475.699416209</v>
      </c>
      <c r="AO35" s="90">
        <f>SUM(AN35:AN$42)/U35/U35</f>
        <v>7.7285365271619264E-2</v>
      </c>
      <c r="AP35" s="77">
        <f t="shared" si="5"/>
        <v>36.443681509586327</v>
      </c>
      <c r="AQ35" s="78">
        <f t="shared" si="6"/>
        <v>39.742868405274436</v>
      </c>
      <c r="AR35" s="78">
        <f t="shared" si="7"/>
        <v>33.874308396923112</v>
      </c>
      <c r="AS35" s="78">
        <f t="shared" si="8"/>
        <v>36.822345266178445</v>
      </c>
      <c r="AT35" s="78">
        <f t="shared" si="9"/>
        <v>2.2000633130728482</v>
      </c>
      <c r="AU35" s="91">
        <f t="shared" si="10"/>
        <v>3.2898329386863581</v>
      </c>
    </row>
    <row r="36" spans="1:47" ht="14.45" customHeight="1" x14ac:dyDescent="0.15">
      <c r="A36" s="208"/>
      <c r="B36" s="205" t="s">
        <v>89</v>
      </c>
      <c r="C36" s="71">
        <v>631</v>
      </c>
      <c r="D36" s="72">
        <v>1</v>
      </c>
      <c r="E36" s="72">
        <v>210</v>
      </c>
      <c r="F36" s="128">
        <v>0</v>
      </c>
      <c r="G36" s="74" t="s">
        <v>89</v>
      </c>
      <c r="H36" s="72">
        <v>4359516</v>
      </c>
      <c r="I36" s="72">
        <v>12192</v>
      </c>
      <c r="J36" s="75">
        <v>55</v>
      </c>
      <c r="K36" s="72">
        <v>96820</v>
      </c>
      <c r="L36" s="76">
        <v>3190334</v>
      </c>
      <c r="M36" s="179"/>
      <c r="N36" s="54"/>
      <c r="O36" s="77">
        <f t="shared" si="26"/>
        <v>0.52787878787878784</v>
      </c>
      <c r="P36" s="78">
        <f t="shared" si="27"/>
        <v>1.0190450332726677</v>
      </c>
      <c r="Q36" s="79">
        <f t="shared" si="13"/>
        <v>1.5847860538827259E-3</v>
      </c>
      <c r="R36" s="80">
        <f t="shared" si="14"/>
        <v>1.5551678308005469E-3</v>
      </c>
      <c r="S36" s="81">
        <f t="shared" si="15"/>
        <v>0</v>
      </c>
      <c r="T36" s="82">
        <f t="shared" si="28"/>
        <v>7.7473973843639587E-3</v>
      </c>
      <c r="U36" s="83">
        <f t="shared" si="29"/>
        <v>94304.106881696251</v>
      </c>
      <c r="V36" s="83">
        <f t="shared" si="30"/>
        <v>469795.84873096243</v>
      </c>
      <c r="W36" s="84">
        <f>SUM(V36:V$42)</f>
        <v>3153213.5895348145</v>
      </c>
      <c r="X36" s="85">
        <f t="shared" si="0"/>
        <v>469795.84873096243</v>
      </c>
      <c r="Y36" s="83">
        <f>SUM(X36:X$42)</f>
        <v>2891846.9916966413</v>
      </c>
      <c r="Z36" s="83">
        <f t="shared" si="1"/>
        <v>0</v>
      </c>
      <c r="AA36" s="84">
        <f>SUM(Z36:Z$42)</f>
        <v>261366.59783817315</v>
      </c>
      <c r="AB36" s="77">
        <f t="shared" si="2"/>
        <v>33.436651846886114</v>
      </c>
      <c r="AC36" s="78">
        <f t="shared" si="3"/>
        <v>30.665122520320779</v>
      </c>
      <c r="AD36" s="86">
        <f t="shared" si="16"/>
        <v>91.711103912985109</v>
      </c>
      <c r="AE36" s="78">
        <f t="shared" si="4"/>
        <v>2.7715293265653367</v>
      </c>
      <c r="AF36" s="87">
        <f t="shared" si="17"/>
        <v>8.2888960870148942</v>
      </c>
      <c r="AH36" s="88">
        <f t="shared" si="31"/>
        <v>5.955715065758567E-5</v>
      </c>
      <c r="AI36" s="89">
        <f t="shared" si="18"/>
        <v>0</v>
      </c>
      <c r="AJ36" s="89">
        <f t="shared" si="32"/>
        <v>510240269.54555273</v>
      </c>
      <c r="AK36" s="89">
        <f>SUM(AJ36:AJ$42)/U36/U36</f>
        <v>0.60307552518925001</v>
      </c>
      <c r="AL36" s="89">
        <f t="shared" si="33"/>
        <v>422536718.10037994</v>
      </c>
      <c r="AM36" s="89">
        <f>SUM(AL36:AL$42)/U36/U36</f>
        <v>0.47525499772799573</v>
      </c>
      <c r="AN36" s="89">
        <f t="shared" si="34"/>
        <v>4132278.5425402382</v>
      </c>
      <c r="AO36" s="90">
        <f>SUM(AN36:AN$42)/U36/U36</f>
        <v>7.8076023842205536E-2</v>
      </c>
      <c r="AP36" s="77">
        <f t="shared" si="5"/>
        <v>31.914556272499595</v>
      </c>
      <c r="AQ36" s="78">
        <f t="shared" si="6"/>
        <v>34.958747421272633</v>
      </c>
      <c r="AR36" s="78">
        <f t="shared" si="7"/>
        <v>29.313923201466647</v>
      </c>
      <c r="AS36" s="78">
        <f t="shared" si="8"/>
        <v>32.016321839174907</v>
      </c>
      <c r="AT36" s="78">
        <f t="shared" si="9"/>
        <v>2.2238644169789943</v>
      </c>
      <c r="AU36" s="91">
        <f t="shared" si="10"/>
        <v>3.3191942361516791</v>
      </c>
    </row>
    <row r="37" spans="1:47" ht="14.45" customHeight="1" x14ac:dyDescent="0.15">
      <c r="A37" s="208"/>
      <c r="B37" s="205" t="s">
        <v>91</v>
      </c>
      <c r="C37" s="71">
        <v>697</v>
      </c>
      <c r="D37" s="72">
        <v>2</v>
      </c>
      <c r="E37" s="72">
        <v>232</v>
      </c>
      <c r="F37" s="128">
        <v>1</v>
      </c>
      <c r="G37" s="74" t="s">
        <v>91</v>
      </c>
      <c r="H37" s="72">
        <v>5117803</v>
      </c>
      <c r="I37" s="72">
        <v>19941</v>
      </c>
      <c r="J37" s="75">
        <v>60</v>
      </c>
      <c r="K37" s="72">
        <v>95500</v>
      </c>
      <c r="L37" s="76">
        <v>2709350</v>
      </c>
      <c r="M37" s="179"/>
      <c r="N37" s="54"/>
      <c r="O37" s="77">
        <f t="shared" si="26"/>
        <v>0.53039832285115307</v>
      </c>
      <c r="P37" s="78">
        <f t="shared" si="27"/>
        <v>0.96597192070712601</v>
      </c>
      <c r="Q37" s="79">
        <f t="shared" si="13"/>
        <v>2.8694404591104736E-3</v>
      </c>
      <c r="R37" s="80">
        <f t="shared" si="14"/>
        <v>2.9705216037852742E-3</v>
      </c>
      <c r="S37" s="81">
        <f t="shared" si="15"/>
        <v>4.3103448275862068E-3</v>
      </c>
      <c r="T37" s="82">
        <f t="shared" si="28"/>
        <v>1.4749731449885395E-2</v>
      </c>
      <c r="U37" s="83">
        <f t="shared" si="29"/>
        <v>93573.49549070622</v>
      </c>
      <c r="V37" s="83">
        <f t="shared" si="30"/>
        <v>464626.79401363013</v>
      </c>
      <c r="W37" s="84">
        <f>SUM(V37:V$42)</f>
        <v>2683417.7408038522</v>
      </c>
      <c r="X37" s="85">
        <f t="shared" si="0"/>
        <v>462624.09231529554</v>
      </c>
      <c r="Y37" s="83">
        <f>SUM(X37:X$42)</f>
        <v>2422051.1429656791</v>
      </c>
      <c r="Z37" s="83">
        <f t="shared" si="1"/>
        <v>2002.7016983346125</v>
      </c>
      <c r="AA37" s="84">
        <f>SUM(Z37:Z$42)</f>
        <v>261366.59783817315</v>
      </c>
      <c r="AB37" s="77">
        <f t="shared" si="2"/>
        <v>28.67711339340071</v>
      </c>
      <c r="AC37" s="78">
        <f t="shared" si="3"/>
        <v>25.88394427571896</v>
      </c>
      <c r="AD37" s="86">
        <f t="shared" si="16"/>
        <v>90.259936279623858</v>
      </c>
      <c r="AE37" s="78">
        <f t="shared" si="4"/>
        <v>2.7931691176817504</v>
      </c>
      <c r="AF37" s="87">
        <f t="shared" si="17"/>
        <v>9.7400637203761438</v>
      </c>
      <c r="AH37" s="88">
        <f t="shared" si="31"/>
        <v>1.0717285312242498E-4</v>
      </c>
      <c r="AI37" s="89">
        <f t="shared" si="18"/>
        <v>1.84989903235065E-5</v>
      </c>
      <c r="AJ37" s="89">
        <f t="shared" si="32"/>
        <v>654761169.34265423</v>
      </c>
      <c r="AK37" s="89">
        <f>SUM(AJ37:AJ$42)/U37/U37</f>
        <v>0.55425656195038009</v>
      </c>
      <c r="AL37" s="89">
        <f t="shared" si="33"/>
        <v>526264724.48364711</v>
      </c>
      <c r="AM37" s="89">
        <f>SUM(AL37:AL$42)/U37/U37</f>
        <v>0.43444862109043708</v>
      </c>
      <c r="AN37" s="89">
        <f t="shared" si="34"/>
        <v>11474012.861313377</v>
      </c>
      <c r="AO37" s="90">
        <f>SUM(AN37:AN$42)/U37/U37</f>
        <v>7.8828064488297628E-2</v>
      </c>
      <c r="AP37" s="77">
        <f t="shared" si="5"/>
        <v>27.217924574779698</v>
      </c>
      <c r="AQ37" s="78">
        <f t="shared" si="6"/>
        <v>30.136302212021722</v>
      </c>
      <c r="AR37" s="78">
        <f t="shared" si="7"/>
        <v>24.592055030163824</v>
      </c>
      <c r="AS37" s="78">
        <f t="shared" si="8"/>
        <v>27.175833521274097</v>
      </c>
      <c r="AT37" s="78">
        <f t="shared" si="9"/>
        <v>2.2428729314890381</v>
      </c>
      <c r="AU37" s="91">
        <f t="shared" si="10"/>
        <v>3.3434653038744626</v>
      </c>
    </row>
    <row r="38" spans="1:47" ht="14.45" customHeight="1" x14ac:dyDescent="0.15">
      <c r="A38" s="208"/>
      <c r="B38" s="205" t="s">
        <v>93</v>
      </c>
      <c r="C38" s="71">
        <v>536</v>
      </c>
      <c r="D38" s="72">
        <v>3</v>
      </c>
      <c r="E38" s="72">
        <v>185</v>
      </c>
      <c r="F38" s="126">
        <v>3</v>
      </c>
      <c r="G38" s="74" t="s">
        <v>93</v>
      </c>
      <c r="H38" s="72">
        <v>4296437</v>
      </c>
      <c r="I38" s="72">
        <v>25619</v>
      </c>
      <c r="J38" s="75">
        <v>65</v>
      </c>
      <c r="K38" s="72">
        <v>93592</v>
      </c>
      <c r="L38" s="76">
        <v>2236330</v>
      </c>
      <c r="M38" s="179"/>
      <c r="N38" s="54"/>
      <c r="O38" s="77">
        <f t="shared" si="26"/>
        <v>0.53183823529411767</v>
      </c>
      <c r="P38" s="78">
        <f t="shared" si="27"/>
        <v>1.011915005096083</v>
      </c>
      <c r="Q38" s="79">
        <f t="shared" si="13"/>
        <v>5.597014925373134E-3</v>
      </c>
      <c r="R38" s="80">
        <f t="shared" si="14"/>
        <v>5.5311117012655509E-3</v>
      </c>
      <c r="S38" s="81">
        <f t="shared" si="15"/>
        <v>1.6216216216216217E-2</v>
      </c>
      <c r="T38" s="82">
        <f t="shared" si="28"/>
        <v>2.7302071081933259E-2</v>
      </c>
      <c r="U38" s="83">
        <f t="shared" si="29"/>
        <v>92193.311561391238</v>
      </c>
      <c r="V38" s="83">
        <f t="shared" si="30"/>
        <v>455074.58201431786</v>
      </c>
      <c r="W38" s="84">
        <f>SUM(V38:V$42)</f>
        <v>2218790.9467902221</v>
      </c>
      <c r="X38" s="85">
        <f t="shared" si="0"/>
        <v>447694.99419786944</v>
      </c>
      <c r="Y38" s="83">
        <f>SUM(X38:X$42)</f>
        <v>1959427.0506503838</v>
      </c>
      <c r="Z38" s="83">
        <f t="shared" si="1"/>
        <v>7379.5878164483984</v>
      </c>
      <c r="AA38" s="84">
        <f>SUM(Z38:Z$42)</f>
        <v>259363.89613983856</v>
      </c>
      <c r="AB38" s="77">
        <f t="shared" si="2"/>
        <v>24.066723596458907</v>
      </c>
      <c r="AC38" s="78">
        <f t="shared" si="3"/>
        <v>21.253462072957511</v>
      </c>
      <c r="AD38" s="86">
        <f t="shared" si="16"/>
        <v>88.310575337661135</v>
      </c>
      <c r="AE38" s="78">
        <f t="shared" si="4"/>
        <v>2.813261523501398</v>
      </c>
      <c r="AF38" s="87">
        <f t="shared" si="17"/>
        <v>11.68942466233888</v>
      </c>
      <c r="AH38" s="88">
        <f t="shared" si="31"/>
        <v>2.4168401244722168E-4</v>
      </c>
      <c r="AI38" s="89">
        <f t="shared" si="18"/>
        <v>8.6233786745108879E-5</v>
      </c>
      <c r="AJ38" s="89">
        <f t="shared" si="32"/>
        <v>995002085.39542675</v>
      </c>
      <c r="AK38" s="89">
        <f>SUM(AJ38:AJ$42)/U38/U38</f>
        <v>0.49394153341596503</v>
      </c>
      <c r="AL38" s="89">
        <f t="shared" si="33"/>
        <v>772014232.43814254</v>
      </c>
      <c r="AM38" s="89">
        <f>SUM(AL38:AL$42)/U38/U38</f>
        <v>0.38563749002350917</v>
      </c>
      <c r="AN38" s="89">
        <f t="shared" si="34"/>
        <v>34519133.804447196</v>
      </c>
      <c r="AO38" s="90">
        <f>SUM(AN38:AN$42)/U38/U38</f>
        <v>7.985598272879732E-2</v>
      </c>
      <c r="AP38" s="77">
        <f t="shared" si="5"/>
        <v>22.689216502186515</v>
      </c>
      <c r="AQ38" s="78">
        <f t="shared" si="6"/>
        <v>25.444230690731299</v>
      </c>
      <c r="AR38" s="78">
        <f t="shared" si="7"/>
        <v>20.03630761206345</v>
      </c>
      <c r="AS38" s="78">
        <f t="shared" si="8"/>
        <v>22.470616533851572</v>
      </c>
      <c r="AT38" s="78">
        <f t="shared" si="9"/>
        <v>2.259389026214389</v>
      </c>
      <c r="AU38" s="91">
        <f t="shared" si="10"/>
        <v>3.3671340207884071</v>
      </c>
    </row>
    <row r="39" spans="1:47" ht="14.45" customHeight="1" x14ac:dyDescent="0.15">
      <c r="A39" s="208"/>
      <c r="B39" s="205" t="s">
        <v>95</v>
      </c>
      <c r="C39" s="71">
        <v>556</v>
      </c>
      <c r="D39" s="72">
        <v>8</v>
      </c>
      <c r="E39" s="72">
        <v>183</v>
      </c>
      <c r="F39" s="126">
        <v>3</v>
      </c>
      <c r="G39" s="74" t="s">
        <v>95</v>
      </c>
      <c r="H39" s="72">
        <v>3752050</v>
      </c>
      <c r="I39" s="72">
        <v>36778</v>
      </c>
      <c r="J39" s="75">
        <v>70</v>
      </c>
      <c r="K39" s="72">
        <v>90872</v>
      </c>
      <c r="L39" s="76">
        <v>1774737</v>
      </c>
      <c r="M39" s="179"/>
      <c r="N39" s="54"/>
      <c r="O39" s="77">
        <f t="shared" si="26"/>
        <v>0.54497136311569305</v>
      </c>
      <c r="P39" s="78">
        <f t="shared" si="27"/>
        <v>0.99801629707031625</v>
      </c>
      <c r="Q39" s="79">
        <f t="shared" si="13"/>
        <v>1.4388489208633094E-2</v>
      </c>
      <c r="R39" s="80">
        <f t="shared" si="14"/>
        <v>1.4417088429187583E-2</v>
      </c>
      <c r="S39" s="81">
        <f t="shared" si="15"/>
        <v>1.6393442622950821E-2</v>
      </c>
      <c r="T39" s="82">
        <f t="shared" si="28"/>
        <v>6.9796065554040609E-2</v>
      </c>
      <c r="U39" s="83">
        <f t="shared" si="29"/>
        <v>89676.243215863316</v>
      </c>
      <c r="V39" s="83">
        <f t="shared" si="30"/>
        <v>434140.98351945728</v>
      </c>
      <c r="W39" s="84">
        <f>SUM(V39:V$42)</f>
        <v>1763716.3647759045</v>
      </c>
      <c r="X39" s="85">
        <f t="shared" si="0"/>
        <v>427023.91821585962</v>
      </c>
      <c r="Y39" s="83">
        <f>SUM(X39:X$42)</f>
        <v>1511732.0564525141</v>
      </c>
      <c r="Z39" s="83">
        <f t="shared" si="1"/>
        <v>7117.0653035976611</v>
      </c>
      <c r="AA39" s="84">
        <f>SUM(Z39:Z$42)</f>
        <v>251984.30832339014</v>
      </c>
      <c r="AB39" s="77">
        <f t="shared" si="2"/>
        <v>19.667598703152532</v>
      </c>
      <c r="AC39" s="78">
        <f t="shared" si="3"/>
        <v>16.857664886937364</v>
      </c>
      <c r="AD39" s="86">
        <f t="shared" si="16"/>
        <v>85.712878025293648</v>
      </c>
      <c r="AE39" s="78">
        <f t="shared" si="4"/>
        <v>2.8099338162151652</v>
      </c>
      <c r="AF39" s="87">
        <f t="shared" si="17"/>
        <v>14.287121974706343</v>
      </c>
      <c r="AH39" s="88">
        <f t="shared" si="31"/>
        <v>5.6643498473959845E-4</v>
      </c>
      <c r="AI39" s="89">
        <f t="shared" si="18"/>
        <v>8.8113101977698572E-5</v>
      </c>
      <c r="AJ39" s="89">
        <f t="shared" si="32"/>
        <v>1511179057.6231639</v>
      </c>
      <c r="AK39" s="89">
        <f>SUM(AJ39:AJ$42)/U39/U39</f>
        <v>0.39833063351469145</v>
      </c>
      <c r="AL39" s="89">
        <f t="shared" si="33"/>
        <v>1074755603.0471606</v>
      </c>
      <c r="AM39" s="89">
        <f>SUM(AL39:AL$42)/U39/U39</f>
        <v>0.31158992384955336</v>
      </c>
      <c r="AN39" s="89">
        <f t="shared" si="34"/>
        <v>56862593.481607184</v>
      </c>
      <c r="AO39" s="90">
        <f>SUM(AN39:AN$42)/U39/U39</f>
        <v>8.0109306480457068E-2</v>
      </c>
      <c r="AP39" s="77">
        <f t="shared" si="5"/>
        <v>18.43057527503565</v>
      </c>
      <c r="AQ39" s="78">
        <f t="shared" si="6"/>
        <v>20.904622131269413</v>
      </c>
      <c r="AR39" s="78">
        <f t="shared" si="7"/>
        <v>15.763588175065458</v>
      </c>
      <c r="AS39" s="78">
        <f t="shared" si="8"/>
        <v>17.951741598809271</v>
      </c>
      <c r="AT39" s="78">
        <f t="shared" si="9"/>
        <v>2.2551835014109969</v>
      </c>
      <c r="AU39" s="91">
        <f t="shared" si="10"/>
        <v>3.3646841310193336</v>
      </c>
    </row>
    <row r="40" spans="1:47" ht="14.45" customHeight="1" x14ac:dyDescent="0.15">
      <c r="A40" s="208"/>
      <c r="B40" s="205" t="s">
        <v>97</v>
      </c>
      <c r="C40" s="71">
        <v>622</v>
      </c>
      <c r="D40" s="72">
        <v>9</v>
      </c>
      <c r="E40" s="72">
        <v>205</v>
      </c>
      <c r="F40" s="126">
        <v>12</v>
      </c>
      <c r="G40" s="74" t="s">
        <v>97</v>
      </c>
      <c r="H40" s="72">
        <v>3379056</v>
      </c>
      <c r="I40" s="72">
        <v>60415</v>
      </c>
      <c r="J40" s="75">
        <v>75</v>
      </c>
      <c r="K40" s="72">
        <v>86507</v>
      </c>
      <c r="L40" s="76">
        <v>1330308</v>
      </c>
      <c r="M40" s="179"/>
      <c r="N40" s="54"/>
      <c r="O40" s="77">
        <f t="shared" si="26"/>
        <v>0.54519639065817416</v>
      </c>
      <c r="P40" s="78">
        <f t="shared" si="27"/>
        <v>0.985536928225339</v>
      </c>
      <c r="Q40" s="79">
        <f t="shared" si="13"/>
        <v>1.4469453376205787E-2</v>
      </c>
      <c r="R40" s="80">
        <f t="shared" si="14"/>
        <v>1.4681797263813341E-2</v>
      </c>
      <c r="S40" s="81">
        <f t="shared" si="15"/>
        <v>5.8536585365853662E-2</v>
      </c>
      <c r="T40" s="82">
        <f t="shared" si="28"/>
        <v>7.1037287699420332E-2</v>
      </c>
      <c r="U40" s="83">
        <f t="shared" si="29"/>
        <v>83417.194265728831</v>
      </c>
      <c r="V40" s="83">
        <f t="shared" si="30"/>
        <v>403610.75157592184</v>
      </c>
      <c r="W40" s="84">
        <f>SUM(V40:V$42)</f>
        <v>1329575.3812564472</v>
      </c>
      <c r="X40" s="85">
        <f t="shared" si="0"/>
        <v>379984.75636172149</v>
      </c>
      <c r="Y40" s="83">
        <f>SUM(X40:X$42)</f>
        <v>1084708.1382366545</v>
      </c>
      <c r="Z40" s="83">
        <f t="shared" si="1"/>
        <v>23625.995214200306</v>
      </c>
      <c r="AA40" s="84">
        <f>SUM(Z40:Z$42)</f>
        <v>244867.24301979248</v>
      </c>
      <c r="AB40" s="77">
        <f t="shared" si="2"/>
        <v>15.938864798317613</v>
      </c>
      <c r="AC40" s="78">
        <f t="shared" si="3"/>
        <v>13.003411919864783</v>
      </c>
      <c r="AD40" s="86">
        <f t="shared" si="16"/>
        <v>81.583049259802536</v>
      </c>
      <c r="AE40" s="78">
        <f t="shared" si="4"/>
        <v>2.9354528784528284</v>
      </c>
      <c r="AF40" s="87">
        <f t="shared" si="17"/>
        <v>18.416950740197464</v>
      </c>
      <c r="AH40" s="88">
        <f t="shared" si="31"/>
        <v>5.2086900506785442E-4</v>
      </c>
      <c r="AI40" s="89">
        <f t="shared" si="18"/>
        <v>2.6882952946126725E-4</v>
      </c>
      <c r="AJ40" s="89">
        <f t="shared" si="32"/>
        <v>733226707.66454661</v>
      </c>
      <c r="AK40" s="89">
        <f>SUM(AJ40:AJ$42)/U40/U40</f>
        <v>0.24317669873279921</v>
      </c>
      <c r="AL40" s="89">
        <f t="shared" si="33"/>
        <v>501296295.63816369</v>
      </c>
      <c r="AM40" s="89">
        <f>SUM(AL40:AL$42)/U40/U40</f>
        <v>0.20564947940492159</v>
      </c>
      <c r="AN40" s="89">
        <f t="shared" si="34"/>
        <v>76155525.882990628</v>
      </c>
      <c r="AO40" s="90">
        <f>SUM(AN40:AN$42)/U40/U40</f>
        <v>8.4410256602633502E-2</v>
      </c>
      <c r="AP40" s="77">
        <f t="shared" si="5"/>
        <v>14.972330988328578</v>
      </c>
      <c r="AQ40" s="78">
        <f t="shared" si="6"/>
        <v>16.905398608306648</v>
      </c>
      <c r="AR40" s="78">
        <f t="shared" si="7"/>
        <v>12.114579517169007</v>
      </c>
      <c r="AS40" s="78">
        <f t="shared" si="8"/>
        <v>13.892244322560559</v>
      </c>
      <c r="AT40" s="78">
        <f t="shared" si="9"/>
        <v>2.3660053902990246</v>
      </c>
      <c r="AU40" s="91">
        <f t="shared" si="10"/>
        <v>3.5049003666066323</v>
      </c>
    </row>
    <row r="41" spans="1:47" ht="14.45" customHeight="1" x14ac:dyDescent="0.15">
      <c r="A41" s="208"/>
      <c r="B41" s="205" t="s">
        <v>99</v>
      </c>
      <c r="C41" s="71">
        <v>476</v>
      </c>
      <c r="D41" s="72">
        <v>16</v>
      </c>
      <c r="E41" s="72">
        <v>151</v>
      </c>
      <c r="F41" s="126">
        <v>14</v>
      </c>
      <c r="G41" s="74" t="s">
        <v>99</v>
      </c>
      <c r="H41" s="72">
        <v>2663083</v>
      </c>
      <c r="I41" s="72">
        <v>91456</v>
      </c>
      <c r="J41" s="75">
        <v>80</v>
      </c>
      <c r="K41" s="72">
        <v>78971</v>
      </c>
      <c r="L41" s="76">
        <v>914910</v>
      </c>
      <c r="M41" s="179"/>
      <c r="N41" s="54"/>
      <c r="O41" s="77">
        <f>IF(K41&lt;0.5,0.5,((L41-L42)-5*K42)/5/(K41-K42))</f>
        <v>0.5416790548470386</v>
      </c>
      <c r="P41" s="78">
        <f>IF(H41&lt;0.5,1,(I41/H41)/((K41-K42)/(L41-L42)))</f>
        <v>0.98226453147566195</v>
      </c>
      <c r="Q41" s="79">
        <f t="shared" si="13"/>
        <v>3.3613445378151259E-2</v>
      </c>
      <c r="R41" s="80">
        <f t="shared" si="14"/>
        <v>3.4220359486719504E-2</v>
      </c>
      <c r="S41" s="81">
        <f t="shared" si="15"/>
        <v>9.2715231788079472E-2</v>
      </c>
      <c r="T41" s="82">
        <f>5*R41/(1+5*(1-O41)*R41)</f>
        <v>0.15865977152781188</v>
      </c>
      <c r="U41" s="83">
        <f t="shared" si="29"/>
        <v>77491.463037595822</v>
      </c>
      <c r="V41" s="83">
        <f>5*U41*((1-T41)+O41*T41)</f>
        <v>359282.54423137446</v>
      </c>
      <c r="W41" s="84">
        <f>SUM(V41:V$42)</f>
        <v>925964.62968052528</v>
      </c>
      <c r="X41" s="85">
        <f t="shared" si="0"/>
        <v>325971.57986555167</v>
      </c>
      <c r="Y41" s="83">
        <f>SUM(X41:X$42)</f>
        <v>704723.38187493314</v>
      </c>
      <c r="Z41" s="83">
        <f t="shared" si="1"/>
        <v>33310.964365822801</v>
      </c>
      <c r="AA41" s="84">
        <f>SUM(Z41:Z$42)</f>
        <v>221241.2478055922</v>
      </c>
      <c r="AB41" s="77">
        <f t="shared" si="2"/>
        <v>11.949246967130863</v>
      </c>
      <c r="AC41" s="78">
        <f t="shared" si="3"/>
        <v>9.0942066938783821</v>
      </c>
      <c r="AD41" s="86">
        <f t="shared" si="16"/>
        <v>76.106943968051525</v>
      </c>
      <c r="AE41" s="78">
        <f t="shared" si="4"/>
        <v>2.8550402732524822</v>
      </c>
      <c r="AF41" s="87">
        <f t="shared" si="17"/>
        <v>23.893056031948486</v>
      </c>
      <c r="AH41" s="88">
        <f>IF(D41=0,0,T41*T41*(1-T41)/D41)</f>
        <v>1.3236870545827988E-3</v>
      </c>
      <c r="AI41" s="89">
        <f t="shared" si="18"/>
        <v>5.5708024889114017E-4</v>
      </c>
      <c r="AJ41" s="89">
        <f>U41*U41*((1-O41)*5+AB42)^2*AH41</f>
        <v>958900914.49561143</v>
      </c>
      <c r="AK41" s="89">
        <f>SUM(AJ41:AJ$42)/U41/U41</f>
        <v>0.15968569467261717</v>
      </c>
      <c r="AL41" s="89">
        <f>U41*U41*((1-O41)*5*(1-S41)+AC42)^2*AH41+V41*V41*AI41</f>
        <v>566543037.55703998</v>
      </c>
      <c r="AM41" s="89">
        <f>SUM(AL41:AL$42)/U41/U41</f>
        <v>0.15482301212980765</v>
      </c>
      <c r="AN41" s="89">
        <f>U41*U41*((1-O41)*5*S41+AE42)^2*AH41+V41*V41*AI41</f>
        <v>148049368.3958382</v>
      </c>
      <c r="AO41" s="90">
        <f>SUM(AN41:AN$42)/U41/U41</f>
        <v>8.513129397011579E-2</v>
      </c>
      <c r="AP41" s="77">
        <f t="shared" si="5"/>
        <v>11.166017393727046</v>
      </c>
      <c r="AQ41" s="78">
        <f t="shared" si="6"/>
        <v>12.73247654053468</v>
      </c>
      <c r="AR41" s="78">
        <f t="shared" si="7"/>
        <v>8.3229946067078888</v>
      </c>
      <c r="AS41" s="78">
        <f t="shared" si="8"/>
        <v>9.8654187810488754</v>
      </c>
      <c r="AT41" s="78">
        <f t="shared" si="9"/>
        <v>2.2831658299385702</v>
      </c>
      <c r="AU41" s="91">
        <f t="shared" si="10"/>
        <v>3.4269147165663942</v>
      </c>
    </row>
    <row r="42" spans="1:47" ht="14.45" customHeight="1" thickBot="1" x14ac:dyDescent="0.2">
      <c r="A42" s="209"/>
      <c r="B42" s="210" t="s">
        <v>101</v>
      </c>
      <c r="C42" s="131">
        <v>564</v>
      </c>
      <c r="D42" s="131">
        <v>57</v>
      </c>
      <c r="E42" s="131">
        <v>196</v>
      </c>
      <c r="F42" s="132">
        <v>65</v>
      </c>
      <c r="G42" s="133" t="s">
        <v>101</v>
      </c>
      <c r="H42" s="131">
        <v>2761968</v>
      </c>
      <c r="I42" s="131">
        <v>292332</v>
      </c>
      <c r="J42" s="134">
        <v>85</v>
      </c>
      <c r="K42" s="131">
        <v>66190</v>
      </c>
      <c r="L42" s="135">
        <v>549344</v>
      </c>
      <c r="M42" s="179"/>
      <c r="N42" s="54"/>
      <c r="O42" s="136">
        <v>1</v>
      </c>
      <c r="P42" s="137">
        <f>IF(H42&lt;0.5,1,(I42/H42)/(K42/L42))</f>
        <v>0.87843517867442611</v>
      </c>
      <c r="Q42" s="138">
        <f t="shared" si="13"/>
        <v>0.10106382978723404</v>
      </c>
      <c r="R42" s="139">
        <f t="shared" si="14"/>
        <v>0.1150498434497365</v>
      </c>
      <c r="S42" s="140">
        <f t="shared" si="15"/>
        <v>0.33163265306122447</v>
      </c>
      <c r="T42" s="136">
        <v>1</v>
      </c>
      <c r="U42" s="141">
        <f>U41*(1-T41)</f>
        <v>65196.68521669499</v>
      </c>
      <c r="V42" s="141">
        <f>U42/R42</f>
        <v>566682.08544915076</v>
      </c>
      <c r="W42" s="142">
        <f>SUM(V42:V$42)</f>
        <v>566682.08544915076</v>
      </c>
      <c r="X42" s="136">
        <f t="shared" si="0"/>
        <v>378751.80200938141</v>
      </c>
      <c r="Y42" s="141">
        <f>SUM(X42:X$42)</f>
        <v>378751.80200938141</v>
      </c>
      <c r="Z42" s="141">
        <f t="shared" si="1"/>
        <v>187930.28343976938</v>
      </c>
      <c r="AA42" s="142">
        <f>SUM(Z42:Z$42)</f>
        <v>187930.28343976938</v>
      </c>
      <c r="AB42" s="143">
        <f t="shared" si="2"/>
        <v>8.6918849258311646</v>
      </c>
      <c r="AC42" s="137">
        <f t="shared" si="3"/>
        <v>5.8093720677749117</v>
      </c>
      <c r="AD42" s="144">
        <f t="shared" si="16"/>
        <v>66.83673469387756</v>
      </c>
      <c r="AE42" s="137">
        <f t="shared" si="4"/>
        <v>2.8825128580562538</v>
      </c>
      <c r="AF42" s="145">
        <f t="shared" si="17"/>
        <v>33.163265306122454</v>
      </c>
      <c r="AH42" s="146">
        <f>0</f>
        <v>0</v>
      </c>
      <c r="AI42" s="147">
        <f t="shared" si="18"/>
        <v>1.1308797779836632E-3</v>
      </c>
      <c r="AJ42" s="147">
        <v>0</v>
      </c>
      <c r="AK42" s="147">
        <f>(1-R42)/R42/R42/D42</f>
        <v>1.1729294497905238</v>
      </c>
      <c r="AL42" s="147">
        <f>V42*V42*AI42</f>
        <v>363157824.00482881</v>
      </c>
      <c r="AM42" s="147">
        <f>(1-S42)*(1-S42)*(1-R42)/R42/R42/D42+AI42/R42/R42</f>
        <v>0.60940175618605807</v>
      </c>
      <c r="AN42" s="147">
        <f>V42*V42*AI42</f>
        <v>363157824.00482881</v>
      </c>
      <c r="AO42" s="148">
        <f>S42*S42*(1-R42)/R42/R42/D42+AI42/R42/R42</f>
        <v>0.21443571697088171</v>
      </c>
      <c r="AP42" s="143">
        <f t="shared" si="5"/>
        <v>6.5691683233815397</v>
      </c>
      <c r="AQ42" s="137">
        <f t="shared" si="6"/>
        <v>10.814601528280789</v>
      </c>
      <c r="AR42" s="137">
        <f t="shared" si="7"/>
        <v>4.2793139686935859</v>
      </c>
      <c r="AS42" s="137">
        <f t="shared" si="8"/>
        <v>7.3394301668562374</v>
      </c>
      <c r="AT42" s="137">
        <f t="shared" si="9"/>
        <v>1.9748916538552175</v>
      </c>
      <c r="AU42" s="149">
        <f t="shared" si="10"/>
        <v>3.7901340622572901</v>
      </c>
    </row>
    <row r="43" spans="1:47" ht="14.45" customHeight="1" thickTop="1" x14ac:dyDescent="0.15">
      <c r="G43" s="150"/>
      <c r="H43" s="150"/>
      <c r="I43" s="150"/>
      <c r="J43" s="150"/>
      <c r="K43" s="150"/>
      <c r="L43" s="150"/>
    </row>
    <row r="44" spans="1:47" ht="14.45" customHeight="1" thickBot="1" x14ac:dyDescent="0.2">
      <c r="A44" s="1" t="s">
        <v>103</v>
      </c>
      <c r="G44" s="150"/>
      <c r="H44" s="150"/>
      <c r="I44" s="150"/>
      <c r="J44" s="229" t="s">
        <v>104</v>
      </c>
      <c r="K44" s="230"/>
      <c r="L44" s="230"/>
      <c r="M44" s="230"/>
    </row>
    <row r="45" spans="1:47" ht="14.45" customHeight="1" thickTop="1" x14ac:dyDescent="0.15">
      <c r="A45" s="212" t="s">
        <v>18</v>
      </c>
      <c r="B45" s="214" t="s">
        <v>105</v>
      </c>
      <c r="C45" s="216" t="s">
        <v>35</v>
      </c>
      <c r="D45" s="217"/>
      <c r="E45" s="217"/>
      <c r="F45" s="218" t="s">
        <v>106</v>
      </c>
      <c r="G45" s="217"/>
      <c r="H45" s="217"/>
      <c r="I45" s="217"/>
      <c r="J45" s="218" t="s">
        <v>107</v>
      </c>
      <c r="K45" s="217"/>
      <c r="L45" s="217"/>
      <c r="M45" s="219"/>
    </row>
    <row r="46" spans="1:47" ht="14.45" customHeight="1" x14ac:dyDescent="0.15">
      <c r="A46" s="213"/>
      <c r="B46" s="215"/>
      <c r="C46" s="20" t="s">
        <v>108</v>
      </c>
      <c r="D46" s="220" t="s">
        <v>17</v>
      </c>
      <c r="E46" s="221"/>
      <c r="F46" s="22" t="s">
        <v>108</v>
      </c>
      <c r="G46" s="220" t="s">
        <v>17</v>
      </c>
      <c r="H46" s="222"/>
      <c r="I46" s="151" t="s">
        <v>216</v>
      </c>
      <c r="J46" s="22" t="s">
        <v>108</v>
      </c>
      <c r="K46" s="220" t="s">
        <v>17</v>
      </c>
      <c r="L46" s="222"/>
      <c r="M46" s="152" t="s">
        <v>216</v>
      </c>
    </row>
    <row r="47" spans="1:47" ht="14.45" customHeight="1" x14ac:dyDescent="0.15">
      <c r="A47" s="46" t="s">
        <v>65</v>
      </c>
      <c r="B47" s="47">
        <v>0</v>
      </c>
      <c r="C47" s="153">
        <f>AB7</f>
        <v>77.116452723000037</v>
      </c>
      <c r="D47" s="153">
        <f t="shared" ref="D47:E82" si="35">AP7</f>
        <v>73.058704615702794</v>
      </c>
      <c r="E47" s="154">
        <f t="shared" si="35"/>
        <v>81.174200830297281</v>
      </c>
      <c r="F47" s="155">
        <f>AC7</f>
        <v>76.032586508864441</v>
      </c>
      <c r="G47" s="153">
        <f t="shared" ref="G47:H82" si="36">AR7</f>
        <v>72.079725088150113</v>
      </c>
      <c r="H47" s="153">
        <f t="shared" si="36"/>
        <v>79.985447929578768</v>
      </c>
      <c r="I47" s="156">
        <f t="shared" ref="I47:J82" si="37">AD7</f>
        <v>98.59450716952864</v>
      </c>
      <c r="J47" s="155">
        <f t="shared" si="37"/>
        <v>1.0838662141355866</v>
      </c>
      <c r="K47" s="153">
        <f t="shared" ref="K47:L82" si="38">AT7</f>
        <v>0.74056238003553243</v>
      </c>
      <c r="L47" s="153">
        <f t="shared" si="38"/>
        <v>1.4271700482356406</v>
      </c>
      <c r="M47" s="157">
        <f>AF7</f>
        <v>1.4054928304713408</v>
      </c>
    </row>
    <row r="48" spans="1:47" ht="14.45" customHeight="1" x14ac:dyDescent="0.15">
      <c r="A48" s="46"/>
      <c r="B48" s="70">
        <v>5</v>
      </c>
      <c r="C48" s="158">
        <f>AB8</f>
        <v>72.116452723000037</v>
      </c>
      <c r="D48" s="158">
        <f t="shared" si="35"/>
        <v>68.058704615702794</v>
      </c>
      <c r="E48" s="159">
        <f t="shared" si="35"/>
        <v>76.174200830297281</v>
      </c>
      <c r="F48" s="160">
        <f>AC8</f>
        <v>71.032586508864441</v>
      </c>
      <c r="G48" s="158">
        <f t="shared" si="36"/>
        <v>67.079725088150113</v>
      </c>
      <c r="H48" s="158">
        <f t="shared" si="36"/>
        <v>74.985447929578768</v>
      </c>
      <c r="I48" s="161">
        <f t="shared" si="37"/>
        <v>98.497061109898539</v>
      </c>
      <c r="J48" s="160">
        <f t="shared" si="37"/>
        <v>1.0838662141355866</v>
      </c>
      <c r="K48" s="158">
        <f t="shared" si="38"/>
        <v>0.74056238003553243</v>
      </c>
      <c r="L48" s="158">
        <f t="shared" si="38"/>
        <v>1.4271700482356406</v>
      </c>
      <c r="M48" s="162">
        <f>AF8</f>
        <v>1.5029388901014402</v>
      </c>
    </row>
    <row r="49" spans="1:13" ht="14.45" customHeight="1" x14ac:dyDescent="0.15">
      <c r="A49" s="46"/>
      <c r="B49" s="70">
        <v>10</v>
      </c>
      <c r="C49" s="158">
        <f t="shared" ref="C49:C62" si="39">AB9</f>
        <v>67.116452723000009</v>
      </c>
      <c r="D49" s="158">
        <f t="shared" si="35"/>
        <v>63.058704615702766</v>
      </c>
      <c r="E49" s="159">
        <f t="shared" si="35"/>
        <v>71.174200830297252</v>
      </c>
      <c r="F49" s="160">
        <f t="shared" ref="F49:F62" si="40">AC9</f>
        <v>66.032586508864441</v>
      </c>
      <c r="G49" s="158">
        <f t="shared" si="36"/>
        <v>62.079725088150106</v>
      </c>
      <c r="H49" s="158">
        <f t="shared" si="36"/>
        <v>69.985447929578768</v>
      </c>
      <c r="I49" s="161">
        <f t="shared" si="37"/>
        <v>98.385096097660508</v>
      </c>
      <c r="J49" s="160">
        <f t="shared" si="37"/>
        <v>1.0838662141355866</v>
      </c>
      <c r="K49" s="158">
        <f t="shared" si="38"/>
        <v>0.74056238003553243</v>
      </c>
      <c r="L49" s="158">
        <f t="shared" si="38"/>
        <v>1.4271700482356406</v>
      </c>
      <c r="M49" s="162">
        <f t="shared" ref="M49:M62" si="41">AF9</f>
        <v>1.6149039023395206</v>
      </c>
    </row>
    <row r="50" spans="1:13" ht="14.45" customHeight="1" x14ac:dyDescent="0.15">
      <c r="A50" s="46"/>
      <c r="B50" s="70">
        <v>15</v>
      </c>
      <c r="C50" s="158">
        <f t="shared" si="39"/>
        <v>62.116452723000009</v>
      </c>
      <c r="D50" s="158">
        <f t="shared" si="35"/>
        <v>58.058704615702766</v>
      </c>
      <c r="E50" s="159">
        <f t="shared" si="35"/>
        <v>66.174200830297252</v>
      </c>
      <c r="F50" s="160">
        <f t="shared" si="40"/>
        <v>61.032586508864441</v>
      </c>
      <c r="G50" s="158">
        <f t="shared" si="36"/>
        <v>57.079725088150106</v>
      </c>
      <c r="H50" s="158">
        <f t="shared" si="36"/>
        <v>64.985447929578768</v>
      </c>
      <c r="I50" s="161">
        <f t="shared" si="37"/>
        <v>98.255106068324721</v>
      </c>
      <c r="J50" s="160">
        <f t="shared" si="37"/>
        <v>1.0838662141355866</v>
      </c>
      <c r="K50" s="158">
        <f t="shared" si="38"/>
        <v>0.74056238003553243</v>
      </c>
      <c r="L50" s="158">
        <f t="shared" si="38"/>
        <v>1.4271700482356406</v>
      </c>
      <c r="M50" s="162">
        <f t="shared" si="41"/>
        <v>1.7448939316753045</v>
      </c>
    </row>
    <row r="51" spans="1:13" ht="14.45" customHeight="1" x14ac:dyDescent="0.15">
      <c r="A51" s="46"/>
      <c r="B51" s="70">
        <v>20</v>
      </c>
      <c r="C51" s="158">
        <f t="shared" si="39"/>
        <v>57.116452723000023</v>
      </c>
      <c r="D51" s="158">
        <f t="shared" si="35"/>
        <v>53.05870461570278</v>
      </c>
      <c r="E51" s="159">
        <f t="shared" si="35"/>
        <v>61.174200830297266</v>
      </c>
      <c r="F51" s="160">
        <f t="shared" si="40"/>
        <v>56.032586508864441</v>
      </c>
      <c r="G51" s="158">
        <f t="shared" si="36"/>
        <v>52.079725088150106</v>
      </c>
      <c r="H51" s="158">
        <f t="shared" si="36"/>
        <v>59.985447929578775</v>
      </c>
      <c r="I51" s="161">
        <f t="shared" si="37"/>
        <v>98.102357267542416</v>
      </c>
      <c r="J51" s="160">
        <f t="shared" si="37"/>
        <v>1.0838662141355866</v>
      </c>
      <c r="K51" s="158">
        <f t="shared" si="38"/>
        <v>0.74056238003553243</v>
      </c>
      <c r="L51" s="158">
        <f t="shared" si="38"/>
        <v>1.4271700482356406</v>
      </c>
      <c r="M51" s="162">
        <f t="shared" si="41"/>
        <v>1.8976427324575926</v>
      </c>
    </row>
    <row r="52" spans="1:13" ht="14.45" customHeight="1" x14ac:dyDescent="0.15">
      <c r="A52" s="46"/>
      <c r="B52" s="70">
        <v>25</v>
      </c>
      <c r="C52" s="158">
        <f t="shared" si="39"/>
        <v>54.690793376127466</v>
      </c>
      <c r="D52" s="158">
        <f t="shared" si="35"/>
        <v>52.516755809629004</v>
      </c>
      <c r="E52" s="159">
        <f t="shared" si="35"/>
        <v>56.864830942625929</v>
      </c>
      <c r="F52" s="160">
        <f t="shared" si="40"/>
        <v>53.555742238644036</v>
      </c>
      <c r="G52" s="158">
        <f t="shared" si="36"/>
        <v>51.474916561484889</v>
      </c>
      <c r="H52" s="158">
        <f t="shared" si="36"/>
        <v>55.636567915803184</v>
      </c>
      <c r="I52" s="161">
        <f t="shared" si="37"/>
        <v>97.924602904044036</v>
      </c>
      <c r="J52" s="160">
        <f t="shared" si="37"/>
        <v>1.1350511374834253</v>
      </c>
      <c r="K52" s="158">
        <f t="shared" si="38"/>
        <v>0.78294047689132995</v>
      </c>
      <c r="L52" s="158">
        <f t="shared" si="38"/>
        <v>1.4871617980755207</v>
      </c>
      <c r="M52" s="162">
        <f t="shared" si="41"/>
        <v>2.0753970959559624</v>
      </c>
    </row>
    <row r="53" spans="1:13" ht="14.45" customHeight="1" x14ac:dyDescent="0.15">
      <c r="A53" s="46"/>
      <c r="B53" s="70">
        <v>30</v>
      </c>
      <c r="C53" s="158">
        <f t="shared" si="39"/>
        <v>49.690793376127466</v>
      </c>
      <c r="D53" s="158">
        <f t="shared" si="35"/>
        <v>47.516755809629004</v>
      </c>
      <c r="E53" s="159">
        <f t="shared" si="35"/>
        <v>51.864830942625929</v>
      </c>
      <c r="F53" s="160">
        <f t="shared" si="40"/>
        <v>48.555742238644051</v>
      </c>
      <c r="G53" s="158">
        <f t="shared" si="36"/>
        <v>46.474916561484903</v>
      </c>
      <c r="H53" s="158">
        <f t="shared" si="36"/>
        <v>50.636567915803198</v>
      </c>
      <c r="I53" s="161">
        <f t="shared" si="37"/>
        <v>97.715771754957089</v>
      </c>
      <c r="J53" s="160">
        <f t="shared" si="37"/>
        <v>1.1350511374834253</v>
      </c>
      <c r="K53" s="158">
        <f t="shared" si="38"/>
        <v>0.78294047689132995</v>
      </c>
      <c r="L53" s="158">
        <f t="shared" si="38"/>
        <v>1.4871617980755207</v>
      </c>
      <c r="M53" s="162">
        <f t="shared" si="41"/>
        <v>2.2842282450429305</v>
      </c>
    </row>
    <row r="54" spans="1:13" ht="14.45" customHeight="1" x14ac:dyDescent="0.15">
      <c r="A54" s="46"/>
      <c r="B54" s="70">
        <v>35</v>
      </c>
      <c r="C54" s="158">
        <f t="shared" si="39"/>
        <v>44.690793376127459</v>
      </c>
      <c r="D54" s="158">
        <f t="shared" si="35"/>
        <v>42.516755809628997</v>
      </c>
      <c r="E54" s="159">
        <f t="shared" si="35"/>
        <v>46.864830942625922</v>
      </c>
      <c r="F54" s="160">
        <f t="shared" si="40"/>
        <v>43.555742238644036</v>
      </c>
      <c r="G54" s="158">
        <f t="shared" si="36"/>
        <v>41.474916561484889</v>
      </c>
      <c r="H54" s="158">
        <f t="shared" si="36"/>
        <v>45.636567915803184</v>
      </c>
      <c r="I54" s="161">
        <f t="shared" si="37"/>
        <v>97.460212603677491</v>
      </c>
      <c r="J54" s="160">
        <f t="shared" si="37"/>
        <v>1.1350511374834253</v>
      </c>
      <c r="K54" s="158">
        <f t="shared" si="38"/>
        <v>0.78294047689132995</v>
      </c>
      <c r="L54" s="158">
        <f t="shared" si="38"/>
        <v>1.4871617980755207</v>
      </c>
      <c r="M54" s="162">
        <f t="shared" si="41"/>
        <v>2.5397873963225215</v>
      </c>
    </row>
    <row r="55" spans="1:13" ht="14.45" customHeight="1" x14ac:dyDescent="0.15">
      <c r="A55" s="46"/>
      <c r="B55" s="70">
        <v>40</v>
      </c>
      <c r="C55" s="158">
        <f t="shared" si="39"/>
        <v>40.260334795525253</v>
      </c>
      <c r="D55" s="158">
        <f t="shared" si="35"/>
        <v>38.364969342379688</v>
      </c>
      <c r="E55" s="159">
        <f t="shared" si="35"/>
        <v>42.155700248670819</v>
      </c>
      <c r="F55" s="160">
        <f t="shared" si="40"/>
        <v>39.109899638397764</v>
      </c>
      <c r="G55" s="158">
        <f t="shared" si="36"/>
        <v>37.306488277100883</v>
      </c>
      <c r="H55" s="158">
        <f t="shared" si="36"/>
        <v>40.913310999694644</v>
      </c>
      <c r="I55" s="161">
        <f t="shared" si="37"/>
        <v>97.142509710934249</v>
      </c>
      <c r="J55" s="160">
        <f t="shared" si="37"/>
        <v>1.1504351571274876</v>
      </c>
      <c r="K55" s="158">
        <f t="shared" si="38"/>
        <v>0.79484552483256388</v>
      </c>
      <c r="L55" s="158">
        <f t="shared" si="38"/>
        <v>1.5060247894224112</v>
      </c>
      <c r="M55" s="162">
        <f t="shared" si="41"/>
        <v>2.8574902890657361</v>
      </c>
    </row>
    <row r="56" spans="1:13" ht="14.45" customHeight="1" x14ac:dyDescent="0.15">
      <c r="A56" s="46"/>
      <c r="B56" s="70">
        <v>45</v>
      </c>
      <c r="C56" s="158">
        <f t="shared" si="39"/>
        <v>35.260334795525253</v>
      </c>
      <c r="D56" s="158">
        <f t="shared" si="35"/>
        <v>33.364969342379688</v>
      </c>
      <c r="E56" s="159">
        <f t="shared" si="35"/>
        <v>37.155700248670819</v>
      </c>
      <c r="F56" s="160">
        <f t="shared" si="40"/>
        <v>34.109899638397764</v>
      </c>
      <c r="G56" s="158">
        <f t="shared" si="36"/>
        <v>32.306488277100883</v>
      </c>
      <c r="H56" s="158">
        <f t="shared" si="36"/>
        <v>35.913310999694644</v>
      </c>
      <c r="I56" s="161">
        <f t="shared" si="37"/>
        <v>96.737310737975506</v>
      </c>
      <c r="J56" s="160">
        <f t="shared" si="37"/>
        <v>1.1504351571274876</v>
      </c>
      <c r="K56" s="158">
        <f t="shared" si="38"/>
        <v>0.79484552483256388</v>
      </c>
      <c r="L56" s="158">
        <f t="shared" si="38"/>
        <v>1.5060247894224112</v>
      </c>
      <c r="M56" s="162">
        <f t="shared" si="41"/>
        <v>3.2626892620244909</v>
      </c>
    </row>
    <row r="57" spans="1:13" ht="14.45" customHeight="1" x14ac:dyDescent="0.15">
      <c r="A57" s="46"/>
      <c r="B57" s="70">
        <v>50</v>
      </c>
      <c r="C57" s="158">
        <f t="shared" si="39"/>
        <v>30.260334795525246</v>
      </c>
      <c r="D57" s="158">
        <f t="shared" si="35"/>
        <v>28.36496934237968</v>
      </c>
      <c r="E57" s="159">
        <f t="shared" si="35"/>
        <v>32.155700248670811</v>
      </c>
      <c r="F57" s="160">
        <f t="shared" si="40"/>
        <v>29.151221952447347</v>
      </c>
      <c r="G57" s="158">
        <f t="shared" si="36"/>
        <v>27.349615144926467</v>
      </c>
      <c r="H57" s="158">
        <f t="shared" si="36"/>
        <v>30.952828759968227</v>
      </c>
      <c r="I57" s="161">
        <f t="shared" si="37"/>
        <v>96.334763476437445</v>
      </c>
      <c r="J57" s="160">
        <f t="shared" si="37"/>
        <v>1.1091128430779007</v>
      </c>
      <c r="K57" s="158">
        <f t="shared" si="38"/>
        <v>0.76279140648097965</v>
      </c>
      <c r="L57" s="158">
        <f t="shared" si="38"/>
        <v>1.4554342796748219</v>
      </c>
      <c r="M57" s="162">
        <f t="shared" si="41"/>
        <v>3.6652365235625579</v>
      </c>
    </row>
    <row r="58" spans="1:13" ht="14.45" customHeight="1" x14ac:dyDescent="0.15">
      <c r="A58" s="46"/>
      <c r="B58" s="70">
        <v>55</v>
      </c>
      <c r="C58" s="158">
        <f t="shared" si="39"/>
        <v>26.341243162385975</v>
      </c>
      <c r="D58" s="158">
        <f t="shared" si="35"/>
        <v>24.693967964211041</v>
      </c>
      <c r="E58" s="159">
        <f t="shared" si="35"/>
        <v>27.98851836056091</v>
      </c>
      <c r="F58" s="160">
        <f t="shared" si="40"/>
        <v>25.219038537447009</v>
      </c>
      <c r="G58" s="158">
        <f t="shared" si="36"/>
        <v>23.661385225788546</v>
      </c>
      <c r="H58" s="158">
        <f t="shared" si="36"/>
        <v>26.776691849105472</v>
      </c>
      <c r="I58" s="161">
        <f t="shared" si="37"/>
        <v>95.739743116826688</v>
      </c>
      <c r="J58" s="160">
        <f t="shared" si="37"/>
        <v>1.1222046249389677</v>
      </c>
      <c r="K58" s="158">
        <f t="shared" si="38"/>
        <v>0.76983068667454324</v>
      </c>
      <c r="L58" s="158">
        <f t="shared" si="38"/>
        <v>1.4745785632033921</v>
      </c>
      <c r="M58" s="162">
        <f t="shared" si="41"/>
        <v>4.2602568831733114</v>
      </c>
    </row>
    <row r="59" spans="1:13" ht="14.45" customHeight="1" x14ac:dyDescent="0.15">
      <c r="A59" s="46"/>
      <c r="B59" s="70">
        <v>60</v>
      </c>
      <c r="C59" s="158">
        <f t="shared" si="39"/>
        <v>21.862038001694607</v>
      </c>
      <c r="D59" s="158">
        <f t="shared" si="35"/>
        <v>20.287453338990808</v>
      </c>
      <c r="E59" s="159">
        <f t="shared" si="35"/>
        <v>23.436622664398406</v>
      </c>
      <c r="F59" s="160">
        <f t="shared" si="40"/>
        <v>20.738447337521109</v>
      </c>
      <c r="G59" s="158">
        <f t="shared" si="36"/>
        <v>19.251927461871141</v>
      </c>
      <c r="H59" s="158">
        <f t="shared" si="36"/>
        <v>22.224967213171077</v>
      </c>
      <c r="I59" s="161">
        <f t="shared" si="37"/>
        <v>94.86054015601654</v>
      </c>
      <c r="J59" s="160">
        <f t="shared" si="37"/>
        <v>1.1235906641734961</v>
      </c>
      <c r="K59" s="158">
        <f t="shared" si="38"/>
        <v>0.76745296772728278</v>
      </c>
      <c r="L59" s="158">
        <f t="shared" si="38"/>
        <v>1.4797283606197094</v>
      </c>
      <c r="M59" s="162">
        <f t="shared" si="41"/>
        <v>5.1394598439834498</v>
      </c>
    </row>
    <row r="60" spans="1:13" ht="14.45" customHeight="1" x14ac:dyDescent="0.15">
      <c r="A60" s="46"/>
      <c r="B60" s="70">
        <v>65</v>
      </c>
      <c r="C60" s="158">
        <f t="shared" si="39"/>
        <v>18.038320137592699</v>
      </c>
      <c r="D60" s="158">
        <f t="shared" si="35"/>
        <v>16.593657385599087</v>
      </c>
      <c r="E60" s="159">
        <f t="shared" si="35"/>
        <v>19.48298288958631</v>
      </c>
      <c r="F60" s="160">
        <f t="shared" si="40"/>
        <v>16.911847395186861</v>
      </c>
      <c r="G60" s="158">
        <f t="shared" si="36"/>
        <v>15.549613474789354</v>
      </c>
      <c r="H60" s="158">
        <f t="shared" si="36"/>
        <v>18.274081315584368</v>
      </c>
      <c r="I60" s="161">
        <f t="shared" si="37"/>
        <v>93.755112816419</v>
      </c>
      <c r="J60" s="160">
        <f t="shared" si="37"/>
        <v>1.1264727424058343</v>
      </c>
      <c r="K60" s="158">
        <f t="shared" si="38"/>
        <v>0.75894075550481932</v>
      </c>
      <c r="L60" s="158">
        <f t="shared" si="38"/>
        <v>1.4940047293068492</v>
      </c>
      <c r="M60" s="162">
        <f t="shared" si="41"/>
        <v>6.2448871835809845</v>
      </c>
    </row>
    <row r="61" spans="1:13" ht="14.45" customHeight="1" x14ac:dyDescent="0.15">
      <c r="A61" s="46"/>
      <c r="B61" s="70">
        <v>70</v>
      </c>
      <c r="C61" s="158">
        <f t="shared" si="39"/>
        <v>14.36304461809849</v>
      </c>
      <c r="D61" s="158">
        <f t="shared" si="35"/>
        <v>13.119532754448514</v>
      </c>
      <c r="E61" s="159">
        <f t="shared" si="35"/>
        <v>15.606556481748466</v>
      </c>
      <c r="F61" s="160">
        <f t="shared" si="40"/>
        <v>13.368354450946327</v>
      </c>
      <c r="G61" s="158">
        <f t="shared" si="36"/>
        <v>12.201213647652462</v>
      </c>
      <c r="H61" s="158">
        <f t="shared" si="36"/>
        <v>14.535495254240193</v>
      </c>
      <c r="I61" s="161">
        <f t="shared" si="37"/>
        <v>93.074656567600016</v>
      </c>
      <c r="J61" s="160">
        <f t="shared" si="37"/>
        <v>0.99469016715216185</v>
      </c>
      <c r="K61" s="158">
        <f t="shared" si="38"/>
        <v>0.63701742257166316</v>
      </c>
      <c r="L61" s="158">
        <f t="shared" si="38"/>
        <v>1.3523629117326605</v>
      </c>
      <c r="M61" s="162">
        <f t="shared" si="41"/>
        <v>6.9253434323999743</v>
      </c>
    </row>
    <row r="62" spans="1:13" ht="14.45" customHeight="1" x14ac:dyDescent="0.15">
      <c r="A62" s="46"/>
      <c r="B62" s="70">
        <v>75</v>
      </c>
      <c r="C62" s="158">
        <f t="shared" si="39"/>
        <v>11.025869263760134</v>
      </c>
      <c r="D62" s="158">
        <f t="shared" si="35"/>
        <v>9.9848175959543184</v>
      </c>
      <c r="E62" s="159">
        <f t="shared" si="35"/>
        <v>12.066920931565949</v>
      </c>
      <c r="F62" s="160">
        <f t="shared" si="40"/>
        <v>10.055834649098136</v>
      </c>
      <c r="G62" s="158">
        <f t="shared" si="36"/>
        <v>9.0745106490554495</v>
      </c>
      <c r="H62" s="158">
        <f t="shared" si="36"/>
        <v>11.037158649140823</v>
      </c>
      <c r="I62" s="161">
        <f t="shared" si="37"/>
        <v>91.202193754914987</v>
      </c>
      <c r="J62" s="160">
        <f t="shared" si="37"/>
        <v>0.97003461466199536</v>
      </c>
      <c r="K62" s="158">
        <f t="shared" si="38"/>
        <v>0.59496531413551312</v>
      </c>
      <c r="L62" s="158">
        <f t="shared" si="38"/>
        <v>1.3451039151884776</v>
      </c>
      <c r="M62" s="162">
        <f t="shared" si="41"/>
        <v>8.7978062450849901</v>
      </c>
    </row>
    <row r="63" spans="1:13" ht="14.45" customHeight="1" x14ac:dyDescent="0.15">
      <c r="A63" s="46"/>
      <c r="B63" s="70">
        <v>80</v>
      </c>
      <c r="C63" s="158">
        <f>AB23</f>
        <v>7.9568302021024486</v>
      </c>
      <c r="D63" s="158">
        <f t="shared" si="35"/>
        <v>7.1426962883997627</v>
      </c>
      <c r="E63" s="159">
        <f t="shared" si="35"/>
        <v>8.7709641158051355</v>
      </c>
      <c r="F63" s="160">
        <f>AC23</f>
        <v>6.9858495298522767</v>
      </c>
      <c r="G63" s="158">
        <f t="shared" si="36"/>
        <v>6.1850912939623015</v>
      </c>
      <c r="H63" s="158">
        <f t="shared" si="36"/>
        <v>7.7866077657422519</v>
      </c>
      <c r="I63" s="161">
        <f t="shared" si="37"/>
        <v>87.79689087755564</v>
      </c>
      <c r="J63" s="160">
        <f t="shared" si="37"/>
        <v>0.97098067225017204</v>
      </c>
      <c r="K63" s="158">
        <f t="shared" si="38"/>
        <v>0.55613225997528515</v>
      </c>
      <c r="L63" s="158">
        <f t="shared" si="38"/>
        <v>1.3858290845250589</v>
      </c>
      <c r="M63" s="162">
        <f>AF23</f>
        <v>12.203109122444362</v>
      </c>
    </row>
    <row r="64" spans="1:13" ht="14.45" customHeight="1" x14ac:dyDescent="0.15">
      <c r="A64" s="22"/>
      <c r="B64" s="93">
        <v>85</v>
      </c>
      <c r="C64" s="163">
        <f>AB24</f>
        <v>5.4136340929376958</v>
      </c>
      <c r="D64" s="163">
        <f t="shared" si="35"/>
        <v>3.7941948418631348</v>
      </c>
      <c r="E64" s="164">
        <f t="shared" si="35"/>
        <v>7.0330733440122568</v>
      </c>
      <c r="F64" s="165">
        <f>AC24</f>
        <v>4.4440279867398997</v>
      </c>
      <c r="G64" s="163">
        <f t="shared" si="36"/>
        <v>3.0247524974094668</v>
      </c>
      <c r="H64" s="163">
        <f t="shared" si="36"/>
        <v>5.8633034760703326</v>
      </c>
      <c r="I64" s="166">
        <f t="shared" si="37"/>
        <v>82.089552238805979</v>
      </c>
      <c r="J64" s="165">
        <f t="shared" si="37"/>
        <v>0.9696061061977963</v>
      </c>
      <c r="K64" s="163">
        <f t="shared" si="38"/>
        <v>0.39411299773448583</v>
      </c>
      <c r="L64" s="163">
        <f t="shared" si="38"/>
        <v>1.5450992146611067</v>
      </c>
      <c r="M64" s="167">
        <f>AF24</f>
        <v>17.910447761194032</v>
      </c>
    </row>
    <row r="65" spans="1:13" ht="14.45" customHeight="1" x14ac:dyDescent="0.15">
      <c r="A65" s="46" t="s">
        <v>102</v>
      </c>
      <c r="B65" s="168">
        <v>0</v>
      </c>
      <c r="C65" s="169">
        <f>AB25</f>
        <v>85.773611735594258</v>
      </c>
      <c r="D65" s="169">
        <f t="shared" si="35"/>
        <v>83.009076048723642</v>
      </c>
      <c r="E65" s="170">
        <f t="shared" si="35"/>
        <v>88.538147422464874</v>
      </c>
      <c r="F65" s="171">
        <f>AC25</f>
        <v>83.159945757212512</v>
      </c>
      <c r="G65" s="169">
        <f t="shared" si="36"/>
        <v>80.591705201575678</v>
      </c>
      <c r="H65" s="169">
        <f t="shared" si="36"/>
        <v>85.728186312849346</v>
      </c>
      <c r="I65" s="172">
        <f t="shared" si="37"/>
        <v>96.952832082623928</v>
      </c>
      <c r="J65" s="171">
        <f t="shared" si="37"/>
        <v>2.6136659783817318</v>
      </c>
      <c r="K65" s="169">
        <f t="shared" si="38"/>
        <v>2.0798159481216802</v>
      </c>
      <c r="L65" s="169">
        <f t="shared" si="38"/>
        <v>3.1475160086417833</v>
      </c>
      <c r="M65" s="173">
        <f>AF25</f>
        <v>3.047167917376056</v>
      </c>
    </row>
    <row r="66" spans="1:13" ht="14.45" customHeight="1" x14ac:dyDescent="0.15">
      <c r="A66" s="125"/>
      <c r="B66" s="70">
        <v>5</v>
      </c>
      <c r="C66" s="158">
        <f>AB26</f>
        <v>80.773611735594258</v>
      </c>
      <c r="D66" s="158">
        <f t="shared" si="35"/>
        <v>78.009076048723642</v>
      </c>
      <c r="E66" s="159">
        <f t="shared" si="35"/>
        <v>83.538147422464874</v>
      </c>
      <c r="F66" s="160">
        <f>AC26</f>
        <v>78.159945757212512</v>
      </c>
      <c r="G66" s="158">
        <f t="shared" si="36"/>
        <v>75.591705201575678</v>
      </c>
      <c r="H66" s="158">
        <f t="shared" si="36"/>
        <v>80.728186312849346</v>
      </c>
      <c r="I66" s="161">
        <f t="shared" si="37"/>
        <v>96.764208109280332</v>
      </c>
      <c r="J66" s="160">
        <f t="shared" si="37"/>
        <v>2.6136659783817318</v>
      </c>
      <c r="K66" s="158">
        <f t="shared" si="38"/>
        <v>2.0798159481216802</v>
      </c>
      <c r="L66" s="158">
        <f t="shared" si="38"/>
        <v>3.1475160086417833</v>
      </c>
      <c r="M66" s="162">
        <f>AF26</f>
        <v>3.2357918907196463</v>
      </c>
    </row>
    <row r="67" spans="1:13" ht="14.45" customHeight="1" x14ac:dyDescent="0.15">
      <c r="A67" s="125"/>
      <c r="B67" s="70">
        <v>10</v>
      </c>
      <c r="C67" s="158">
        <f t="shared" ref="C67:C80" si="42">AB27</f>
        <v>75.773611735594258</v>
      </c>
      <c r="D67" s="158">
        <f t="shared" si="35"/>
        <v>73.009076048723642</v>
      </c>
      <c r="E67" s="159">
        <f t="shared" si="35"/>
        <v>78.538147422464874</v>
      </c>
      <c r="F67" s="160">
        <f t="shared" ref="F67:F80" si="43">AC27</f>
        <v>73.159945757212512</v>
      </c>
      <c r="G67" s="158">
        <f t="shared" si="36"/>
        <v>70.591705201575678</v>
      </c>
      <c r="H67" s="158">
        <f t="shared" si="36"/>
        <v>75.728186312849346</v>
      </c>
      <c r="I67" s="161">
        <f t="shared" si="37"/>
        <v>96.550691040699078</v>
      </c>
      <c r="J67" s="160">
        <f t="shared" si="37"/>
        <v>2.6136659783817318</v>
      </c>
      <c r="K67" s="158">
        <f t="shared" si="38"/>
        <v>2.0798159481216802</v>
      </c>
      <c r="L67" s="158">
        <f t="shared" si="38"/>
        <v>3.1475160086417833</v>
      </c>
      <c r="M67" s="162">
        <f t="shared" ref="M67:M80" si="44">AF27</f>
        <v>3.4493089593009008</v>
      </c>
    </row>
    <row r="68" spans="1:13" ht="14.45" customHeight="1" x14ac:dyDescent="0.15">
      <c r="A68" s="125"/>
      <c r="B68" s="70">
        <v>15</v>
      </c>
      <c r="C68" s="158">
        <f t="shared" si="42"/>
        <v>70.77361173559423</v>
      </c>
      <c r="D68" s="158">
        <f t="shared" si="35"/>
        <v>68.009076048723614</v>
      </c>
      <c r="E68" s="159">
        <f t="shared" si="35"/>
        <v>73.538147422464846</v>
      </c>
      <c r="F68" s="160">
        <f t="shared" si="43"/>
        <v>68.159945757212512</v>
      </c>
      <c r="G68" s="158">
        <f t="shared" si="36"/>
        <v>65.591705201575678</v>
      </c>
      <c r="H68" s="158">
        <f t="shared" si="36"/>
        <v>70.728186312849346</v>
      </c>
      <c r="I68" s="161">
        <f t="shared" si="37"/>
        <v>96.307004949604362</v>
      </c>
      <c r="J68" s="160">
        <f t="shared" si="37"/>
        <v>2.6136659783817318</v>
      </c>
      <c r="K68" s="158">
        <f t="shared" si="38"/>
        <v>2.0798159481216802</v>
      </c>
      <c r="L68" s="158">
        <f t="shared" si="38"/>
        <v>3.1475160086417833</v>
      </c>
      <c r="M68" s="162">
        <f t="shared" si="44"/>
        <v>3.6929950503956523</v>
      </c>
    </row>
    <row r="69" spans="1:13" ht="14.45" customHeight="1" x14ac:dyDescent="0.15">
      <c r="A69" s="125"/>
      <c r="B69" s="70">
        <v>20</v>
      </c>
      <c r="C69" s="158">
        <f t="shared" si="42"/>
        <v>65.77361173559423</v>
      </c>
      <c r="D69" s="158">
        <f t="shared" si="35"/>
        <v>63.009076048723621</v>
      </c>
      <c r="E69" s="159">
        <f t="shared" si="35"/>
        <v>68.538147422464846</v>
      </c>
      <c r="F69" s="160">
        <f t="shared" si="43"/>
        <v>63.159945757212512</v>
      </c>
      <c r="G69" s="158">
        <f t="shared" si="36"/>
        <v>60.591705201575685</v>
      </c>
      <c r="H69" s="158">
        <f t="shared" si="36"/>
        <v>65.728186312849346</v>
      </c>
      <c r="I69" s="161">
        <f t="shared" si="37"/>
        <v>96.026269640036659</v>
      </c>
      <c r="J69" s="160">
        <f t="shared" si="37"/>
        <v>2.6136659783817318</v>
      </c>
      <c r="K69" s="158">
        <f t="shared" si="38"/>
        <v>2.0798159481216802</v>
      </c>
      <c r="L69" s="158">
        <f t="shared" si="38"/>
        <v>3.1475160086417833</v>
      </c>
      <c r="M69" s="162">
        <f t="shared" si="44"/>
        <v>3.9737303599633607</v>
      </c>
    </row>
    <row r="70" spans="1:13" ht="14.45" customHeight="1" x14ac:dyDescent="0.15">
      <c r="A70" s="125"/>
      <c r="B70" s="70">
        <v>25</v>
      </c>
      <c r="C70" s="158">
        <f t="shared" si="42"/>
        <v>60.773611735594237</v>
      </c>
      <c r="D70" s="158">
        <f t="shared" si="35"/>
        <v>58.009076048723628</v>
      </c>
      <c r="E70" s="159">
        <f t="shared" si="35"/>
        <v>63.538147422464846</v>
      </c>
      <c r="F70" s="160">
        <f t="shared" si="43"/>
        <v>58.159945757212498</v>
      </c>
      <c r="G70" s="158">
        <f t="shared" si="36"/>
        <v>55.591705201575671</v>
      </c>
      <c r="H70" s="158">
        <f t="shared" si="36"/>
        <v>60.728186312849324</v>
      </c>
      <c r="I70" s="161">
        <f t="shared" si="37"/>
        <v>95.69934071097677</v>
      </c>
      <c r="J70" s="160">
        <f t="shared" si="37"/>
        <v>2.6136659783817318</v>
      </c>
      <c r="K70" s="158">
        <f t="shared" si="38"/>
        <v>2.0798159481216802</v>
      </c>
      <c r="L70" s="158">
        <f t="shared" si="38"/>
        <v>3.1475160086417833</v>
      </c>
      <c r="M70" s="162">
        <f t="shared" si="44"/>
        <v>4.3006592890232076</v>
      </c>
    </row>
    <row r="71" spans="1:13" ht="14.45" customHeight="1" x14ac:dyDescent="0.15">
      <c r="A71" s="125"/>
      <c r="B71" s="70">
        <v>30</v>
      </c>
      <c r="C71" s="158">
        <f t="shared" si="42"/>
        <v>55.773611735594237</v>
      </c>
      <c r="D71" s="158">
        <f t="shared" si="35"/>
        <v>53.009076048723628</v>
      </c>
      <c r="E71" s="159">
        <f t="shared" si="35"/>
        <v>58.538147422464846</v>
      </c>
      <c r="F71" s="160">
        <f t="shared" si="43"/>
        <v>53.159945757212498</v>
      </c>
      <c r="G71" s="158">
        <f t="shared" si="36"/>
        <v>50.591705201575671</v>
      </c>
      <c r="H71" s="158">
        <f t="shared" si="36"/>
        <v>55.728186312849324</v>
      </c>
      <c r="I71" s="161">
        <f t="shared" si="37"/>
        <v>95.313794647597263</v>
      </c>
      <c r="J71" s="160">
        <f t="shared" si="37"/>
        <v>2.6136659783817318</v>
      </c>
      <c r="K71" s="158">
        <f t="shared" si="38"/>
        <v>2.0798159481216802</v>
      </c>
      <c r="L71" s="158">
        <f t="shared" si="38"/>
        <v>3.1475160086417833</v>
      </c>
      <c r="M71" s="162">
        <f t="shared" si="44"/>
        <v>4.686205352402725</v>
      </c>
    </row>
    <row r="72" spans="1:13" ht="14.45" customHeight="1" x14ac:dyDescent="0.15">
      <c r="A72" s="125"/>
      <c r="B72" s="70">
        <v>35</v>
      </c>
      <c r="C72" s="158">
        <f t="shared" si="42"/>
        <v>52.173720233583623</v>
      </c>
      <c r="D72" s="158">
        <f t="shared" si="35"/>
        <v>50.127751442508227</v>
      </c>
      <c r="E72" s="159">
        <f t="shared" si="35"/>
        <v>54.219689024659019</v>
      </c>
      <c r="F72" s="160">
        <f t="shared" si="43"/>
        <v>49.491222570096753</v>
      </c>
      <c r="G72" s="158">
        <f t="shared" si="36"/>
        <v>47.632739133809757</v>
      </c>
      <c r="H72" s="158">
        <f t="shared" si="36"/>
        <v>51.349706006383748</v>
      </c>
      <c r="I72" s="161">
        <f t="shared" si="37"/>
        <v>94.858527144552411</v>
      </c>
      <c r="J72" s="160">
        <f t="shared" si="37"/>
        <v>2.6824976634868722</v>
      </c>
      <c r="K72" s="158">
        <f t="shared" si="38"/>
        <v>2.1431792152603832</v>
      </c>
      <c r="L72" s="158">
        <f t="shared" si="38"/>
        <v>3.2218161117133612</v>
      </c>
      <c r="M72" s="162">
        <f t="shared" si="44"/>
        <v>5.1414728554475966</v>
      </c>
    </row>
    <row r="73" spans="1:13" ht="14.45" customHeight="1" x14ac:dyDescent="0.15">
      <c r="A73" s="125"/>
      <c r="B73" s="70">
        <v>40</v>
      </c>
      <c r="C73" s="158">
        <f t="shared" si="42"/>
        <v>47.173720233583609</v>
      </c>
      <c r="D73" s="158">
        <f t="shared" si="35"/>
        <v>45.127751442508213</v>
      </c>
      <c r="E73" s="159">
        <f t="shared" si="35"/>
        <v>49.219689024659004</v>
      </c>
      <c r="F73" s="160">
        <f t="shared" si="43"/>
        <v>44.491222570096753</v>
      </c>
      <c r="G73" s="158">
        <f t="shared" si="36"/>
        <v>42.632739133809757</v>
      </c>
      <c r="H73" s="158">
        <f t="shared" si="36"/>
        <v>46.349706006383748</v>
      </c>
      <c r="I73" s="161">
        <f t="shared" si="37"/>
        <v>94.313576181390175</v>
      </c>
      <c r="J73" s="160">
        <f t="shared" si="37"/>
        <v>2.6824976634868722</v>
      </c>
      <c r="K73" s="158">
        <f t="shared" si="38"/>
        <v>2.1431792152603832</v>
      </c>
      <c r="L73" s="158">
        <f t="shared" si="38"/>
        <v>3.2218161117133612</v>
      </c>
      <c r="M73" s="162">
        <f t="shared" si="44"/>
        <v>5.6864238186098497</v>
      </c>
    </row>
    <row r="74" spans="1:13" ht="14.45" customHeight="1" x14ac:dyDescent="0.15">
      <c r="A74" s="125"/>
      <c r="B74" s="70">
        <v>45</v>
      </c>
      <c r="C74" s="158">
        <f t="shared" si="42"/>
        <v>42.173720233583623</v>
      </c>
      <c r="D74" s="158">
        <f t="shared" si="35"/>
        <v>40.127751442508227</v>
      </c>
      <c r="E74" s="159">
        <f t="shared" si="35"/>
        <v>44.219689024659019</v>
      </c>
      <c r="F74" s="160">
        <f t="shared" si="43"/>
        <v>39.491222570096753</v>
      </c>
      <c r="G74" s="158">
        <f t="shared" si="36"/>
        <v>37.632739133809757</v>
      </c>
      <c r="H74" s="158">
        <f t="shared" si="36"/>
        <v>41.349706006383748</v>
      </c>
      <c r="I74" s="161">
        <f t="shared" si="37"/>
        <v>93.639409450649424</v>
      </c>
      <c r="J74" s="160">
        <f t="shared" si="37"/>
        <v>2.6824976634868722</v>
      </c>
      <c r="K74" s="158">
        <f t="shared" si="38"/>
        <v>2.1431792152603832</v>
      </c>
      <c r="L74" s="158">
        <f t="shared" si="38"/>
        <v>3.2218161117133612</v>
      </c>
      <c r="M74" s="162">
        <f t="shared" si="44"/>
        <v>6.3605905493505785</v>
      </c>
    </row>
    <row r="75" spans="1:13" ht="14.45" customHeight="1" x14ac:dyDescent="0.15">
      <c r="A75" s="125"/>
      <c r="B75" s="70">
        <v>50</v>
      </c>
      <c r="C75" s="158">
        <f t="shared" si="42"/>
        <v>38.093274957430381</v>
      </c>
      <c r="D75" s="158">
        <f t="shared" si="35"/>
        <v>36.443681509586327</v>
      </c>
      <c r="E75" s="159">
        <f t="shared" si="35"/>
        <v>39.742868405274436</v>
      </c>
      <c r="F75" s="160">
        <f t="shared" si="43"/>
        <v>35.348326831550779</v>
      </c>
      <c r="G75" s="158">
        <f t="shared" si="36"/>
        <v>33.874308396923112</v>
      </c>
      <c r="H75" s="158">
        <f t="shared" si="36"/>
        <v>36.822345266178445</v>
      </c>
      <c r="I75" s="161">
        <f t="shared" si="37"/>
        <v>92.794139834532189</v>
      </c>
      <c r="J75" s="160">
        <f t="shared" si="37"/>
        <v>2.7449481258796031</v>
      </c>
      <c r="K75" s="158">
        <f t="shared" si="38"/>
        <v>2.2000633130728482</v>
      </c>
      <c r="L75" s="158">
        <f t="shared" si="38"/>
        <v>3.2898329386863581</v>
      </c>
      <c r="M75" s="162">
        <f t="shared" si="44"/>
        <v>7.2058601654678158</v>
      </c>
    </row>
    <row r="76" spans="1:13" ht="14.45" customHeight="1" x14ac:dyDescent="0.15">
      <c r="A76" s="125"/>
      <c r="B76" s="70">
        <v>55</v>
      </c>
      <c r="C76" s="158">
        <f t="shared" si="42"/>
        <v>33.436651846886114</v>
      </c>
      <c r="D76" s="158">
        <f t="shared" si="35"/>
        <v>31.914556272499595</v>
      </c>
      <c r="E76" s="159">
        <f t="shared" si="35"/>
        <v>34.958747421272633</v>
      </c>
      <c r="F76" s="160">
        <f t="shared" si="43"/>
        <v>30.665122520320779</v>
      </c>
      <c r="G76" s="158">
        <f t="shared" si="36"/>
        <v>29.313923201466647</v>
      </c>
      <c r="H76" s="158">
        <f t="shared" si="36"/>
        <v>32.016321839174907</v>
      </c>
      <c r="I76" s="161">
        <f t="shared" si="37"/>
        <v>91.711103912985109</v>
      </c>
      <c r="J76" s="160">
        <f t="shared" si="37"/>
        <v>2.7715293265653367</v>
      </c>
      <c r="K76" s="158">
        <f t="shared" si="38"/>
        <v>2.2238644169789943</v>
      </c>
      <c r="L76" s="158">
        <f t="shared" si="38"/>
        <v>3.3191942361516791</v>
      </c>
      <c r="M76" s="162">
        <f t="shared" si="44"/>
        <v>8.2888960870148942</v>
      </c>
    </row>
    <row r="77" spans="1:13" ht="14.45" customHeight="1" x14ac:dyDescent="0.15">
      <c r="A77" s="125"/>
      <c r="B77" s="70">
        <v>60</v>
      </c>
      <c r="C77" s="158">
        <f t="shared" si="42"/>
        <v>28.67711339340071</v>
      </c>
      <c r="D77" s="158">
        <f t="shared" si="35"/>
        <v>27.217924574779698</v>
      </c>
      <c r="E77" s="159">
        <f t="shared" si="35"/>
        <v>30.136302212021722</v>
      </c>
      <c r="F77" s="160">
        <f t="shared" si="43"/>
        <v>25.88394427571896</v>
      </c>
      <c r="G77" s="158">
        <f t="shared" si="36"/>
        <v>24.592055030163824</v>
      </c>
      <c r="H77" s="158">
        <f t="shared" si="36"/>
        <v>27.175833521274097</v>
      </c>
      <c r="I77" s="161">
        <f t="shared" si="37"/>
        <v>90.259936279623858</v>
      </c>
      <c r="J77" s="160">
        <f t="shared" si="37"/>
        <v>2.7931691176817504</v>
      </c>
      <c r="K77" s="158">
        <f t="shared" si="38"/>
        <v>2.2428729314890381</v>
      </c>
      <c r="L77" s="158">
        <f t="shared" si="38"/>
        <v>3.3434653038744626</v>
      </c>
      <c r="M77" s="162">
        <f t="shared" si="44"/>
        <v>9.7400637203761438</v>
      </c>
    </row>
    <row r="78" spans="1:13" ht="14.45" customHeight="1" x14ac:dyDescent="0.15">
      <c r="A78" s="125"/>
      <c r="B78" s="70">
        <v>65</v>
      </c>
      <c r="C78" s="158">
        <f t="shared" si="42"/>
        <v>24.066723596458907</v>
      </c>
      <c r="D78" s="158">
        <f t="shared" si="35"/>
        <v>22.689216502186515</v>
      </c>
      <c r="E78" s="159">
        <f t="shared" si="35"/>
        <v>25.444230690731299</v>
      </c>
      <c r="F78" s="160">
        <f t="shared" si="43"/>
        <v>21.253462072957511</v>
      </c>
      <c r="G78" s="158">
        <f t="shared" si="36"/>
        <v>20.03630761206345</v>
      </c>
      <c r="H78" s="158">
        <f t="shared" si="36"/>
        <v>22.470616533851572</v>
      </c>
      <c r="I78" s="161">
        <f t="shared" si="37"/>
        <v>88.310575337661135</v>
      </c>
      <c r="J78" s="160">
        <f t="shared" si="37"/>
        <v>2.813261523501398</v>
      </c>
      <c r="K78" s="158">
        <f t="shared" si="38"/>
        <v>2.259389026214389</v>
      </c>
      <c r="L78" s="158">
        <f t="shared" si="38"/>
        <v>3.3671340207884071</v>
      </c>
      <c r="M78" s="162">
        <f t="shared" si="44"/>
        <v>11.68942466233888</v>
      </c>
    </row>
    <row r="79" spans="1:13" ht="14.45" customHeight="1" x14ac:dyDescent="0.15">
      <c r="A79" s="125"/>
      <c r="B79" s="70">
        <v>70</v>
      </c>
      <c r="C79" s="158">
        <f t="shared" si="42"/>
        <v>19.667598703152532</v>
      </c>
      <c r="D79" s="158">
        <f t="shared" si="35"/>
        <v>18.43057527503565</v>
      </c>
      <c r="E79" s="159">
        <f t="shared" si="35"/>
        <v>20.904622131269413</v>
      </c>
      <c r="F79" s="160">
        <f t="shared" si="43"/>
        <v>16.857664886937364</v>
      </c>
      <c r="G79" s="158">
        <f t="shared" si="36"/>
        <v>15.763588175065458</v>
      </c>
      <c r="H79" s="158">
        <f t="shared" si="36"/>
        <v>17.951741598809271</v>
      </c>
      <c r="I79" s="161">
        <f t="shared" si="37"/>
        <v>85.712878025293648</v>
      </c>
      <c r="J79" s="160">
        <f t="shared" si="37"/>
        <v>2.8099338162151652</v>
      </c>
      <c r="K79" s="158">
        <f t="shared" si="38"/>
        <v>2.2551835014109969</v>
      </c>
      <c r="L79" s="158">
        <f t="shared" si="38"/>
        <v>3.3646841310193336</v>
      </c>
      <c r="M79" s="162">
        <f t="shared" si="44"/>
        <v>14.287121974706343</v>
      </c>
    </row>
    <row r="80" spans="1:13" ht="14.45" customHeight="1" x14ac:dyDescent="0.15">
      <c r="A80" s="125"/>
      <c r="B80" s="70">
        <v>75</v>
      </c>
      <c r="C80" s="158">
        <f t="shared" si="42"/>
        <v>15.938864798317613</v>
      </c>
      <c r="D80" s="158">
        <f t="shared" si="35"/>
        <v>14.972330988328578</v>
      </c>
      <c r="E80" s="159">
        <f t="shared" si="35"/>
        <v>16.905398608306648</v>
      </c>
      <c r="F80" s="160">
        <f t="shared" si="43"/>
        <v>13.003411919864783</v>
      </c>
      <c r="G80" s="158">
        <f t="shared" si="36"/>
        <v>12.114579517169007</v>
      </c>
      <c r="H80" s="158">
        <f t="shared" si="36"/>
        <v>13.892244322560559</v>
      </c>
      <c r="I80" s="161">
        <f t="shared" si="37"/>
        <v>81.583049259802536</v>
      </c>
      <c r="J80" s="160">
        <f t="shared" si="37"/>
        <v>2.9354528784528284</v>
      </c>
      <c r="K80" s="158">
        <f t="shared" si="38"/>
        <v>2.3660053902990246</v>
      </c>
      <c r="L80" s="158">
        <f t="shared" si="38"/>
        <v>3.5049003666066323</v>
      </c>
      <c r="M80" s="162">
        <f t="shared" si="44"/>
        <v>18.416950740197464</v>
      </c>
    </row>
    <row r="81" spans="1:13" ht="14.45" customHeight="1" x14ac:dyDescent="0.15">
      <c r="A81" s="125"/>
      <c r="B81" s="70">
        <v>80</v>
      </c>
      <c r="C81" s="158">
        <f>AB41</f>
        <v>11.949246967130863</v>
      </c>
      <c r="D81" s="158">
        <f t="shared" si="35"/>
        <v>11.166017393727046</v>
      </c>
      <c r="E81" s="159">
        <f t="shared" si="35"/>
        <v>12.73247654053468</v>
      </c>
      <c r="F81" s="160">
        <f>AC41</f>
        <v>9.0942066938783821</v>
      </c>
      <c r="G81" s="158">
        <f t="shared" si="36"/>
        <v>8.3229946067078888</v>
      </c>
      <c r="H81" s="158">
        <f t="shared" si="36"/>
        <v>9.8654187810488754</v>
      </c>
      <c r="I81" s="161">
        <f t="shared" si="37"/>
        <v>76.106943968051525</v>
      </c>
      <c r="J81" s="160">
        <f t="shared" si="37"/>
        <v>2.8550402732524822</v>
      </c>
      <c r="K81" s="158">
        <f t="shared" si="38"/>
        <v>2.2831658299385702</v>
      </c>
      <c r="L81" s="158">
        <f t="shared" si="38"/>
        <v>3.4269147165663942</v>
      </c>
      <c r="M81" s="162">
        <f>AF41</f>
        <v>23.893056031948486</v>
      </c>
    </row>
    <row r="82" spans="1:13" ht="14.45" customHeight="1" thickBot="1" x14ac:dyDescent="0.2">
      <c r="A82" s="129"/>
      <c r="B82" s="130">
        <v>85</v>
      </c>
      <c r="C82" s="174">
        <f>AB42</f>
        <v>8.6918849258311646</v>
      </c>
      <c r="D82" s="174">
        <f t="shared" si="35"/>
        <v>6.5691683233815397</v>
      </c>
      <c r="E82" s="175">
        <f t="shared" si="35"/>
        <v>10.814601528280789</v>
      </c>
      <c r="F82" s="176">
        <f>AC42</f>
        <v>5.8093720677749117</v>
      </c>
      <c r="G82" s="174">
        <f t="shared" si="36"/>
        <v>4.2793139686935859</v>
      </c>
      <c r="H82" s="174">
        <f t="shared" si="36"/>
        <v>7.3394301668562374</v>
      </c>
      <c r="I82" s="177">
        <f t="shared" si="37"/>
        <v>66.83673469387756</v>
      </c>
      <c r="J82" s="176">
        <f t="shared" si="37"/>
        <v>2.8825128580562538</v>
      </c>
      <c r="K82" s="174">
        <f t="shared" si="38"/>
        <v>1.9748916538552175</v>
      </c>
      <c r="L82" s="174">
        <f t="shared" si="38"/>
        <v>3.7901340622572901</v>
      </c>
      <c r="M82" s="178">
        <f>AF42</f>
        <v>33.163265306122454</v>
      </c>
    </row>
    <row r="83" spans="1:13" ht="14.45" customHeight="1" thickTop="1" x14ac:dyDescent="0.15"/>
    <row r="84" spans="1:13" ht="14.45" customHeight="1" x14ac:dyDescent="0.15"/>
  </sheetData>
  <protectedRanges>
    <protectedRange sqref="C7:F42" name="範囲1"/>
  </protectedRanges>
  <mergeCells count="30">
    <mergeCell ref="A1:M1"/>
    <mergeCell ref="B4:F4"/>
    <mergeCell ref="G4:L4"/>
    <mergeCell ref="O4:P4"/>
    <mergeCell ref="Q4:S4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T4:W4"/>
    <mergeCell ref="AL5:AM5"/>
    <mergeCell ref="AN5:AO5"/>
    <mergeCell ref="AP5:AQ5"/>
    <mergeCell ref="AR5:AS5"/>
    <mergeCell ref="AT5:AU5"/>
    <mergeCell ref="A45:A46"/>
    <mergeCell ref="B45:B46"/>
    <mergeCell ref="C45:E45"/>
    <mergeCell ref="F45:I45"/>
    <mergeCell ref="J45:M45"/>
    <mergeCell ref="D46:E46"/>
    <mergeCell ref="G46:H46"/>
    <mergeCell ref="K46:L46"/>
  </mergeCells>
  <phoneticPr fontId="2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4"/>
  <sheetViews>
    <sheetView workbookViewId="0">
      <selection activeCell="J18" sqref="J18"/>
    </sheetView>
  </sheetViews>
  <sheetFormatPr defaultRowHeight="13.5" x14ac:dyDescent="0.15"/>
  <cols>
    <col min="1" max="1" width="4.625" style="1" customWidth="1"/>
    <col min="2" max="2" width="7.625" style="1" customWidth="1"/>
    <col min="3" max="7" width="9.625" style="1" customWidth="1"/>
    <col min="8" max="8" width="11.625" style="1" bestFit="1" customWidth="1"/>
    <col min="9" max="11" width="9.625" style="1" customWidth="1"/>
    <col min="12" max="12" width="11.625" style="1" bestFit="1" customWidth="1"/>
    <col min="13" max="14" width="9.625" style="1" customWidth="1"/>
    <col min="15" max="16" width="8.625" style="1" customWidth="1"/>
    <col min="17" max="22" width="9.625" style="1" customWidth="1"/>
    <col min="23" max="23" width="10.625" style="1" customWidth="1"/>
    <col min="24" max="24" width="9.625" style="1" customWidth="1"/>
    <col min="25" max="25" width="10.625" style="1" customWidth="1"/>
    <col min="26" max="26" width="9.625" style="1" customWidth="1"/>
    <col min="27" max="32" width="10.625" style="1" customWidth="1"/>
    <col min="33" max="33" width="6.625" style="1" customWidth="1"/>
    <col min="34" max="41" width="10.625" style="1" customWidth="1"/>
    <col min="42" max="47" width="9.625" style="1" customWidth="1"/>
    <col min="48" max="256" width="9" style="1"/>
    <col min="257" max="257" width="4.625" style="1" customWidth="1"/>
    <col min="258" max="258" width="7.625" style="1" customWidth="1"/>
    <col min="259" max="270" width="9.625" style="1" customWidth="1"/>
    <col min="271" max="272" width="8.625" style="1" customWidth="1"/>
    <col min="273" max="278" width="9.625" style="1" customWidth="1"/>
    <col min="279" max="279" width="10.625" style="1" customWidth="1"/>
    <col min="280" max="280" width="9.625" style="1" customWidth="1"/>
    <col min="281" max="281" width="10.625" style="1" customWidth="1"/>
    <col min="282" max="282" width="9.625" style="1" customWidth="1"/>
    <col min="283" max="288" width="10.625" style="1" customWidth="1"/>
    <col min="289" max="289" width="6.625" style="1" customWidth="1"/>
    <col min="290" max="297" width="10.625" style="1" customWidth="1"/>
    <col min="298" max="303" width="9.625" style="1" customWidth="1"/>
    <col min="304" max="512" width="9" style="1"/>
    <col min="513" max="513" width="4.625" style="1" customWidth="1"/>
    <col min="514" max="514" width="7.625" style="1" customWidth="1"/>
    <col min="515" max="526" width="9.625" style="1" customWidth="1"/>
    <col min="527" max="528" width="8.625" style="1" customWidth="1"/>
    <col min="529" max="534" width="9.625" style="1" customWidth="1"/>
    <col min="535" max="535" width="10.625" style="1" customWidth="1"/>
    <col min="536" max="536" width="9.625" style="1" customWidth="1"/>
    <col min="537" max="537" width="10.625" style="1" customWidth="1"/>
    <col min="538" max="538" width="9.625" style="1" customWidth="1"/>
    <col min="539" max="544" width="10.625" style="1" customWidth="1"/>
    <col min="545" max="545" width="6.625" style="1" customWidth="1"/>
    <col min="546" max="553" width="10.625" style="1" customWidth="1"/>
    <col min="554" max="559" width="9.625" style="1" customWidth="1"/>
    <col min="560" max="768" width="9" style="1"/>
    <col min="769" max="769" width="4.625" style="1" customWidth="1"/>
    <col min="770" max="770" width="7.625" style="1" customWidth="1"/>
    <col min="771" max="782" width="9.625" style="1" customWidth="1"/>
    <col min="783" max="784" width="8.625" style="1" customWidth="1"/>
    <col min="785" max="790" width="9.625" style="1" customWidth="1"/>
    <col min="791" max="791" width="10.625" style="1" customWidth="1"/>
    <col min="792" max="792" width="9.625" style="1" customWidth="1"/>
    <col min="793" max="793" width="10.625" style="1" customWidth="1"/>
    <col min="794" max="794" width="9.625" style="1" customWidth="1"/>
    <col min="795" max="800" width="10.625" style="1" customWidth="1"/>
    <col min="801" max="801" width="6.625" style="1" customWidth="1"/>
    <col min="802" max="809" width="10.625" style="1" customWidth="1"/>
    <col min="810" max="815" width="9.625" style="1" customWidth="1"/>
    <col min="816" max="1024" width="9" style="1"/>
    <col min="1025" max="1025" width="4.625" style="1" customWidth="1"/>
    <col min="1026" max="1026" width="7.625" style="1" customWidth="1"/>
    <col min="1027" max="1038" width="9.625" style="1" customWidth="1"/>
    <col min="1039" max="1040" width="8.625" style="1" customWidth="1"/>
    <col min="1041" max="1046" width="9.625" style="1" customWidth="1"/>
    <col min="1047" max="1047" width="10.625" style="1" customWidth="1"/>
    <col min="1048" max="1048" width="9.625" style="1" customWidth="1"/>
    <col min="1049" max="1049" width="10.625" style="1" customWidth="1"/>
    <col min="1050" max="1050" width="9.625" style="1" customWidth="1"/>
    <col min="1051" max="1056" width="10.625" style="1" customWidth="1"/>
    <col min="1057" max="1057" width="6.625" style="1" customWidth="1"/>
    <col min="1058" max="1065" width="10.625" style="1" customWidth="1"/>
    <col min="1066" max="1071" width="9.625" style="1" customWidth="1"/>
    <col min="1072" max="1280" width="9" style="1"/>
    <col min="1281" max="1281" width="4.625" style="1" customWidth="1"/>
    <col min="1282" max="1282" width="7.625" style="1" customWidth="1"/>
    <col min="1283" max="1294" width="9.625" style="1" customWidth="1"/>
    <col min="1295" max="1296" width="8.625" style="1" customWidth="1"/>
    <col min="1297" max="1302" width="9.625" style="1" customWidth="1"/>
    <col min="1303" max="1303" width="10.625" style="1" customWidth="1"/>
    <col min="1304" max="1304" width="9.625" style="1" customWidth="1"/>
    <col min="1305" max="1305" width="10.625" style="1" customWidth="1"/>
    <col min="1306" max="1306" width="9.625" style="1" customWidth="1"/>
    <col min="1307" max="1312" width="10.625" style="1" customWidth="1"/>
    <col min="1313" max="1313" width="6.625" style="1" customWidth="1"/>
    <col min="1314" max="1321" width="10.625" style="1" customWidth="1"/>
    <col min="1322" max="1327" width="9.625" style="1" customWidth="1"/>
    <col min="1328" max="1536" width="9" style="1"/>
    <col min="1537" max="1537" width="4.625" style="1" customWidth="1"/>
    <col min="1538" max="1538" width="7.625" style="1" customWidth="1"/>
    <col min="1539" max="1550" width="9.625" style="1" customWidth="1"/>
    <col min="1551" max="1552" width="8.625" style="1" customWidth="1"/>
    <col min="1553" max="1558" width="9.625" style="1" customWidth="1"/>
    <col min="1559" max="1559" width="10.625" style="1" customWidth="1"/>
    <col min="1560" max="1560" width="9.625" style="1" customWidth="1"/>
    <col min="1561" max="1561" width="10.625" style="1" customWidth="1"/>
    <col min="1562" max="1562" width="9.625" style="1" customWidth="1"/>
    <col min="1563" max="1568" width="10.625" style="1" customWidth="1"/>
    <col min="1569" max="1569" width="6.625" style="1" customWidth="1"/>
    <col min="1570" max="1577" width="10.625" style="1" customWidth="1"/>
    <col min="1578" max="1583" width="9.625" style="1" customWidth="1"/>
    <col min="1584" max="1792" width="9" style="1"/>
    <col min="1793" max="1793" width="4.625" style="1" customWidth="1"/>
    <col min="1794" max="1794" width="7.625" style="1" customWidth="1"/>
    <col min="1795" max="1806" width="9.625" style="1" customWidth="1"/>
    <col min="1807" max="1808" width="8.625" style="1" customWidth="1"/>
    <col min="1809" max="1814" width="9.625" style="1" customWidth="1"/>
    <col min="1815" max="1815" width="10.625" style="1" customWidth="1"/>
    <col min="1816" max="1816" width="9.625" style="1" customWidth="1"/>
    <col min="1817" max="1817" width="10.625" style="1" customWidth="1"/>
    <col min="1818" max="1818" width="9.625" style="1" customWidth="1"/>
    <col min="1819" max="1824" width="10.625" style="1" customWidth="1"/>
    <col min="1825" max="1825" width="6.625" style="1" customWidth="1"/>
    <col min="1826" max="1833" width="10.625" style="1" customWidth="1"/>
    <col min="1834" max="1839" width="9.625" style="1" customWidth="1"/>
    <col min="1840" max="2048" width="9" style="1"/>
    <col min="2049" max="2049" width="4.625" style="1" customWidth="1"/>
    <col min="2050" max="2050" width="7.625" style="1" customWidth="1"/>
    <col min="2051" max="2062" width="9.625" style="1" customWidth="1"/>
    <col min="2063" max="2064" width="8.625" style="1" customWidth="1"/>
    <col min="2065" max="2070" width="9.625" style="1" customWidth="1"/>
    <col min="2071" max="2071" width="10.625" style="1" customWidth="1"/>
    <col min="2072" max="2072" width="9.625" style="1" customWidth="1"/>
    <col min="2073" max="2073" width="10.625" style="1" customWidth="1"/>
    <col min="2074" max="2074" width="9.625" style="1" customWidth="1"/>
    <col min="2075" max="2080" width="10.625" style="1" customWidth="1"/>
    <col min="2081" max="2081" width="6.625" style="1" customWidth="1"/>
    <col min="2082" max="2089" width="10.625" style="1" customWidth="1"/>
    <col min="2090" max="2095" width="9.625" style="1" customWidth="1"/>
    <col min="2096" max="2304" width="9" style="1"/>
    <col min="2305" max="2305" width="4.625" style="1" customWidth="1"/>
    <col min="2306" max="2306" width="7.625" style="1" customWidth="1"/>
    <col min="2307" max="2318" width="9.625" style="1" customWidth="1"/>
    <col min="2319" max="2320" width="8.625" style="1" customWidth="1"/>
    <col min="2321" max="2326" width="9.625" style="1" customWidth="1"/>
    <col min="2327" max="2327" width="10.625" style="1" customWidth="1"/>
    <col min="2328" max="2328" width="9.625" style="1" customWidth="1"/>
    <col min="2329" max="2329" width="10.625" style="1" customWidth="1"/>
    <col min="2330" max="2330" width="9.625" style="1" customWidth="1"/>
    <col min="2331" max="2336" width="10.625" style="1" customWidth="1"/>
    <col min="2337" max="2337" width="6.625" style="1" customWidth="1"/>
    <col min="2338" max="2345" width="10.625" style="1" customWidth="1"/>
    <col min="2346" max="2351" width="9.625" style="1" customWidth="1"/>
    <col min="2352" max="2560" width="9" style="1"/>
    <col min="2561" max="2561" width="4.625" style="1" customWidth="1"/>
    <col min="2562" max="2562" width="7.625" style="1" customWidth="1"/>
    <col min="2563" max="2574" width="9.625" style="1" customWidth="1"/>
    <col min="2575" max="2576" width="8.625" style="1" customWidth="1"/>
    <col min="2577" max="2582" width="9.625" style="1" customWidth="1"/>
    <col min="2583" max="2583" width="10.625" style="1" customWidth="1"/>
    <col min="2584" max="2584" width="9.625" style="1" customWidth="1"/>
    <col min="2585" max="2585" width="10.625" style="1" customWidth="1"/>
    <col min="2586" max="2586" width="9.625" style="1" customWidth="1"/>
    <col min="2587" max="2592" width="10.625" style="1" customWidth="1"/>
    <col min="2593" max="2593" width="6.625" style="1" customWidth="1"/>
    <col min="2594" max="2601" width="10.625" style="1" customWidth="1"/>
    <col min="2602" max="2607" width="9.625" style="1" customWidth="1"/>
    <col min="2608" max="2816" width="9" style="1"/>
    <col min="2817" max="2817" width="4.625" style="1" customWidth="1"/>
    <col min="2818" max="2818" width="7.625" style="1" customWidth="1"/>
    <col min="2819" max="2830" width="9.625" style="1" customWidth="1"/>
    <col min="2831" max="2832" width="8.625" style="1" customWidth="1"/>
    <col min="2833" max="2838" width="9.625" style="1" customWidth="1"/>
    <col min="2839" max="2839" width="10.625" style="1" customWidth="1"/>
    <col min="2840" max="2840" width="9.625" style="1" customWidth="1"/>
    <col min="2841" max="2841" width="10.625" style="1" customWidth="1"/>
    <col min="2842" max="2842" width="9.625" style="1" customWidth="1"/>
    <col min="2843" max="2848" width="10.625" style="1" customWidth="1"/>
    <col min="2849" max="2849" width="6.625" style="1" customWidth="1"/>
    <col min="2850" max="2857" width="10.625" style="1" customWidth="1"/>
    <col min="2858" max="2863" width="9.625" style="1" customWidth="1"/>
    <col min="2864" max="3072" width="9" style="1"/>
    <col min="3073" max="3073" width="4.625" style="1" customWidth="1"/>
    <col min="3074" max="3074" width="7.625" style="1" customWidth="1"/>
    <col min="3075" max="3086" width="9.625" style="1" customWidth="1"/>
    <col min="3087" max="3088" width="8.625" style="1" customWidth="1"/>
    <col min="3089" max="3094" width="9.625" style="1" customWidth="1"/>
    <col min="3095" max="3095" width="10.625" style="1" customWidth="1"/>
    <col min="3096" max="3096" width="9.625" style="1" customWidth="1"/>
    <col min="3097" max="3097" width="10.625" style="1" customWidth="1"/>
    <col min="3098" max="3098" width="9.625" style="1" customWidth="1"/>
    <col min="3099" max="3104" width="10.625" style="1" customWidth="1"/>
    <col min="3105" max="3105" width="6.625" style="1" customWidth="1"/>
    <col min="3106" max="3113" width="10.625" style="1" customWidth="1"/>
    <col min="3114" max="3119" width="9.625" style="1" customWidth="1"/>
    <col min="3120" max="3328" width="9" style="1"/>
    <col min="3329" max="3329" width="4.625" style="1" customWidth="1"/>
    <col min="3330" max="3330" width="7.625" style="1" customWidth="1"/>
    <col min="3331" max="3342" width="9.625" style="1" customWidth="1"/>
    <col min="3343" max="3344" width="8.625" style="1" customWidth="1"/>
    <col min="3345" max="3350" width="9.625" style="1" customWidth="1"/>
    <col min="3351" max="3351" width="10.625" style="1" customWidth="1"/>
    <col min="3352" max="3352" width="9.625" style="1" customWidth="1"/>
    <col min="3353" max="3353" width="10.625" style="1" customWidth="1"/>
    <col min="3354" max="3354" width="9.625" style="1" customWidth="1"/>
    <col min="3355" max="3360" width="10.625" style="1" customWidth="1"/>
    <col min="3361" max="3361" width="6.625" style="1" customWidth="1"/>
    <col min="3362" max="3369" width="10.625" style="1" customWidth="1"/>
    <col min="3370" max="3375" width="9.625" style="1" customWidth="1"/>
    <col min="3376" max="3584" width="9" style="1"/>
    <col min="3585" max="3585" width="4.625" style="1" customWidth="1"/>
    <col min="3586" max="3586" width="7.625" style="1" customWidth="1"/>
    <col min="3587" max="3598" width="9.625" style="1" customWidth="1"/>
    <col min="3599" max="3600" width="8.625" style="1" customWidth="1"/>
    <col min="3601" max="3606" width="9.625" style="1" customWidth="1"/>
    <col min="3607" max="3607" width="10.625" style="1" customWidth="1"/>
    <col min="3608" max="3608" width="9.625" style="1" customWidth="1"/>
    <col min="3609" max="3609" width="10.625" style="1" customWidth="1"/>
    <col min="3610" max="3610" width="9.625" style="1" customWidth="1"/>
    <col min="3611" max="3616" width="10.625" style="1" customWidth="1"/>
    <col min="3617" max="3617" width="6.625" style="1" customWidth="1"/>
    <col min="3618" max="3625" width="10.625" style="1" customWidth="1"/>
    <col min="3626" max="3631" width="9.625" style="1" customWidth="1"/>
    <col min="3632" max="3840" width="9" style="1"/>
    <col min="3841" max="3841" width="4.625" style="1" customWidth="1"/>
    <col min="3842" max="3842" width="7.625" style="1" customWidth="1"/>
    <col min="3843" max="3854" width="9.625" style="1" customWidth="1"/>
    <col min="3855" max="3856" width="8.625" style="1" customWidth="1"/>
    <col min="3857" max="3862" width="9.625" style="1" customWidth="1"/>
    <col min="3863" max="3863" width="10.625" style="1" customWidth="1"/>
    <col min="3864" max="3864" width="9.625" style="1" customWidth="1"/>
    <col min="3865" max="3865" width="10.625" style="1" customWidth="1"/>
    <col min="3866" max="3866" width="9.625" style="1" customWidth="1"/>
    <col min="3867" max="3872" width="10.625" style="1" customWidth="1"/>
    <col min="3873" max="3873" width="6.625" style="1" customWidth="1"/>
    <col min="3874" max="3881" width="10.625" style="1" customWidth="1"/>
    <col min="3882" max="3887" width="9.625" style="1" customWidth="1"/>
    <col min="3888" max="4096" width="9" style="1"/>
    <col min="4097" max="4097" width="4.625" style="1" customWidth="1"/>
    <col min="4098" max="4098" width="7.625" style="1" customWidth="1"/>
    <col min="4099" max="4110" width="9.625" style="1" customWidth="1"/>
    <col min="4111" max="4112" width="8.625" style="1" customWidth="1"/>
    <col min="4113" max="4118" width="9.625" style="1" customWidth="1"/>
    <col min="4119" max="4119" width="10.625" style="1" customWidth="1"/>
    <col min="4120" max="4120" width="9.625" style="1" customWidth="1"/>
    <col min="4121" max="4121" width="10.625" style="1" customWidth="1"/>
    <col min="4122" max="4122" width="9.625" style="1" customWidth="1"/>
    <col min="4123" max="4128" width="10.625" style="1" customWidth="1"/>
    <col min="4129" max="4129" width="6.625" style="1" customWidth="1"/>
    <col min="4130" max="4137" width="10.625" style="1" customWidth="1"/>
    <col min="4138" max="4143" width="9.625" style="1" customWidth="1"/>
    <col min="4144" max="4352" width="9" style="1"/>
    <col min="4353" max="4353" width="4.625" style="1" customWidth="1"/>
    <col min="4354" max="4354" width="7.625" style="1" customWidth="1"/>
    <col min="4355" max="4366" width="9.625" style="1" customWidth="1"/>
    <col min="4367" max="4368" width="8.625" style="1" customWidth="1"/>
    <col min="4369" max="4374" width="9.625" style="1" customWidth="1"/>
    <col min="4375" max="4375" width="10.625" style="1" customWidth="1"/>
    <col min="4376" max="4376" width="9.625" style="1" customWidth="1"/>
    <col min="4377" max="4377" width="10.625" style="1" customWidth="1"/>
    <col min="4378" max="4378" width="9.625" style="1" customWidth="1"/>
    <col min="4379" max="4384" width="10.625" style="1" customWidth="1"/>
    <col min="4385" max="4385" width="6.625" style="1" customWidth="1"/>
    <col min="4386" max="4393" width="10.625" style="1" customWidth="1"/>
    <col min="4394" max="4399" width="9.625" style="1" customWidth="1"/>
    <col min="4400" max="4608" width="9" style="1"/>
    <col min="4609" max="4609" width="4.625" style="1" customWidth="1"/>
    <col min="4610" max="4610" width="7.625" style="1" customWidth="1"/>
    <col min="4611" max="4622" width="9.625" style="1" customWidth="1"/>
    <col min="4623" max="4624" width="8.625" style="1" customWidth="1"/>
    <col min="4625" max="4630" width="9.625" style="1" customWidth="1"/>
    <col min="4631" max="4631" width="10.625" style="1" customWidth="1"/>
    <col min="4632" max="4632" width="9.625" style="1" customWidth="1"/>
    <col min="4633" max="4633" width="10.625" style="1" customWidth="1"/>
    <col min="4634" max="4634" width="9.625" style="1" customWidth="1"/>
    <col min="4635" max="4640" width="10.625" style="1" customWidth="1"/>
    <col min="4641" max="4641" width="6.625" style="1" customWidth="1"/>
    <col min="4642" max="4649" width="10.625" style="1" customWidth="1"/>
    <col min="4650" max="4655" width="9.625" style="1" customWidth="1"/>
    <col min="4656" max="4864" width="9" style="1"/>
    <col min="4865" max="4865" width="4.625" style="1" customWidth="1"/>
    <col min="4866" max="4866" width="7.625" style="1" customWidth="1"/>
    <col min="4867" max="4878" width="9.625" style="1" customWidth="1"/>
    <col min="4879" max="4880" width="8.625" style="1" customWidth="1"/>
    <col min="4881" max="4886" width="9.625" style="1" customWidth="1"/>
    <col min="4887" max="4887" width="10.625" style="1" customWidth="1"/>
    <col min="4888" max="4888" width="9.625" style="1" customWidth="1"/>
    <col min="4889" max="4889" width="10.625" style="1" customWidth="1"/>
    <col min="4890" max="4890" width="9.625" style="1" customWidth="1"/>
    <col min="4891" max="4896" width="10.625" style="1" customWidth="1"/>
    <col min="4897" max="4897" width="6.625" style="1" customWidth="1"/>
    <col min="4898" max="4905" width="10.625" style="1" customWidth="1"/>
    <col min="4906" max="4911" width="9.625" style="1" customWidth="1"/>
    <col min="4912" max="5120" width="9" style="1"/>
    <col min="5121" max="5121" width="4.625" style="1" customWidth="1"/>
    <col min="5122" max="5122" width="7.625" style="1" customWidth="1"/>
    <col min="5123" max="5134" width="9.625" style="1" customWidth="1"/>
    <col min="5135" max="5136" width="8.625" style="1" customWidth="1"/>
    <col min="5137" max="5142" width="9.625" style="1" customWidth="1"/>
    <col min="5143" max="5143" width="10.625" style="1" customWidth="1"/>
    <col min="5144" max="5144" width="9.625" style="1" customWidth="1"/>
    <col min="5145" max="5145" width="10.625" style="1" customWidth="1"/>
    <col min="5146" max="5146" width="9.625" style="1" customWidth="1"/>
    <col min="5147" max="5152" width="10.625" style="1" customWidth="1"/>
    <col min="5153" max="5153" width="6.625" style="1" customWidth="1"/>
    <col min="5154" max="5161" width="10.625" style="1" customWidth="1"/>
    <col min="5162" max="5167" width="9.625" style="1" customWidth="1"/>
    <col min="5168" max="5376" width="9" style="1"/>
    <col min="5377" max="5377" width="4.625" style="1" customWidth="1"/>
    <col min="5378" max="5378" width="7.625" style="1" customWidth="1"/>
    <col min="5379" max="5390" width="9.625" style="1" customWidth="1"/>
    <col min="5391" max="5392" width="8.625" style="1" customWidth="1"/>
    <col min="5393" max="5398" width="9.625" style="1" customWidth="1"/>
    <col min="5399" max="5399" width="10.625" style="1" customWidth="1"/>
    <col min="5400" max="5400" width="9.625" style="1" customWidth="1"/>
    <col min="5401" max="5401" width="10.625" style="1" customWidth="1"/>
    <col min="5402" max="5402" width="9.625" style="1" customWidth="1"/>
    <col min="5403" max="5408" width="10.625" style="1" customWidth="1"/>
    <col min="5409" max="5409" width="6.625" style="1" customWidth="1"/>
    <col min="5410" max="5417" width="10.625" style="1" customWidth="1"/>
    <col min="5418" max="5423" width="9.625" style="1" customWidth="1"/>
    <col min="5424" max="5632" width="9" style="1"/>
    <col min="5633" max="5633" width="4.625" style="1" customWidth="1"/>
    <col min="5634" max="5634" width="7.625" style="1" customWidth="1"/>
    <col min="5635" max="5646" width="9.625" style="1" customWidth="1"/>
    <col min="5647" max="5648" width="8.625" style="1" customWidth="1"/>
    <col min="5649" max="5654" width="9.625" style="1" customWidth="1"/>
    <col min="5655" max="5655" width="10.625" style="1" customWidth="1"/>
    <col min="5656" max="5656" width="9.625" style="1" customWidth="1"/>
    <col min="5657" max="5657" width="10.625" style="1" customWidth="1"/>
    <col min="5658" max="5658" width="9.625" style="1" customWidth="1"/>
    <col min="5659" max="5664" width="10.625" style="1" customWidth="1"/>
    <col min="5665" max="5665" width="6.625" style="1" customWidth="1"/>
    <col min="5666" max="5673" width="10.625" style="1" customWidth="1"/>
    <col min="5674" max="5679" width="9.625" style="1" customWidth="1"/>
    <col min="5680" max="5888" width="9" style="1"/>
    <col min="5889" max="5889" width="4.625" style="1" customWidth="1"/>
    <col min="5890" max="5890" width="7.625" style="1" customWidth="1"/>
    <col min="5891" max="5902" width="9.625" style="1" customWidth="1"/>
    <col min="5903" max="5904" width="8.625" style="1" customWidth="1"/>
    <col min="5905" max="5910" width="9.625" style="1" customWidth="1"/>
    <col min="5911" max="5911" width="10.625" style="1" customWidth="1"/>
    <col min="5912" max="5912" width="9.625" style="1" customWidth="1"/>
    <col min="5913" max="5913" width="10.625" style="1" customWidth="1"/>
    <col min="5914" max="5914" width="9.625" style="1" customWidth="1"/>
    <col min="5915" max="5920" width="10.625" style="1" customWidth="1"/>
    <col min="5921" max="5921" width="6.625" style="1" customWidth="1"/>
    <col min="5922" max="5929" width="10.625" style="1" customWidth="1"/>
    <col min="5930" max="5935" width="9.625" style="1" customWidth="1"/>
    <col min="5936" max="6144" width="9" style="1"/>
    <col min="6145" max="6145" width="4.625" style="1" customWidth="1"/>
    <col min="6146" max="6146" width="7.625" style="1" customWidth="1"/>
    <col min="6147" max="6158" width="9.625" style="1" customWidth="1"/>
    <col min="6159" max="6160" width="8.625" style="1" customWidth="1"/>
    <col min="6161" max="6166" width="9.625" style="1" customWidth="1"/>
    <col min="6167" max="6167" width="10.625" style="1" customWidth="1"/>
    <col min="6168" max="6168" width="9.625" style="1" customWidth="1"/>
    <col min="6169" max="6169" width="10.625" style="1" customWidth="1"/>
    <col min="6170" max="6170" width="9.625" style="1" customWidth="1"/>
    <col min="6171" max="6176" width="10.625" style="1" customWidth="1"/>
    <col min="6177" max="6177" width="6.625" style="1" customWidth="1"/>
    <col min="6178" max="6185" width="10.625" style="1" customWidth="1"/>
    <col min="6186" max="6191" width="9.625" style="1" customWidth="1"/>
    <col min="6192" max="6400" width="9" style="1"/>
    <col min="6401" max="6401" width="4.625" style="1" customWidth="1"/>
    <col min="6402" max="6402" width="7.625" style="1" customWidth="1"/>
    <col min="6403" max="6414" width="9.625" style="1" customWidth="1"/>
    <col min="6415" max="6416" width="8.625" style="1" customWidth="1"/>
    <col min="6417" max="6422" width="9.625" style="1" customWidth="1"/>
    <col min="6423" max="6423" width="10.625" style="1" customWidth="1"/>
    <col min="6424" max="6424" width="9.625" style="1" customWidth="1"/>
    <col min="6425" max="6425" width="10.625" style="1" customWidth="1"/>
    <col min="6426" max="6426" width="9.625" style="1" customWidth="1"/>
    <col min="6427" max="6432" width="10.625" style="1" customWidth="1"/>
    <col min="6433" max="6433" width="6.625" style="1" customWidth="1"/>
    <col min="6434" max="6441" width="10.625" style="1" customWidth="1"/>
    <col min="6442" max="6447" width="9.625" style="1" customWidth="1"/>
    <col min="6448" max="6656" width="9" style="1"/>
    <col min="6657" max="6657" width="4.625" style="1" customWidth="1"/>
    <col min="6658" max="6658" width="7.625" style="1" customWidth="1"/>
    <col min="6659" max="6670" width="9.625" style="1" customWidth="1"/>
    <col min="6671" max="6672" width="8.625" style="1" customWidth="1"/>
    <col min="6673" max="6678" width="9.625" style="1" customWidth="1"/>
    <col min="6679" max="6679" width="10.625" style="1" customWidth="1"/>
    <col min="6680" max="6680" width="9.625" style="1" customWidth="1"/>
    <col min="6681" max="6681" width="10.625" style="1" customWidth="1"/>
    <col min="6682" max="6682" width="9.625" style="1" customWidth="1"/>
    <col min="6683" max="6688" width="10.625" style="1" customWidth="1"/>
    <col min="6689" max="6689" width="6.625" style="1" customWidth="1"/>
    <col min="6690" max="6697" width="10.625" style="1" customWidth="1"/>
    <col min="6698" max="6703" width="9.625" style="1" customWidth="1"/>
    <col min="6704" max="6912" width="9" style="1"/>
    <col min="6913" max="6913" width="4.625" style="1" customWidth="1"/>
    <col min="6914" max="6914" width="7.625" style="1" customWidth="1"/>
    <col min="6915" max="6926" width="9.625" style="1" customWidth="1"/>
    <col min="6927" max="6928" width="8.625" style="1" customWidth="1"/>
    <col min="6929" max="6934" width="9.625" style="1" customWidth="1"/>
    <col min="6935" max="6935" width="10.625" style="1" customWidth="1"/>
    <col min="6936" max="6936" width="9.625" style="1" customWidth="1"/>
    <col min="6937" max="6937" width="10.625" style="1" customWidth="1"/>
    <col min="6938" max="6938" width="9.625" style="1" customWidth="1"/>
    <col min="6939" max="6944" width="10.625" style="1" customWidth="1"/>
    <col min="6945" max="6945" width="6.625" style="1" customWidth="1"/>
    <col min="6946" max="6953" width="10.625" style="1" customWidth="1"/>
    <col min="6954" max="6959" width="9.625" style="1" customWidth="1"/>
    <col min="6960" max="7168" width="9" style="1"/>
    <col min="7169" max="7169" width="4.625" style="1" customWidth="1"/>
    <col min="7170" max="7170" width="7.625" style="1" customWidth="1"/>
    <col min="7171" max="7182" width="9.625" style="1" customWidth="1"/>
    <col min="7183" max="7184" width="8.625" style="1" customWidth="1"/>
    <col min="7185" max="7190" width="9.625" style="1" customWidth="1"/>
    <col min="7191" max="7191" width="10.625" style="1" customWidth="1"/>
    <col min="7192" max="7192" width="9.625" style="1" customWidth="1"/>
    <col min="7193" max="7193" width="10.625" style="1" customWidth="1"/>
    <col min="7194" max="7194" width="9.625" style="1" customWidth="1"/>
    <col min="7195" max="7200" width="10.625" style="1" customWidth="1"/>
    <col min="7201" max="7201" width="6.625" style="1" customWidth="1"/>
    <col min="7202" max="7209" width="10.625" style="1" customWidth="1"/>
    <col min="7210" max="7215" width="9.625" style="1" customWidth="1"/>
    <col min="7216" max="7424" width="9" style="1"/>
    <col min="7425" max="7425" width="4.625" style="1" customWidth="1"/>
    <col min="7426" max="7426" width="7.625" style="1" customWidth="1"/>
    <col min="7427" max="7438" width="9.625" style="1" customWidth="1"/>
    <col min="7439" max="7440" width="8.625" style="1" customWidth="1"/>
    <col min="7441" max="7446" width="9.625" style="1" customWidth="1"/>
    <col min="7447" max="7447" width="10.625" style="1" customWidth="1"/>
    <col min="7448" max="7448" width="9.625" style="1" customWidth="1"/>
    <col min="7449" max="7449" width="10.625" style="1" customWidth="1"/>
    <col min="7450" max="7450" width="9.625" style="1" customWidth="1"/>
    <col min="7451" max="7456" width="10.625" style="1" customWidth="1"/>
    <col min="7457" max="7457" width="6.625" style="1" customWidth="1"/>
    <col min="7458" max="7465" width="10.625" style="1" customWidth="1"/>
    <col min="7466" max="7471" width="9.625" style="1" customWidth="1"/>
    <col min="7472" max="7680" width="9" style="1"/>
    <col min="7681" max="7681" width="4.625" style="1" customWidth="1"/>
    <col min="7682" max="7682" width="7.625" style="1" customWidth="1"/>
    <col min="7683" max="7694" width="9.625" style="1" customWidth="1"/>
    <col min="7695" max="7696" width="8.625" style="1" customWidth="1"/>
    <col min="7697" max="7702" width="9.625" style="1" customWidth="1"/>
    <col min="7703" max="7703" width="10.625" style="1" customWidth="1"/>
    <col min="7704" max="7704" width="9.625" style="1" customWidth="1"/>
    <col min="7705" max="7705" width="10.625" style="1" customWidth="1"/>
    <col min="7706" max="7706" width="9.625" style="1" customWidth="1"/>
    <col min="7707" max="7712" width="10.625" style="1" customWidth="1"/>
    <col min="7713" max="7713" width="6.625" style="1" customWidth="1"/>
    <col min="7714" max="7721" width="10.625" style="1" customWidth="1"/>
    <col min="7722" max="7727" width="9.625" style="1" customWidth="1"/>
    <col min="7728" max="7936" width="9" style="1"/>
    <col min="7937" max="7937" width="4.625" style="1" customWidth="1"/>
    <col min="7938" max="7938" width="7.625" style="1" customWidth="1"/>
    <col min="7939" max="7950" width="9.625" style="1" customWidth="1"/>
    <col min="7951" max="7952" width="8.625" style="1" customWidth="1"/>
    <col min="7953" max="7958" width="9.625" style="1" customWidth="1"/>
    <col min="7959" max="7959" width="10.625" style="1" customWidth="1"/>
    <col min="7960" max="7960" width="9.625" style="1" customWidth="1"/>
    <col min="7961" max="7961" width="10.625" style="1" customWidth="1"/>
    <col min="7962" max="7962" width="9.625" style="1" customWidth="1"/>
    <col min="7963" max="7968" width="10.625" style="1" customWidth="1"/>
    <col min="7969" max="7969" width="6.625" style="1" customWidth="1"/>
    <col min="7970" max="7977" width="10.625" style="1" customWidth="1"/>
    <col min="7978" max="7983" width="9.625" style="1" customWidth="1"/>
    <col min="7984" max="8192" width="9" style="1"/>
    <col min="8193" max="8193" width="4.625" style="1" customWidth="1"/>
    <col min="8194" max="8194" width="7.625" style="1" customWidth="1"/>
    <col min="8195" max="8206" width="9.625" style="1" customWidth="1"/>
    <col min="8207" max="8208" width="8.625" style="1" customWidth="1"/>
    <col min="8209" max="8214" width="9.625" style="1" customWidth="1"/>
    <col min="8215" max="8215" width="10.625" style="1" customWidth="1"/>
    <col min="8216" max="8216" width="9.625" style="1" customWidth="1"/>
    <col min="8217" max="8217" width="10.625" style="1" customWidth="1"/>
    <col min="8218" max="8218" width="9.625" style="1" customWidth="1"/>
    <col min="8219" max="8224" width="10.625" style="1" customWidth="1"/>
    <col min="8225" max="8225" width="6.625" style="1" customWidth="1"/>
    <col min="8226" max="8233" width="10.625" style="1" customWidth="1"/>
    <col min="8234" max="8239" width="9.625" style="1" customWidth="1"/>
    <col min="8240" max="8448" width="9" style="1"/>
    <col min="8449" max="8449" width="4.625" style="1" customWidth="1"/>
    <col min="8450" max="8450" width="7.625" style="1" customWidth="1"/>
    <col min="8451" max="8462" width="9.625" style="1" customWidth="1"/>
    <col min="8463" max="8464" width="8.625" style="1" customWidth="1"/>
    <col min="8465" max="8470" width="9.625" style="1" customWidth="1"/>
    <col min="8471" max="8471" width="10.625" style="1" customWidth="1"/>
    <col min="8472" max="8472" width="9.625" style="1" customWidth="1"/>
    <col min="8473" max="8473" width="10.625" style="1" customWidth="1"/>
    <col min="8474" max="8474" width="9.625" style="1" customWidth="1"/>
    <col min="8475" max="8480" width="10.625" style="1" customWidth="1"/>
    <col min="8481" max="8481" width="6.625" style="1" customWidth="1"/>
    <col min="8482" max="8489" width="10.625" style="1" customWidth="1"/>
    <col min="8490" max="8495" width="9.625" style="1" customWidth="1"/>
    <col min="8496" max="8704" width="9" style="1"/>
    <col min="8705" max="8705" width="4.625" style="1" customWidth="1"/>
    <col min="8706" max="8706" width="7.625" style="1" customWidth="1"/>
    <col min="8707" max="8718" width="9.625" style="1" customWidth="1"/>
    <col min="8719" max="8720" width="8.625" style="1" customWidth="1"/>
    <col min="8721" max="8726" width="9.625" style="1" customWidth="1"/>
    <col min="8727" max="8727" width="10.625" style="1" customWidth="1"/>
    <col min="8728" max="8728" width="9.625" style="1" customWidth="1"/>
    <col min="8729" max="8729" width="10.625" style="1" customWidth="1"/>
    <col min="8730" max="8730" width="9.625" style="1" customWidth="1"/>
    <col min="8731" max="8736" width="10.625" style="1" customWidth="1"/>
    <col min="8737" max="8737" width="6.625" style="1" customWidth="1"/>
    <col min="8738" max="8745" width="10.625" style="1" customWidth="1"/>
    <col min="8746" max="8751" width="9.625" style="1" customWidth="1"/>
    <col min="8752" max="8960" width="9" style="1"/>
    <col min="8961" max="8961" width="4.625" style="1" customWidth="1"/>
    <col min="8962" max="8962" width="7.625" style="1" customWidth="1"/>
    <col min="8963" max="8974" width="9.625" style="1" customWidth="1"/>
    <col min="8975" max="8976" width="8.625" style="1" customWidth="1"/>
    <col min="8977" max="8982" width="9.625" style="1" customWidth="1"/>
    <col min="8983" max="8983" width="10.625" style="1" customWidth="1"/>
    <col min="8984" max="8984" width="9.625" style="1" customWidth="1"/>
    <col min="8985" max="8985" width="10.625" style="1" customWidth="1"/>
    <col min="8986" max="8986" width="9.625" style="1" customWidth="1"/>
    <col min="8987" max="8992" width="10.625" style="1" customWidth="1"/>
    <col min="8993" max="8993" width="6.625" style="1" customWidth="1"/>
    <col min="8994" max="9001" width="10.625" style="1" customWidth="1"/>
    <col min="9002" max="9007" width="9.625" style="1" customWidth="1"/>
    <col min="9008" max="9216" width="9" style="1"/>
    <col min="9217" max="9217" width="4.625" style="1" customWidth="1"/>
    <col min="9218" max="9218" width="7.625" style="1" customWidth="1"/>
    <col min="9219" max="9230" width="9.625" style="1" customWidth="1"/>
    <col min="9231" max="9232" width="8.625" style="1" customWidth="1"/>
    <col min="9233" max="9238" width="9.625" style="1" customWidth="1"/>
    <col min="9239" max="9239" width="10.625" style="1" customWidth="1"/>
    <col min="9240" max="9240" width="9.625" style="1" customWidth="1"/>
    <col min="9241" max="9241" width="10.625" style="1" customWidth="1"/>
    <col min="9242" max="9242" width="9.625" style="1" customWidth="1"/>
    <col min="9243" max="9248" width="10.625" style="1" customWidth="1"/>
    <col min="9249" max="9249" width="6.625" style="1" customWidth="1"/>
    <col min="9250" max="9257" width="10.625" style="1" customWidth="1"/>
    <col min="9258" max="9263" width="9.625" style="1" customWidth="1"/>
    <col min="9264" max="9472" width="9" style="1"/>
    <col min="9473" max="9473" width="4.625" style="1" customWidth="1"/>
    <col min="9474" max="9474" width="7.625" style="1" customWidth="1"/>
    <col min="9475" max="9486" width="9.625" style="1" customWidth="1"/>
    <col min="9487" max="9488" width="8.625" style="1" customWidth="1"/>
    <col min="9489" max="9494" width="9.625" style="1" customWidth="1"/>
    <col min="9495" max="9495" width="10.625" style="1" customWidth="1"/>
    <col min="9496" max="9496" width="9.625" style="1" customWidth="1"/>
    <col min="9497" max="9497" width="10.625" style="1" customWidth="1"/>
    <col min="9498" max="9498" width="9.625" style="1" customWidth="1"/>
    <col min="9499" max="9504" width="10.625" style="1" customWidth="1"/>
    <col min="9505" max="9505" width="6.625" style="1" customWidth="1"/>
    <col min="9506" max="9513" width="10.625" style="1" customWidth="1"/>
    <col min="9514" max="9519" width="9.625" style="1" customWidth="1"/>
    <col min="9520" max="9728" width="9" style="1"/>
    <col min="9729" max="9729" width="4.625" style="1" customWidth="1"/>
    <col min="9730" max="9730" width="7.625" style="1" customWidth="1"/>
    <col min="9731" max="9742" width="9.625" style="1" customWidth="1"/>
    <col min="9743" max="9744" width="8.625" style="1" customWidth="1"/>
    <col min="9745" max="9750" width="9.625" style="1" customWidth="1"/>
    <col min="9751" max="9751" width="10.625" style="1" customWidth="1"/>
    <col min="9752" max="9752" width="9.625" style="1" customWidth="1"/>
    <col min="9753" max="9753" width="10.625" style="1" customWidth="1"/>
    <col min="9754" max="9754" width="9.625" style="1" customWidth="1"/>
    <col min="9755" max="9760" width="10.625" style="1" customWidth="1"/>
    <col min="9761" max="9761" width="6.625" style="1" customWidth="1"/>
    <col min="9762" max="9769" width="10.625" style="1" customWidth="1"/>
    <col min="9770" max="9775" width="9.625" style="1" customWidth="1"/>
    <col min="9776" max="9984" width="9" style="1"/>
    <col min="9985" max="9985" width="4.625" style="1" customWidth="1"/>
    <col min="9986" max="9986" width="7.625" style="1" customWidth="1"/>
    <col min="9987" max="9998" width="9.625" style="1" customWidth="1"/>
    <col min="9999" max="10000" width="8.625" style="1" customWidth="1"/>
    <col min="10001" max="10006" width="9.625" style="1" customWidth="1"/>
    <col min="10007" max="10007" width="10.625" style="1" customWidth="1"/>
    <col min="10008" max="10008" width="9.625" style="1" customWidth="1"/>
    <col min="10009" max="10009" width="10.625" style="1" customWidth="1"/>
    <col min="10010" max="10010" width="9.625" style="1" customWidth="1"/>
    <col min="10011" max="10016" width="10.625" style="1" customWidth="1"/>
    <col min="10017" max="10017" width="6.625" style="1" customWidth="1"/>
    <col min="10018" max="10025" width="10.625" style="1" customWidth="1"/>
    <col min="10026" max="10031" width="9.625" style="1" customWidth="1"/>
    <col min="10032" max="10240" width="9" style="1"/>
    <col min="10241" max="10241" width="4.625" style="1" customWidth="1"/>
    <col min="10242" max="10242" width="7.625" style="1" customWidth="1"/>
    <col min="10243" max="10254" width="9.625" style="1" customWidth="1"/>
    <col min="10255" max="10256" width="8.625" style="1" customWidth="1"/>
    <col min="10257" max="10262" width="9.625" style="1" customWidth="1"/>
    <col min="10263" max="10263" width="10.625" style="1" customWidth="1"/>
    <col min="10264" max="10264" width="9.625" style="1" customWidth="1"/>
    <col min="10265" max="10265" width="10.625" style="1" customWidth="1"/>
    <col min="10266" max="10266" width="9.625" style="1" customWidth="1"/>
    <col min="10267" max="10272" width="10.625" style="1" customWidth="1"/>
    <col min="10273" max="10273" width="6.625" style="1" customWidth="1"/>
    <col min="10274" max="10281" width="10.625" style="1" customWidth="1"/>
    <col min="10282" max="10287" width="9.625" style="1" customWidth="1"/>
    <col min="10288" max="10496" width="9" style="1"/>
    <col min="10497" max="10497" width="4.625" style="1" customWidth="1"/>
    <col min="10498" max="10498" width="7.625" style="1" customWidth="1"/>
    <col min="10499" max="10510" width="9.625" style="1" customWidth="1"/>
    <col min="10511" max="10512" width="8.625" style="1" customWidth="1"/>
    <col min="10513" max="10518" width="9.625" style="1" customWidth="1"/>
    <col min="10519" max="10519" width="10.625" style="1" customWidth="1"/>
    <col min="10520" max="10520" width="9.625" style="1" customWidth="1"/>
    <col min="10521" max="10521" width="10.625" style="1" customWidth="1"/>
    <col min="10522" max="10522" width="9.625" style="1" customWidth="1"/>
    <col min="10523" max="10528" width="10.625" style="1" customWidth="1"/>
    <col min="10529" max="10529" width="6.625" style="1" customWidth="1"/>
    <col min="10530" max="10537" width="10.625" style="1" customWidth="1"/>
    <col min="10538" max="10543" width="9.625" style="1" customWidth="1"/>
    <col min="10544" max="10752" width="9" style="1"/>
    <col min="10753" max="10753" width="4.625" style="1" customWidth="1"/>
    <col min="10754" max="10754" width="7.625" style="1" customWidth="1"/>
    <col min="10755" max="10766" width="9.625" style="1" customWidth="1"/>
    <col min="10767" max="10768" width="8.625" style="1" customWidth="1"/>
    <col min="10769" max="10774" width="9.625" style="1" customWidth="1"/>
    <col min="10775" max="10775" width="10.625" style="1" customWidth="1"/>
    <col min="10776" max="10776" width="9.625" style="1" customWidth="1"/>
    <col min="10777" max="10777" width="10.625" style="1" customWidth="1"/>
    <col min="10778" max="10778" width="9.625" style="1" customWidth="1"/>
    <col min="10779" max="10784" width="10.625" style="1" customWidth="1"/>
    <col min="10785" max="10785" width="6.625" style="1" customWidth="1"/>
    <col min="10786" max="10793" width="10.625" style="1" customWidth="1"/>
    <col min="10794" max="10799" width="9.625" style="1" customWidth="1"/>
    <col min="10800" max="11008" width="9" style="1"/>
    <col min="11009" max="11009" width="4.625" style="1" customWidth="1"/>
    <col min="11010" max="11010" width="7.625" style="1" customWidth="1"/>
    <col min="11011" max="11022" width="9.625" style="1" customWidth="1"/>
    <col min="11023" max="11024" width="8.625" style="1" customWidth="1"/>
    <col min="11025" max="11030" width="9.625" style="1" customWidth="1"/>
    <col min="11031" max="11031" width="10.625" style="1" customWidth="1"/>
    <col min="11032" max="11032" width="9.625" style="1" customWidth="1"/>
    <col min="11033" max="11033" width="10.625" style="1" customWidth="1"/>
    <col min="11034" max="11034" width="9.625" style="1" customWidth="1"/>
    <col min="11035" max="11040" width="10.625" style="1" customWidth="1"/>
    <col min="11041" max="11041" width="6.625" style="1" customWidth="1"/>
    <col min="11042" max="11049" width="10.625" style="1" customWidth="1"/>
    <col min="11050" max="11055" width="9.625" style="1" customWidth="1"/>
    <col min="11056" max="11264" width="9" style="1"/>
    <col min="11265" max="11265" width="4.625" style="1" customWidth="1"/>
    <col min="11266" max="11266" width="7.625" style="1" customWidth="1"/>
    <col min="11267" max="11278" width="9.625" style="1" customWidth="1"/>
    <col min="11279" max="11280" width="8.625" style="1" customWidth="1"/>
    <col min="11281" max="11286" width="9.625" style="1" customWidth="1"/>
    <col min="11287" max="11287" width="10.625" style="1" customWidth="1"/>
    <col min="11288" max="11288" width="9.625" style="1" customWidth="1"/>
    <col min="11289" max="11289" width="10.625" style="1" customWidth="1"/>
    <col min="11290" max="11290" width="9.625" style="1" customWidth="1"/>
    <col min="11291" max="11296" width="10.625" style="1" customWidth="1"/>
    <col min="11297" max="11297" width="6.625" style="1" customWidth="1"/>
    <col min="11298" max="11305" width="10.625" style="1" customWidth="1"/>
    <col min="11306" max="11311" width="9.625" style="1" customWidth="1"/>
    <col min="11312" max="11520" width="9" style="1"/>
    <col min="11521" max="11521" width="4.625" style="1" customWidth="1"/>
    <col min="11522" max="11522" width="7.625" style="1" customWidth="1"/>
    <col min="11523" max="11534" width="9.625" style="1" customWidth="1"/>
    <col min="11535" max="11536" width="8.625" style="1" customWidth="1"/>
    <col min="11537" max="11542" width="9.625" style="1" customWidth="1"/>
    <col min="11543" max="11543" width="10.625" style="1" customWidth="1"/>
    <col min="11544" max="11544" width="9.625" style="1" customWidth="1"/>
    <col min="11545" max="11545" width="10.625" style="1" customWidth="1"/>
    <col min="11546" max="11546" width="9.625" style="1" customWidth="1"/>
    <col min="11547" max="11552" width="10.625" style="1" customWidth="1"/>
    <col min="11553" max="11553" width="6.625" style="1" customWidth="1"/>
    <col min="11554" max="11561" width="10.625" style="1" customWidth="1"/>
    <col min="11562" max="11567" width="9.625" style="1" customWidth="1"/>
    <col min="11568" max="11776" width="9" style="1"/>
    <col min="11777" max="11777" width="4.625" style="1" customWidth="1"/>
    <col min="11778" max="11778" width="7.625" style="1" customWidth="1"/>
    <col min="11779" max="11790" width="9.625" style="1" customWidth="1"/>
    <col min="11791" max="11792" width="8.625" style="1" customWidth="1"/>
    <col min="11793" max="11798" width="9.625" style="1" customWidth="1"/>
    <col min="11799" max="11799" width="10.625" style="1" customWidth="1"/>
    <col min="11800" max="11800" width="9.625" style="1" customWidth="1"/>
    <col min="11801" max="11801" width="10.625" style="1" customWidth="1"/>
    <col min="11802" max="11802" width="9.625" style="1" customWidth="1"/>
    <col min="11803" max="11808" width="10.625" style="1" customWidth="1"/>
    <col min="11809" max="11809" width="6.625" style="1" customWidth="1"/>
    <col min="11810" max="11817" width="10.625" style="1" customWidth="1"/>
    <col min="11818" max="11823" width="9.625" style="1" customWidth="1"/>
    <col min="11824" max="12032" width="9" style="1"/>
    <col min="12033" max="12033" width="4.625" style="1" customWidth="1"/>
    <col min="12034" max="12034" width="7.625" style="1" customWidth="1"/>
    <col min="12035" max="12046" width="9.625" style="1" customWidth="1"/>
    <col min="12047" max="12048" width="8.625" style="1" customWidth="1"/>
    <col min="12049" max="12054" width="9.625" style="1" customWidth="1"/>
    <col min="12055" max="12055" width="10.625" style="1" customWidth="1"/>
    <col min="12056" max="12056" width="9.625" style="1" customWidth="1"/>
    <col min="12057" max="12057" width="10.625" style="1" customWidth="1"/>
    <col min="12058" max="12058" width="9.625" style="1" customWidth="1"/>
    <col min="12059" max="12064" width="10.625" style="1" customWidth="1"/>
    <col min="12065" max="12065" width="6.625" style="1" customWidth="1"/>
    <col min="12066" max="12073" width="10.625" style="1" customWidth="1"/>
    <col min="12074" max="12079" width="9.625" style="1" customWidth="1"/>
    <col min="12080" max="12288" width="9" style="1"/>
    <col min="12289" max="12289" width="4.625" style="1" customWidth="1"/>
    <col min="12290" max="12290" width="7.625" style="1" customWidth="1"/>
    <col min="12291" max="12302" width="9.625" style="1" customWidth="1"/>
    <col min="12303" max="12304" width="8.625" style="1" customWidth="1"/>
    <col min="12305" max="12310" width="9.625" style="1" customWidth="1"/>
    <col min="12311" max="12311" width="10.625" style="1" customWidth="1"/>
    <col min="12312" max="12312" width="9.625" style="1" customWidth="1"/>
    <col min="12313" max="12313" width="10.625" style="1" customWidth="1"/>
    <col min="12314" max="12314" width="9.625" style="1" customWidth="1"/>
    <col min="12315" max="12320" width="10.625" style="1" customWidth="1"/>
    <col min="12321" max="12321" width="6.625" style="1" customWidth="1"/>
    <col min="12322" max="12329" width="10.625" style="1" customWidth="1"/>
    <col min="12330" max="12335" width="9.625" style="1" customWidth="1"/>
    <col min="12336" max="12544" width="9" style="1"/>
    <col min="12545" max="12545" width="4.625" style="1" customWidth="1"/>
    <col min="12546" max="12546" width="7.625" style="1" customWidth="1"/>
    <col min="12547" max="12558" width="9.625" style="1" customWidth="1"/>
    <col min="12559" max="12560" width="8.625" style="1" customWidth="1"/>
    <col min="12561" max="12566" width="9.625" style="1" customWidth="1"/>
    <col min="12567" max="12567" width="10.625" style="1" customWidth="1"/>
    <col min="12568" max="12568" width="9.625" style="1" customWidth="1"/>
    <col min="12569" max="12569" width="10.625" style="1" customWidth="1"/>
    <col min="12570" max="12570" width="9.625" style="1" customWidth="1"/>
    <col min="12571" max="12576" width="10.625" style="1" customWidth="1"/>
    <col min="12577" max="12577" width="6.625" style="1" customWidth="1"/>
    <col min="12578" max="12585" width="10.625" style="1" customWidth="1"/>
    <col min="12586" max="12591" width="9.625" style="1" customWidth="1"/>
    <col min="12592" max="12800" width="9" style="1"/>
    <col min="12801" max="12801" width="4.625" style="1" customWidth="1"/>
    <col min="12802" max="12802" width="7.625" style="1" customWidth="1"/>
    <col min="12803" max="12814" width="9.625" style="1" customWidth="1"/>
    <col min="12815" max="12816" width="8.625" style="1" customWidth="1"/>
    <col min="12817" max="12822" width="9.625" style="1" customWidth="1"/>
    <col min="12823" max="12823" width="10.625" style="1" customWidth="1"/>
    <col min="12824" max="12824" width="9.625" style="1" customWidth="1"/>
    <col min="12825" max="12825" width="10.625" style="1" customWidth="1"/>
    <col min="12826" max="12826" width="9.625" style="1" customWidth="1"/>
    <col min="12827" max="12832" width="10.625" style="1" customWidth="1"/>
    <col min="12833" max="12833" width="6.625" style="1" customWidth="1"/>
    <col min="12834" max="12841" width="10.625" style="1" customWidth="1"/>
    <col min="12842" max="12847" width="9.625" style="1" customWidth="1"/>
    <col min="12848" max="13056" width="9" style="1"/>
    <col min="13057" max="13057" width="4.625" style="1" customWidth="1"/>
    <col min="13058" max="13058" width="7.625" style="1" customWidth="1"/>
    <col min="13059" max="13070" width="9.625" style="1" customWidth="1"/>
    <col min="13071" max="13072" width="8.625" style="1" customWidth="1"/>
    <col min="13073" max="13078" width="9.625" style="1" customWidth="1"/>
    <col min="13079" max="13079" width="10.625" style="1" customWidth="1"/>
    <col min="13080" max="13080" width="9.625" style="1" customWidth="1"/>
    <col min="13081" max="13081" width="10.625" style="1" customWidth="1"/>
    <col min="13082" max="13082" width="9.625" style="1" customWidth="1"/>
    <col min="13083" max="13088" width="10.625" style="1" customWidth="1"/>
    <col min="13089" max="13089" width="6.625" style="1" customWidth="1"/>
    <col min="13090" max="13097" width="10.625" style="1" customWidth="1"/>
    <col min="13098" max="13103" width="9.625" style="1" customWidth="1"/>
    <col min="13104" max="13312" width="9" style="1"/>
    <col min="13313" max="13313" width="4.625" style="1" customWidth="1"/>
    <col min="13314" max="13314" width="7.625" style="1" customWidth="1"/>
    <col min="13315" max="13326" width="9.625" style="1" customWidth="1"/>
    <col min="13327" max="13328" width="8.625" style="1" customWidth="1"/>
    <col min="13329" max="13334" width="9.625" style="1" customWidth="1"/>
    <col min="13335" max="13335" width="10.625" style="1" customWidth="1"/>
    <col min="13336" max="13336" width="9.625" style="1" customWidth="1"/>
    <col min="13337" max="13337" width="10.625" style="1" customWidth="1"/>
    <col min="13338" max="13338" width="9.625" style="1" customWidth="1"/>
    <col min="13339" max="13344" width="10.625" style="1" customWidth="1"/>
    <col min="13345" max="13345" width="6.625" style="1" customWidth="1"/>
    <col min="13346" max="13353" width="10.625" style="1" customWidth="1"/>
    <col min="13354" max="13359" width="9.625" style="1" customWidth="1"/>
    <col min="13360" max="13568" width="9" style="1"/>
    <col min="13569" max="13569" width="4.625" style="1" customWidth="1"/>
    <col min="13570" max="13570" width="7.625" style="1" customWidth="1"/>
    <col min="13571" max="13582" width="9.625" style="1" customWidth="1"/>
    <col min="13583" max="13584" width="8.625" style="1" customWidth="1"/>
    <col min="13585" max="13590" width="9.625" style="1" customWidth="1"/>
    <col min="13591" max="13591" width="10.625" style="1" customWidth="1"/>
    <col min="13592" max="13592" width="9.625" style="1" customWidth="1"/>
    <col min="13593" max="13593" width="10.625" style="1" customWidth="1"/>
    <col min="13594" max="13594" width="9.625" style="1" customWidth="1"/>
    <col min="13595" max="13600" width="10.625" style="1" customWidth="1"/>
    <col min="13601" max="13601" width="6.625" style="1" customWidth="1"/>
    <col min="13602" max="13609" width="10.625" style="1" customWidth="1"/>
    <col min="13610" max="13615" width="9.625" style="1" customWidth="1"/>
    <col min="13616" max="13824" width="9" style="1"/>
    <col min="13825" max="13825" width="4.625" style="1" customWidth="1"/>
    <col min="13826" max="13826" width="7.625" style="1" customWidth="1"/>
    <col min="13827" max="13838" width="9.625" style="1" customWidth="1"/>
    <col min="13839" max="13840" width="8.625" style="1" customWidth="1"/>
    <col min="13841" max="13846" width="9.625" style="1" customWidth="1"/>
    <col min="13847" max="13847" width="10.625" style="1" customWidth="1"/>
    <col min="13848" max="13848" width="9.625" style="1" customWidth="1"/>
    <col min="13849" max="13849" width="10.625" style="1" customWidth="1"/>
    <col min="13850" max="13850" width="9.625" style="1" customWidth="1"/>
    <col min="13851" max="13856" width="10.625" style="1" customWidth="1"/>
    <col min="13857" max="13857" width="6.625" style="1" customWidth="1"/>
    <col min="13858" max="13865" width="10.625" style="1" customWidth="1"/>
    <col min="13866" max="13871" width="9.625" style="1" customWidth="1"/>
    <col min="13872" max="14080" width="9" style="1"/>
    <col min="14081" max="14081" width="4.625" style="1" customWidth="1"/>
    <col min="14082" max="14082" width="7.625" style="1" customWidth="1"/>
    <col min="14083" max="14094" width="9.625" style="1" customWidth="1"/>
    <col min="14095" max="14096" width="8.625" style="1" customWidth="1"/>
    <col min="14097" max="14102" width="9.625" style="1" customWidth="1"/>
    <col min="14103" max="14103" width="10.625" style="1" customWidth="1"/>
    <col min="14104" max="14104" width="9.625" style="1" customWidth="1"/>
    <col min="14105" max="14105" width="10.625" style="1" customWidth="1"/>
    <col min="14106" max="14106" width="9.625" style="1" customWidth="1"/>
    <col min="14107" max="14112" width="10.625" style="1" customWidth="1"/>
    <col min="14113" max="14113" width="6.625" style="1" customWidth="1"/>
    <col min="14114" max="14121" width="10.625" style="1" customWidth="1"/>
    <col min="14122" max="14127" width="9.625" style="1" customWidth="1"/>
    <col min="14128" max="14336" width="9" style="1"/>
    <col min="14337" max="14337" width="4.625" style="1" customWidth="1"/>
    <col min="14338" max="14338" width="7.625" style="1" customWidth="1"/>
    <col min="14339" max="14350" width="9.625" style="1" customWidth="1"/>
    <col min="14351" max="14352" width="8.625" style="1" customWidth="1"/>
    <col min="14353" max="14358" width="9.625" style="1" customWidth="1"/>
    <col min="14359" max="14359" width="10.625" style="1" customWidth="1"/>
    <col min="14360" max="14360" width="9.625" style="1" customWidth="1"/>
    <col min="14361" max="14361" width="10.625" style="1" customWidth="1"/>
    <col min="14362" max="14362" width="9.625" style="1" customWidth="1"/>
    <col min="14363" max="14368" width="10.625" style="1" customWidth="1"/>
    <col min="14369" max="14369" width="6.625" style="1" customWidth="1"/>
    <col min="14370" max="14377" width="10.625" style="1" customWidth="1"/>
    <col min="14378" max="14383" width="9.625" style="1" customWidth="1"/>
    <col min="14384" max="14592" width="9" style="1"/>
    <col min="14593" max="14593" width="4.625" style="1" customWidth="1"/>
    <col min="14594" max="14594" width="7.625" style="1" customWidth="1"/>
    <col min="14595" max="14606" width="9.625" style="1" customWidth="1"/>
    <col min="14607" max="14608" width="8.625" style="1" customWidth="1"/>
    <col min="14609" max="14614" width="9.625" style="1" customWidth="1"/>
    <col min="14615" max="14615" width="10.625" style="1" customWidth="1"/>
    <col min="14616" max="14616" width="9.625" style="1" customWidth="1"/>
    <col min="14617" max="14617" width="10.625" style="1" customWidth="1"/>
    <col min="14618" max="14618" width="9.625" style="1" customWidth="1"/>
    <col min="14619" max="14624" width="10.625" style="1" customWidth="1"/>
    <col min="14625" max="14625" width="6.625" style="1" customWidth="1"/>
    <col min="14626" max="14633" width="10.625" style="1" customWidth="1"/>
    <col min="14634" max="14639" width="9.625" style="1" customWidth="1"/>
    <col min="14640" max="14848" width="9" style="1"/>
    <col min="14849" max="14849" width="4.625" style="1" customWidth="1"/>
    <col min="14850" max="14850" width="7.625" style="1" customWidth="1"/>
    <col min="14851" max="14862" width="9.625" style="1" customWidth="1"/>
    <col min="14863" max="14864" width="8.625" style="1" customWidth="1"/>
    <col min="14865" max="14870" width="9.625" style="1" customWidth="1"/>
    <col min="14871" max="14871" width="10.625" style="1" customWidth="1"/>
    <col min="14872" max="14872" width="9.625" style="1" customWidth="1"/>
    <col min="14873" max="14873" width="10.625" style="1" customWidth="1"/>
    <col min="14874" max="14874" width="9.625" style="1" customWidth="1"/>
    <col min="14875" max="14880" width="10.625" style="1" customWidth="1"/>
    <col min="14881" max="14881" width="6.625" style="1" customWidth="1"/>
    <col min="14882" max="14889" width="10.625" style="1" customWidth="1"/>
    <col min="14890" max="14895" width="9.625" style="1" customWidth="1"/>
    <col min="14896" max="15104" width="9" style="1"/>
    <col min="15105" max="15105" width="4.625" style="1" customWidth="1"/>
    <col min="15106" max="15106" width="7.625" style="1" customWidth="1"/>
    <col min="15107" max="15118" width="9.625" style="1" customWidth="1"/>
    <col min="15119" max="15120" width="8.625" style="1" customWidth="1"/>
    <col min="15121" max="15126" width="9.625" style="1" customWidth="1"/>
    <col min="15127" max="15127" width="10.625" style="1" customWidth="1"/>
    <col min="15128" max="15128" width="9.625" style="1" customWidth="1"/>
    <col min="15129" max="15129" width="10.625" style="1" customWidth="1"/>
    <col min="15130" max="15130" width="9.625" style="1" customWidth="1"/>
    <col min="15131" max="15136" width="10.625" style="1" customWidth="1"/>
    <col min="15137" max="15137" width="6.625" style="1" customWidth="1"/>
    <col min="15138" max="15145" width="10.625" style="1" customWidth="1"/>
    <col min="15146" max="15151" width="9.625" style="1" customWidth="1"/>
    <col min="15152" max="15360" width="9" style="1"/>
    <col min="15361" max="15361" width="4.625" style="1" customWidth="1"/>
    <col min="15362" max="15362" width="7.625" style="1" customWidth="1"/>
    <col min="15363" max="15374" width="9.625" style="1" customWidth="1"/>
    <col min="15375" max="15376" width="8.625" style="1" customWidth="1"/>
    <col min="15377" max="15382" width="9.625" style="1" customWidth="1"/>
    <col min="15383" max="15383" width="10.625" style="1" customWidth="1"/>
    <col min="15384" max="15384" width="9.625" style="1" customWidth="1"/>
    <col min="15385" max="15385" width="10.625" style="1" customWidth="1"/>
    <col min="15386" max="15386" width="9.625" style="1" customWidth="1"/>
    <col min="15387" max="15392" width="10.625" style="1" customWidth="1"/>
    <col min="15393" max="15393" width="6.625" style="1" customWidth="1"/>
    <col min="15394" max="15401" width="10.625" style="1" customWidth="1"/>
    <col min="15402" max="15407" width="9.625" style="1" customWidth="1"/>
    <col min="15408" max="15616" width="9" style="1"/>
    <col min="15617" max="15617" width="4.625" style="1" customWidth="1"/>
    <col min="15618" max="15618" width="7.625" style="1" customWidth="1"/>
    <col min="15619" max="15630" width="9.625" style="1" customWidth="1"/>
    <col min="15631" max="15632" width="8.625" style="1" customWidth="1"/>
    <col min="15633" max="15638" width="9.625" style="1" customWidth="1"/>
    <col min="15639" max="15639" width="10.625" style="1" customWidth="1"/>
    <col min="15640" max="15640" width="9.625" style="1" customWidth="1"/>
    <col min="15641" max="15641" width="10.625" style="1" customWidth="1"/>
    <col min="15642" max="15642" width="9.625" style="1" customWidth="1"/>
    <col min="15643" max="15648" width="10.625" style="1" customWidth="1"/>
    <col min="15649" max="15649" width="6.625" style="1" customWidth="1"/>
    <col min="15650" max="15657" width="10.625" style="1" customWidth="1"/>
    <col min="15658" max="15663" width="9.625" style="1" customWidth="1"/>
    <col min="15664" max="15872" width="9" style="1"/>
    <col min="15873" max="15873" width="4.625" style="1" customWidth="1"/>
    <col min="15874" max="15874" width="7.625" style="1" customWidth="1"/>
    <col min="15875" max="15886" width="9.625" style="1" customWidth="1"/>
    <col min="15887" max="15888" width="8.625" style="1" customWidth="1"/>
    <col min="15889" max="15894" width="9.625" style="1" customWidth="1"/>
    <col min="15895" max="15895" width="10.625" style="1" customWidth="1"/>
    <col min="15896" max="15896" width="9.625" style="1" customWidth="1"/>
    <col min="15897" max="15897" width="10.625" style="1" customWidth="1"/>
    <col min="15898" max="15898" width="9.625" style="1" customWidth="1"/>
    <col min="15899" max="15904" width="10.625" style="1" customWidth="1"/>
    <col min="15905" max="15905" width="6.625" style="1" customWidth="1"/>
    <col min="15906" max="15913" width="10.625" style="1" customWidth="1"/>
    <col min="15914" max="15919" width="9.625" style="1" customWidth="1"/>
    <col min="15920" max="16128" width="9" style="1"/>
    <col min="16129" max="16129" width="4.625" style="1" customWidth="1"/>
    <col min="16130" max="16130" width="7.625" style="1" customWidth="1"/>
    <col min="16131" max="16142" width="9.625" style="1" customWidth="1"/>
    <col min="16143" max="16144" width="8.625" style="1" customWidth="1"/>
    <col min="16145" max="16150" width="9.625" style="1" customWidth="1"/>
    <col min="16151" max="16151" width="10.625" style="1" customWidth="1"/>
    <col min="16152" max="16152" width="9.625" style="1" customWidth="1"/>
    <col min="16153" max="16153" width="10.625" style="1" customWidth="1"/>
    <col min="16154" max="16154" width="9.625" style="1" customWidth="1"/>
    <col min="16155" max="16160" width="10.625" style="1" customWidth="1"/>
    <col min="16161" max="16161" width="6.625" style="1" customWidth="1"/>
    <col min="16162" max="16169" width="10.625" style="1" customWidth="1"/>
    <col min="16170" max="16175" width="9.625" style="1" customWidth="1"/>
    <col min="16176" max="16384" width="9" style="1"/>
  </cols>
  <sheetData>
    <row r="1" spans="1:47" ht="30" customHeight="1" x14ac:dyDescent="0.15">
      <c r="A1" s="263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5"/>
    </row>
    <row r="2" spans="1:47" ht="15" customHeight="1" x14ac:dyDescent="0.15">
      <c r="A2" s="181" t="s">
        <v>285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" t="s">
        <v>335</v>
      </c>
    </row>
    <row r="3" spans="1:47" ht="15" customHeight="1" thickBot="1" x14ac:dyDescent="0.2">
      <c r="A3" s="181" t="s">
        <v>2</v>
      </c>
      <c r="B3" s="181"/>
      <c r="C3" s="181"/>
      <c r="D3" s="181"/>
      <c r="E3" s="181"/>
      <c r="F3" s="181"/>
      <c r="G3" s="181" t="s">
        <v>3</v>
      </c>
      <c r="H3" s="181"/>
      <c r="I3" s="181"/>
      <c r="J3" s="181"/>
      <c r="K3" s="181"/>
      <c r="L3" s="181"/>
      <c r="M3" s="181"/>
      <c r="O3" s="1" t="s">
        <v>4</v>
      </c>
      <c r="T3" s="1" t="s">
        <v>5</v>
      </c>
      <c r="X3" s="1" t="s">
        <v>6</v>
      </c>
      <c r="AB3" s="1" t="s">
        <v>7</v>
      </c>
      <c r="AH3" s="1" t="s">
        <v>8</v>
      </c>
    </row>
    <row r="4" spans="1:47" ht="14.45" customHeight="1" thickTop="1" x14ac:dyDescent="0.15">
      <c r="A4" s="197"/>
      <c r="B4" s="261" t="s">
        <v>9</v>
      </c>
      <c r="C4" s="266"/>
      <c r="D4" s="266"/>
      <c r="E4" s="266"/>
      <c r="F4" s="267"/>
      <c r="G4" s="260" t="s">
        <v>10</v>
      </c>
      <c r="H4" s="261"/>
      <c r="I4" s="261"/>
      <c r="J4" s="261"/>
      <c r="K4" s="261"/>
      <c r="L4" s="262"/>
      <c r="M4" s="198"/>
      <c r="N4" s="3"/>
      <c r="O4" s="231" t="s">
        <v>11</v>
      </c>
      <c r="P4" s="232"/>
      <c r="Q4" s="248" t="s">
        <v>12</v>
      </c>
      <c r="R4" s="232"/>
      <c r="S4" s="233"/>
      <c r="T4" s="231" t="s">
        <v>13</v>
      </c>
      <c r="U4" s="249"/>
      <c r="V4" s="249"/>
      <c r="W4" s="250"/>
      <c r="X4" s="231" t="s">
        <v>14</v>
      </c>
      <c r="Y4" s="232"/>
      <c r="Z4" s="232"/>
      <c r="AA4" s="233"/>
      <c r="AB4" s="234" t="s">
        <v>15</v>
      </c>
      <c r="AC4" s="235"/>
      <c r="AD4" s="235"/>
      <c r="AE4" s="235"/>
      <c r="AF4" s="236"/>
      <c r="AH4" s="234" t="s">
        <v>16</v>
      </c>
      <c r="AI4" s="237"/>
      <c r="AJ4" s="237"/>
      <c r="AK4" s="237"/>
      <c r="AL4" s="237"/>
      <c r="AM4" s="237"/>
      <c r="AN4" s="235"/>
      <c r="AO4" s="236"/>
      <c r="AP4" s="234" t="s">
        <v>17</v>
      </c>
      <c r="AQ4" s="237"/>
      <c r="AR4" s="235"/>
      <c r="AS4" s="235"/>
      <c r="AT4" s="235"/>
      <c r="AU4" s="236"/>
    </row>
    <row r="5" spans="1:47" ht="39.950000000000003" customHeight="1" x14ac:dyDescent="0.15">
      <c r="A5" s="199" t="s">
        <v>18</v>
      </c>
      <c r="B5" s="200" t="s">
        <v>19</v>
      </c>
      <c r="C5" s="186" t="s">
        <v>20</v>
      </c>
      <c r="D5" s="186" t="s">
        <v>21</v>
      </c>
      <c r="E5" s="187" t="s">
        <v>22</v>
      </c>
      <c r="F5" s="188" t="s">
        <v>23</v>
      </c>
      <c r="G5" s="189" t="s">
        <v>19</v>
      </c>
      <c r="H5" s="190" t="s">
        <v>20</v>
      </c>
      <c r="I5" s="190" t="s">
        <v>21</v>
      </c>
      <c r="J5" s="190" t="s">
        <v>24</v>
      </c>
      <c r="K5" s="190" t="s">
        <v>25</v>
      </c>
      <c r="L5" s="191" t="s">
        <v>26</v>
      </c>
      <c r="M5" s="201"/>
      <c r="N5" s="12"/>
      <c r="O5" s="4" t="s">
        <v>27</v>
      </c>
      <c r="P5" s="13" t="s">
        <v>28</v>
      </c>
      <c r="Q5" s="14" t="s">
        <v>29</v>
      </c>
      <c r="R5" s="13" t="s">
        <v>30</v>
      </c>
      <c r="S5" s="15" t="s">
        <v>31</v>
      </c>
      <c r="T5" s="4" t="s">
        <v>32</v>
      </c>
      <c r="U5" s="13" t="s">
        <v>25</v>
      </c>
      <c r="V5" s="224" t="s">
        <v>26</v>
      </c>
      <c r="W5" s="225"/>
      <c r="X5" s="226" t="s">
        <v>33</v>
      </c>
      <c r="Y5" s="224"/>
      <c r="Z5" s="224" t="s">
        <v>34</v>
      </c>
      <c r="AA5" s="225"/>
      <c r="AB5" s="16" t="s">
        <v>35</v>
      </c>
      <c r="AC5" s="238" t="s">
        <v>36</v>
      </c>
      <c r="AD5" s="239"/>
      <c r="AE5" s="238" t="s">
        <v>37</v>
      </c>
      <c r="AF5" s="240"/>
      <c r="AH5" s="17" t="s">
        <v>32</v>
      </c>
      <c r="AI5" s="18" t="s">
        <v>31</v>
      </c>
      <c r="AJ5" s="223" t="s">
        <v>35</v>
      </c>
      <c r="AK5" s="241"/>
      <c r="AL5" s="223" t="s">
        <v>36</v>
      </c>
      <c r="AM5" s="223"/>
      <c r="AN5" s="224" t="s">
        <v>37</v>
      </c>
      <c r="AO5" s="225"/>
      <c r="AP5" s="226" t="s">
        <v>35</v>
      </c>
      <c r="AQ5" s="227"/>
      <c r="AR5" s="224" t="s">
        <v>36</v>
      </c>
      <c r="AS5" s="227"/>
      <c r="AT5" s="224" t="s">
        <v>37</v>
      </c>
      <c r="AU5" s="228"/>
    </row>
    <row r="6" spans="1:47" ht="14.45" customHeight="1" x14ac:dyDescent="0.15">
      <c r="A6" s="202"/>
      <c r="B6" s="182" t="s">
        <v>38</v>
      </c>
      <c r="C6" s="192" t="s">
        <v>39</v>
      </c>
      <c r="D6" s="192" t="s">
        <v>39</v>
      </c>
      <c r="E6" s="192" t="s">
        <v>39</v>
      </c>
      <c r="F6" s="193" t="s">
        <v>39</v>
      </c>
      <c r="G6" s="183" t="s">
        <v>38</v>
      </c>
      <c r="H6" s="194" t="s">
        <v>39</v>
      </c>
      <c r="I6" s="194" t="s">
        <v>39</v>
      </c>
      <c r="J6" s="195" t="s">
        <v>112</v>
      </c>
      <c r="K6" s="195" t="s">
        <v>113</v>
      </c>
      <c r="L6" s="196" t="s">
        <v>114</v>
      </c>
      <c r="M6" s="201"/>
      <c r="N6" s="12"/>
      <c r="O6" s="26" t="s">
        <v>115</v>
      </c>
      <c r="P6" s="27" t="s">
        <v>116</v>
      </c>
      <c r="Q6" s="28"/>
      <c r="R6" s="27" t="s">
        <v>117</v>
      </c>
      <c r="S6" s="29" t="s">
        <v>118</v>
      </c>
      <c r="T6" s="30" t="s">
        <v>119</v>
      </c>
      <c r="U6" s="24" t="s">
        <v>120</v>
      </c>
      <c r="V6" s="24" t="s">
        <v>121</v>
      </c>
      <c r="W6" s="31" t="s">
        <v>122</v>
      </c>
      <c r="X6" s="30" t="s">
        <v>123</v>
      </c>
      <c r="Y6" s="32" t="s">
        <v>122</v>
      </c>
      <c r="Z6" s="33" t="s">
        <v>124</v>
      </c>
      <c r="AA6" s="31" t="s">
        <v>122</v>
      </c>
      <c r="AB6" s="34" t="s">
        <v>125</v>
      </c>
      <c r="AC6" s="35" t="s">
        <v>126</v>
      </c>
      <c r="AD6" s="35" t="s">
        <v>127</v>
      </c>
      <c r="AE6" s="36" t="s">
        <v>128</v>
      </c>
      <c r="AF6" s="37" t="s">
        <v>129</v>
      </c>
      <c r="AH6" s="38" t="s">
        <v>130</v>
      </c>
      <c r="AI6" s="39" t="s">
        <v>131</v>
      </c>
      <c r="AJ6" s="40"/>
      <c r="AK6" s="41" t="s">
        <v>132</v>
      </c>
      <c r="AL6" s="40"/>
      <c r="AM6" s="41" t="s">
        <v>133</v>
      </c>
      <c r="AN6" s="40"/>
      <c r="AO6" s="42" t="s">
        <v>134</v>
      </c>
      <c r="AP6" s="43" t="s">
        <v>63</v>
      </c>
      <c r="AQ6" s="44" t="s">
        <v>64</v>
      </c>
      <c r="AR6" s="44" t="s">
        <v>63</v>
      </c>
      <c r="AS6" s="44" t="s">
        <v>64</v>
      </c>
      <c r="AT6" s="44" t="s">
        <v>63</v>
      </c>
      <c r="AU6" s="45" t="s">
        <v>64</v>
      </c>
    </row>
    <row r="7" spans="1:47" ht="14.45" customHeight="1" x14ac:dyDescent="0.15">
      <c r="A7" s="203" t="s">
        <v>65</v>
      </c>
      <c r="B7" s="204" t="s">
        <v>208</v>
      </c>
      <c r="C7" s="48">
        <v>1149</v>
      </c>
      <c r="D7" s="49">
        <v>0</v>
      </c>
      <c r="E7" s="49">
        <v>381</v>
      </c>
      <c r="F7" s="115">
        <v>0</v>
      </c>
      <c r="G7" s="51" t="s">
        <v>67</v>
      </c>
      <c r="H7" s="49">
        <v>2689162</v>
      </c>
      <c r="I7" s="49">
        <v>1873</v>
      </c>
      <c r="J7" s="52">
        <v>0</v>
      </c>
      <c r="K7" s="49">
        <v>100000</v>
      </c>
      <c r="L7" s="53">
        <v>7963518</v>
      </c>
      <c r="M7" s="179"/>
      <c r="N7" s="54"/>
      <c r="O7" s="55">
        <f>IF(K7&lt;0.5,0.5,((L7-L8)-5*K8)/5/(K7-K8))</f>
        <v>0.1728613569321534</v>
      </c>
      <c r="P7" s="56">
        <f>IF(H7&lt;0.5,1,(I7/H7)/((K7-K8)/(L7-L8)))</f>
        <v>1.0244048963074786</v>
      </c>
      <c r="Q7" s="57">
        <f>IF(C7&lt;0.5,0,D7/C7)</f>
        <v>0</v>
      </c>
      <c r="R7" s="58">
        <f>IF(P7=0,Q7,Q7/P7)</f>
        <v>0</v>
      </c>
      <c r="S7" s="59">
        <f>IF(E7&lt;0.5,0,F7/E7)</f>
        <v>0</v>
      </c>
      <c r="T7" s="60">
        <f>5*R7/(1+5*(1-O7)*R7)</f>
        <v>0</v>
      </c>
      <c r="U7" s="61">
        <v>100000</v>
      </c>
      <c r="V7" s="61">
        <f>5*U7*((1-T7)+O7*T7)</f>
        <v>500000</v>
      </c>
      <c r="W7" s="62">
        <f>SUM(V7:V$24)</f>
        <v>7992513.8870955463</v>
      </c>
      <c r="X7" s="63">
        <f t="shared" ref="X7:X42" si="0">V7*(1-S7)</f>
        <v>500000</v>
      </c>
      <c r="Y7" s="61">
        <f>SUM(X7:X$24)</f>
        <v>7867496.5603935914</v>
      </c>
      <c r="Z7" s="61">
        <f t="shared" ref="Z7:Z42" si="1">V7*S7</f>
        <v>0</v>
      </c>
      <c r="AA7" s="62">
        <f>SUM(Z7:Z$24)</f>
        <v>125017.32670195581</v>
      </c>
      <c r="AB7" s="55">
        <f t="shared" ref="AB7:AB42" si="2">W7/U7</f>
        <v>79.925138870955465</v>
      </c>
      <c r="AC7" s="56">
        <f t="shared" ref="AC7:AC42" si="3">Y7/U7</f>
        <v>78.674965603935917</v>
      </c>
      <c r="AD7" s="64">
        <f>AC7/AB7*100</f>
        <v>98.435819712446133</v>
      </c>
      <c r="AE7" s="56">
        <f t="shared" ref="AE7:AE42" si="4">AA7/U7</f>
        <v>1.2501732670195582</v>
      </c>
      <c r="AF7" s="65">
        <f>AE7/AB7*100</f>
        <v>1.5641802875538915</v>
      </c>
      <c r="AH7" s="66">
        <f>IF(D7=0,0,T7*T7*(1-T7)/D7)</f>
        <v>0</v>
      </c>
      <c r="AI7" s="67">
        <f>IF(E7&lt;0.5,0,S7*(1-S7)/E7)</f>
        <v>0</v>
      </c>
      <c r="AJ7" s="67">
        <f>U7*U7*((1-O7)*5+AB8)^2*AH7</f>
        <v>0</v>
      </c>
      <c r="AK7" s="67">
        <f>SUM(AJ7:AJ$24)/U7/U7</f>
        <v>0.57294792596273425</v>
      </c>
      <c r="AL7" s="67">
        <f>U7*U7*((1-O7)*5*(1-S7)+AC8)^2*AH7+V7*V7*AI7</f>
        <v>0</v>
      </c>
      <c r="AM7" s="67">
        <f>SUM(AL7:AL$24)/U7/U7</f>
        <v>0.51830228412251445</v>
      </c>
      <c r="AN7" s="67">
        <f>U7*U7*((1-O7)*5*S7+AE8)^2*AH7+V7*V7*AI7</f>
        <v>0</v>
      </c>
      <c r="AO7" s="68">
        <f>SUM(AN7:AN$24)/U7/U7</f>
        <v>1.4492105742226645E-2</v>
      </c>
      <c r="AP7" s="55">
        <f t="shared" ref="AP7:AP42" si="5">AB7-1.96*SQRT(AK7)</f>
        <v>78.441549725545443</v>
      </c>
      <c r="AQ7" s="56">
        <f t="shared" ref="AQ7:AQ42" si="6">AB7+1.96*SQRT(AK7)</f>
        <v>81.408728016365487</v>
      </c>
      <c r="AR7" s="56">
        <f t="shared" ref="AR7:AR42" si="7">AC7-1.96*SQRT(AM7)</f>
        <v>77.263898612370653</v>
      </c>
      <c r="AS7" s="56">
        <f t="shared" ref="AS7:AS42" si="8">AC7+1.96*SQRT(AM7)</f>
        <v>80.08603259550118</v>
      </c>
      <c r="AT7" s="56">
        <f t="shared" ref="AT7:AT42" si="9">AE7-1.96*SQRT(AO7)</f>
        <v>1.0142222690997829</v>
      </c>
      <c r="AU7" s="69">
        <f t="shared" ref="AU7:AU42" si="10">AE7+1.96*SQRT(AO7)</f>
        <v>1.4861242649393336</v>
      </c>
    </row>
    <row r="8" spans="1:47" ht="14.45" customHeight="1" x14ac:dyDescent="0.15">
      <c r="A8" s="203"/>
      <c r="B8" s="205" t="s">
        <v>176</v>
      </c>
      <c r="C8" s="71">
        <v>1257</v>
      </c>
      <c r="D8" s="72">
        <v>0</v>
      </c>
      <c r="E8" s="72">
        <v>421</v>
      </c>
      <c r="F8" s="126">
        <v>0</v>
      </c>
      <c r="G8" s="74" t="s">
        <v>69</v>
      </c>
      <c r="H8" s="72">
        <v>2841813</v>
      </c>
      <c r="I8" s="72">
        <v>261</v>
      </c>
      <c r="J8" s="75">
        <v>5</v>
      </c>
      <c r="K8" s="72">
        <v>99661</v>
      </c>
      <c r="L8" s="76">
        <v>7464920</v>
      </c>
      <c r="M8" s="179"/>
      <c r="N8" s="54"/>
      <c r="O8" s="77">
        <f t="shared" ref="O8:O22" si="11">IF(K8&lt;0.5,0.5,((L8-L9)-5*K9)/5/(K8-K9))</f>
        <v>0.4553191489361702</v>
      </c>
      <c r="P8" s="78">
        <f t="shared" ref="P8:P23" si="12">IF(H8&lt;0.5,1,(I8/H8)/((K8-K9)/(L8-L9)))</f>
        <v>0.97348850068450843</v>
      </c>
      <c r="Q8" s="79">
        <f t="shared" ref="Q8:Q42" si="13">IF(C8&lt;0.5,0,D8/C8)</f>
        <v>0</v>
      </c>
      <c r="R8" s="80">
        <f t="shared" ref="R8:R42" si="14">IF(P8=0,Q8,Q8/P8)</f>
        <v>0</v>
      </c>
      <c r="S8" s="81">
        <f t="shared" ref="S8:S42" si="15">IF(E8&lt;0.5,0,F8/E8)</f>
        <v>0</v>
      </c>
      <c r="T8" s="82">
        <f>5*R8/(1+5*(1-O8)*R8)</f>
        <v>0</v>
      </c>
      <c r="U8" s="83">
        <f>U7*(1-T7)</f>
        <v>100000</v>
      </c>
      <c r="V8" s="83">
        <f>5*U8*((1-T8)+O8*T8)</f>
        <v>500000</v>
      </c>
      <c r="W8" s="84">
        <f>SUM(V8:V$24)</f>
        <v>7492513.8870955454</v>
      </c>
      <c r="X8" s="85">
        <f t="shared" si="0"/>
        <v>500000</v>
      </c>
      <c r="Y8" s="83">
        <f>SUM(X8:X$24)</f>
        <v>7367496.5603935905</v>
      </c>
      <c r="Z8" s="83">
        <f t="shared" si="1"/>
        <v>0</v>
      </c>
      <c r="AA8" s="84">
        <f>SUM(Z8:Z$24)</f>
        <v>125017.32670195581</v>
      </c>
      <c r="AB8" s="77">
        <f t="shared" si="2"/>
        <v>74.92513887095545</v>
      </c>
      <c r="AC8" s="78">
        <f t="shared" si="3"/>
        <v>73.674965603935902</v>
      </c>
      <c r="AD8" s="86">
        <f t="shared" ref="AD8:AD42" si="16">AC8/AB8*100</f>
        <v>98.331436837010415</v>
      </c>
      <c r="AE8" s="78">
        <f t="shared" si="4"/>
        <v>1.2501732670195582</v>
      </c>
      <c r="AF8" s="87">
        <f t="shared" ref="AF8:AF42" si="17">AE8/AB8*100</f>
        <v>1.6685631629895916</v>
      </c>
      <c r="AH8" s="88">
        <f>IF(D8=0,0,T8*T8*(1-T8)/D8)</f>
        <v>0</v>
      </c>
      <c r="AI8" s="89">
        <f t="shared" ref="AI8:AI42" si="18">IF(E8&lt;0.5,0,S8*(1-S8)/E8)</f>
        <v>0</v>
      </c>
      <c r="AJ8" s="89">
        <f>U8*U8*((1-O8)*5+AB9)^2*AH8</f>
        <v>0</v>
      </c>
      <c r="AK8" s="89">
        <f>SUM(AJ8:AJ$24)/U8/U8</f>
        <v>0.57294792596273425</v>
      </c>
      <c r="AL8" s="89">
        <f>U8*U8*((1-O8)*5*(1-S8)+AC9)^2*AH8+V8*V8*AI8</f>
        <v>0</v>
      </c>
      <c r="AM8" s="89">
        <f>SUM(AL8:AL$24)/U8/U8</f>
        <v>0.51830228412251445</v>
      </c>
      <c r="AN8" s="89">
        <f>U8*U8*((1-O8)*5*S8+AE9)^2*AH8+V8*V8*AI8</f>
        <v>0</v>
      </c>
      <c r="AO8" s="90">
        <f>SUM(AN8:AN$24)/U8/U8</f>
        <v>1.4492105742226645E-2</v>
      </c>
      <c r="AP8" s="77">
        <f t="shared" si="5"/>
        <v>73.441549725545428</v>
      </c>
      <c r="AQ8" s="78">
        <f t="shared" si="6"/>
        <v>76.408728016365473</v>
      </c>
      <c r="AR8" s="78">
        <f t="shared" si="7"/>
        <v>72.263898612370639</v>
      </c>
      <c r="AS8" s="78">
        <f t="shared" si="8"/>
        <v>75.086032595501166</v>
      </c>
      <c r="AT8" s="78">
        <f t="shared" si="9"/>
        <v>1.0142222690997829</v>
      </c>
      <c r="AU8" s="91">
        <f t="shared" si="10"/>
        <v>1.4861242649393336</v>
      </c>
    </row>
    <row r="9" spans="1:47" ht="14.45" customHeight="1" x14ac:dyDescent="0.15">
      <c r="A9" s="203"/>
      <c r="B9" s="205" t="s">
        <v>200</v>
      </c>
      <c r="C9" s="71">
        <v>1398</v>
      </c>
      <c r="D9" s="72">
        <v>0</v>
      </c>
      <c r="E9" s="72">
        <v>467</v>
      </c>
      <c r="F9" s="126">
        <v>0</v>
      </c>
      <c r="G9" s="74" t="s">
        <v>71</v>
      </c>
      <c r="H9" s="72">
        <v>3013782</v>
      </c>
      <c r="I9" s="72">
        <v>350</v>
      </c>
      <c r="J9" s="75">
        <v>10</v>
      </c>
      <c r="K9" s="72">
        <v>99614</v>
      </c>
      <c r="L9" s="76">
        <v>6966743</v>
      </c>
      <c r="M9" s="179"/>
      <c r="N9" s="54"/>
      <c r="O9" s="77">
        <f t="shared" si="11"/>
        <v>0.56491228070175448</v>
      </c>
      <c r="P9" s="78">
        <f t="shared" si="12"/>
        <v>1.0145269823413694</v>
      </c>
      <c r="Q9" s="79">
        <f t="shared" si="13"/>
        <v>0</v>
      </c>
      <c r="R9" s="80">
        <f t="shared" si="14"/>
        <v>0</v>
      </c>
      <c r="S9" s="81">
        <f t="shared" si="15"/>
        <v>0</v>
      </c>
      <c r="T9" s="82">
        <f t="shared" ref="T9:T22" si="19">5*R9/(1+5*(1-O9)*R9)</f>
        <v>0</v>
      </c>
      <c r="U9" s="83">
        <f t="shared" ref="U9:U23" si="20">U8*(1-T8)</f>
        <v>100000</v>
      </c>
      <c r="V9" s="83">
        <f t="shared" ref="V9:V22" si="21">5*U9*((1-T9)+O9*T9)</f>
        <v>500000</v>
      </c>
      <c r="W9" s="84">
        <f>SUM(V9:V$24)</f>
        <v>6992513.8870955454</v>
      </c>
      <c r="X9" s="85">
        <f t="shared" si="0"/>
        <v>500000</v>
      </c>
      <c r="Y9" s="83">
        <f>SUM(X9:X$24)</f>
        <v>6867496.5603935914</v>
      </c>
      <c r="Z9" s="83">
        <f t="shared" si="1"/>
        <v>0</v>
      </c>
      <c r="AA9" s="84">
        <f>SUM(Z9:Z$24)</f>
        <v>125017.32670195581</v>
      </c>
      <c r="AB9" s="77">
        <f t="shared" si="2"/>
        <v>69.92513887095545</v>
      </c>
      <c r="AC9" s="78">
        <f t="shared" si="3"/>
        <v>68.674965603935917</v>
      </c>
      <c r="AD9" s="86">
        <f t="shared" si="16"/>
        <v>98.212126157766107</v>
      </c>
      <c r="AE9" s="78">
        <f t="shared" si="4"/>
        <v>1.2501732670195582</v>
      </c>
      <c r="AF9" s="87">
        <f t="shared" si="17"/>
        <v>1.7878738422339238</v>
      </c>
      <c r="AH9" s="88">
        <f>IF(D9=0,0,T9*T9*(1-T9)/D9)</f>
        <v>0</v>
      </c>
      <c r="AI9" s="89">
        <f t="shared" si="18"/>
        <v>0</v>
      </c>
      <c r="AJ9" s="89">
        <f t="shared" ref="AJ9:AJ23" si="22">U9*U9*((1-O9)*5+AB10)^2*AH9</f>
        <v>0</v>
      </c>
      <c r="AK9" s="89">
        <f>SUM(AJ9:AJ$24)/U9/U9</f>
        <v>0.57294792596273425</v>
      </c>
      <c r="AL9" s="89">
        <f t="shared" ref="AL9:AL23" si="23">U9*U9*((1-O9)*5*(1-S9)+AC10)^2*AH9+V9*V9*AI9</f>
        <v>0</v>
      </c>
      <c r="AM9" s="89">
        <f>SUM(AL9:AL$24)/U9/U9</f>
        <v>0.51830228412251445</v>
      </c>
      <c r="AN9" s="89">
        <f t="shared" ref="AN9:AN23" si="24">U9*U9*((1-O9)*5*S9+AE10)^2*AH9+V9*V9*AI9</f>
        <v>0</v>
      </c>
      <c r="AO9" s="90">
        <f>SUM(AN9:AN$24)/U9/U9</f>
        <v>1.4492105742226645E-2</v>
      </c>
      <c r="AP9" s="77">
        <f t="shared" si="5"/>
        <v>68.441549725545428</v>
      </c>
      <c r="AQ9" s="78">
        <f t="shared" si="6"/>
        <v>71.408728016365473</v>
      </c>
      <c r="AR9" s="78">
        <f t="shared" si="7"/>
        <v>67.263898612370653</v>
      </c>
      <c r="AS9" s="78">
        <f t="shared" si="8"/>
        <v>70.08603259550118</v>
      </c>
      <c r="AT9" s="78">
        <f t="shared" si="9"/>
        <v>1.0142222690997829</v>
      </c>
      <c r="AU9" s="91">
        <f t="shared" si="10"/>
        <v>1.4861242649393336</v>
      </c>
    </row>
    <row r="10" spans="1:47" ht="14.45" customHeight="1" x14ac:dyDescent="0.15">
      <c r="A10" s="203"/>
      <c r="B10" s="205" t="s">
        <v>138</v>
      </c>
      <c r="C10" s="71">
        <v>1261</v>
      </c>
      <c r="D10" s="72">
        <v>0</v>
      </c>
      <c r="E10" s="72">
        <v>394</v>
      </c>
      <c r="F10" s="126">
        <v>0</v>
      </c>
      <c r="G10" s="74" t="s">
        <v>73</v>
      </c>
      <c r="H10" s="72">
        <v>3096387</v>
      </c>
      <c r="I10" s="72">
        <v>941</v>
      </c>
      <c r="J10" s="75">
        <v>15</v>
      </c>
      <c r="K10" s="72">
        <v>99557</v>
      </c>
      <c r="L10" s="76">
        <v>6468797</v>
      </c>
      <c r="M10" s="179"/>
      <c r="N10" s="54"/>
      <c r="O10" s="77">
        <f t="shared" si="11"/>
        <v>0.5870129870129871</v>
      </c>
      <c r="P10" s="78">
        <f t="shared" si="12"/>
        <v>0.98169808499767264</v>
      </c>
      <c r="Q10" s="79">
        <f t="shared" si="13"/>
        <v>0</v>
      </c>
      <c r="R10" s="80">
        <f t="shared" si="14"/>
        <v>0</v>
      </c>
      <c r="S10" s="81">
        <f t="shared" si="15"/>
        <v>0</v>
      </c>
      <c r="T10" s="82">
        <f t="shared" si="19"/>
        <v>0</v>
      </c>
      <c r="U10" s="83">
        <f t="shared" si="20"/>
        <v>100000</v>
      </c>
      <c r="V10" s="83">
        <f t="shared" si="21"/>
        <v>500000</v>
      </c>
      <c r="W10" s="84">
        <f>SUM(V10:V$24)</f>
        <v>6492513.8870955454</v>
      </c>
      <c r="X10" s="85">
        <f t="shared" si="0"/>
        <v>500000</v>
      </c>
      <c r="Y10" s="83">
        <f>SUM(X10:X$24)</f>
        <v>6367496.5603935914</v>
      </c>
      <c r="Z10" s="83">
        <f t="shared" si="1"/>
        <v>0</v>
      </c>
      <c r="AA10" s="84">
        <f>SUM(Z10:Z$24)</f>
        <v>125017.32670195581</v>
      </c>
      <c r="AB10" s="77">
        <f t="shared" si="2"/>
        <v>64.92513887095545</v>
      </c>
      <c r="AC10" s="78">
        <f t="shared" si="3"/>
        <v>63.674965603935917</v>
      </c>
      <c r="AD10" s="86">
        <f t="shared" si="16"/>
        <v>98.074438824837372</v>
      </c>
      <c r="AE10" s="78">
        <f t="shared" si="4"/>
        <v>1.2501732670195582</v>
      </c>
      <c r="AF10" s="87">
        <f t="shared" si="17"/>
        <v>1.9255611751626593</v>
      </c>
      <c r="AH10" s="88">
        <f t="shared" ref="AH10:AH22" si="25">IF(D10=0,0,T10*T10*(1-T10)/D10)</f>
        <v>0</v>
      </c>
      <c r="AI10" s="89">
        <f t="shared" si="18"/>
        <v>0</v>
      </c>
      <c r="AJ10" s="89">
        <f t="shared" si="22"/>
        <v>0</v>
      </c>
      <c r="AK10" s="89">
        <f>SUM(AJ10:AJ$24)/U10/U10</f>
        <v>0.57294792596273425</v>
      </c>
      <c r="AL10" s="89">
        <f t="shared" si="23"/>
        <v>0</v>
      </c>
      <c r="AM10" s="89">
        <f>SUM(AL10:AL$24)/U10/U10</f>
        <v>0.51830228412251445</v>
      </c>
      <c r="AN10" s="89">
        <f t="shared" si="24"/>
        <v>0</v>
      </c>
      <c r="AO10" s="90">
        <f>SUM(AN10:AN$24)/U10/U10</f>
        <v>1.4492105742226645E-2</v>
      </c>
      <c r="AP10" s="77">
        <f t="shared" si="5"/>
        <v>63.441549725545428</v>
      </c>
      <c r="AQ10" s="78">
        <f t="shared" si="6"/>
        <v>66.408728016365473</v>
      </c>
      <c r="AR10" s="78">
        <f t="shared" si="7"/>
        <v>62.263898612370653</v>
      </c>
      <c r="AS10" s="78">
        <f t="shared" si="8"/>
        <v>65.08603259550118</v>
      </c>
      <c r="AT10" s="78">
        <f t="shared" si="9"/>
        <v>1.0142222690997829</v>
      </c>
      <c r="AU10" s="91">
        <f t="shared" si="10"/>
        <v>1.4861242649393336</v>
      </c>
    </row>
    <row r="11" spans="1:47" ht="14.45" customHeight="1" x14ac:dyDescent="0.15">
      <c r="A11" s="203"/>
      <c r="B11" s="205" t="s">
        <v>210</v>
      </c>
      <c r="C11" s="71">
        <v>899</v>
      </c>
      <c r="D11" s="72">
        <v>0</v>
      </c>
      <c r="E11" s="72">
        <v>310</v>
      </c>
      <c r="F11" s="126">
        <v>0</v>
      </c>
      <c r="G11" s="74" t="s">
        <v>75</v>
      </c>
      <c r="H11" s="72">
        <v>3228469</v>
      </c>
      <c r="I11" s="72">
        <v>1962</v>
      </c>
      <c r="J11" s="75">
        <v>20</v>
      </c>
      <c r="K11" s="72">
        <v>99403</v>
      </c>
      <c r="L11" s="76">
        <v>5971330</v>
      </c>
      <c r="M11" s="179"/>
      <c r="N11" s="54"/>
      <c r="O11" s="77">
        <f t="shared" si="11"/>
        <v>0.52070175438596489</v>
      </c>
      <c r="P11" s="78">
        <f t="shared" si="12"/>
        <v>1.0583511809924049</v>
      </c>
      <c r="Q11" s="79">
        <f t="shared" si="13"/>
        <v>0</v>
      </c>
      <c r="R11" s="80">
        <f t="shared" si="14"/>
        <v>0</v>
      </c>
      <c r="S11" s="81">
        <f t="shared" si="15"/>
        <v>0</v>
      </c>
      <c r="T11" s="82">
        <f t="shared" si="19"/>
        <v>0</v>
      </c>
      <c r="U11" s="83">
        <f t="shared" si="20"/>
        <v>100000</v>
      </c>
      <c r="V11" s="83">
        <f t="shared" si="21"/>
        <v>500000</v>
      </c>
      <c r="W11" s="84">
        <f>SUM(V11:V$24)</f>
        <v>5992513.8870955454</v>
      </c>
      <c r="X11" s="85">
        <f t="shared" si="0"/>
        <v>500000</v>
      </c>
      <c r="Y11" s="83">
        <f>SUM(X11:X$24)</f>
        <v>5867496.5603935914</v>
      </c>
      <c r="Z11" s="83">
        <f t="shared" si="1"/>
        <v>0</v>
      </c>
      <c r="AA11" s="84">
        <f>SUM(Z11:Z$24)</f>
        <v>125017.32670195581</v>
      </c>
      <c r="AB11" s="77">
        <f t="shared" si="2"/>
        <v>59.925138870955458</v>
      </c>
      <c r="AC11" s="78">
        <f t="shared" si="3"/>
        <v>58.674965603935917</v>
      </c>
      <c r="AD11" s="86">
        <f t="shared" si="16"/>
        <v>97.913774935571368</v>
      </c>
      <c r="AE11" s="78">
        <f t="shared" si="4"/>
        <v>1.2501732670195582</v>
      </c>
      <c r="AF11" s="87">
        <f t="shared" si="17"/>
        <v>2.0862250644286662</v>
      </c>
      <c r="AH11" s="88">
        <f t="shared" si="25"/>
        <v>0</v>
      </c>
      <c r="AI11" s="89">
        <f t="shared" si="18"/>
        <v>0</v>
      </c>
      <c r="AJ11" s="89">
        <f t="shared" si="22"/>
        <v>0</v>
      </c>
      <c r="AK11" s="89">
        <f>SUM(AJ11:AJ$24)/U11/U11</f>
        <v>0.57294792596273425</v>
      </c>
      <c r="AL11" s="89">
        <f t="shared" si="23"/>
        <v>0</v>
      </c>
      <c r="AM11" s="89">
        <f>SUM(AL11:AL$24)/U11/U11</f>
        <v>0.51830228412251445</v>
      </c>
      <c r="AN11" s="89">
        <f t="shared" si="24"/>
        <v>0</v>
      </c>
      <c r="AO11" s="90">
        <f>SUM(AN11:AN$24)/U11/U11</f>
        <v>1.4492105742226645E-2</v>
      </c>
      <c r="AP11" s="77">
        <f t="shared" si="5"/>
        <v>58.441549725545435</v>
      </c>
      <c r="AQ11" s="78">
        <f t="shared" si="6"/>
        <v>61.40872801636548</v>
      </c>
      <c r="AR11" s="78">
        <f t="shared" si="7"/>
        <v>57.263898612370653</v>
      </c>
      <c r="AS11" s="78">
        <f t="shared" si="8"/>
        <v>60.08603259550118</v>
      </c>
      <c r="AT11" s="78">
        <f t="shared" si="9"/>
        <v>1.0142222690997829</v>
      </c>
      <c r="AU11" s="91">
        <f t="shared" si="10"/>
        <v>1.4861242649393336</v>
      </c>
    </row>
    <row r="12" spans="1:47" ht="14.45" customHeight="1" x14ac:dyDescent="0.15">
      <c r="A12" s="203"/>
      <c r="B12" s="205" t="s">
        <v>211</v>
      </c>
      <c r="C12" s="71">
        <v>1175</v>
      </c>
      <c r="D12" s="72">
        <v>0</v>
      </c>
      <c r="E12" s="72">
        <v>403</v>
      </c>
      <c r="F12" s="126">
        <v>0</v>
      </c>
      <c r="G12" s="74" t="s">
        <v>77</v>
      </c>
      <c r="H12" s="72">
        <v>3642952</v>
      </c>
      <c r="I12" s="72">
        <v>2412</v>
      </c>
      <c r="J12" s="75">
        <v>25</v>
      </c>
      <c r="K12" s="72">
        <v>99118</v>
      </c>
      <c r="L12" s="76">
        <v>5474998</v>
      </c>
      <c r="M12" s="179"/>
      <c r="N12" s="54"/>
      <c r="O12" s="77">
        <f t="shared" si="11"/>
        <v>0.51083591331269351</v>
      </c>
      <c r="P12" s="78">
        <f t="shared" si="12"/>
        <v>1.0142640282602235</v>
      </c>
      <c r="Q12" s="79">
        <f t="shared" si="13"/>
        <v>0</v>
      </c>
      <c r="R12" s="80">
        <f t="shared" si="14"/>
        <v>0</v>
      </c>
      <c r="S12" s="81">
        <f t="shared" si="15"/>
        <v>0</v>
      </c>
      <c r="T12" s="82">
        <f t="shared" si="19"/>
        <v>0</v>
      </c>
      <c r="U12" s="83">
        <f t="shared" si="20"/>
        <v>100000</v>
      </c>
      <c r="V12" s="83">
        <f t="shared" si="21"/>
        <v>500000</v>
      </c>
      <c r="W12" s="84">
        <f>SUM(V12:V$24)</f>
        <v>5492513.8870955454</v>
      </c>
      <c r="X12" s="85">
        <f t="shared" si="0"/>
        <v>500000</v>
      </c>
      <c r="Y12" s="83">
        <f>SUM(X12:X$24)</f>
        <v>5367496.5603935914</v>
      </c>
      <c r="Z12" s="83">
        <f t="shared" si="1"/>
        <v>0</v>
      </c>
      <c r="AA12" s="84">
        <f>SUM(Z12:Z$24)</f>
        <v>125017.32670195581</v>
      </c>
      <c r="AB12" s="77">
        <f t="shared" si="2"/>
        <v>54.925138870955458</v>
      </c>
      <c r="AC12" s="78">
        <f t="shared" si="3"/>
        <v>53.674965603935917</v>
      </c>
      <c r="AD12" s="86">
        <f t="shared" si="16"/>
        <v>97.723859615618309</v>
      </c>
      <c r="AE12" s="78">
        <f t="shared" si="4"/>
        <v>1.2501732670195582</v>
      </c>
      <c r="AF12" s="87">
        <f t="shared" si="17"/>
        <v>2.2761403843817187</v>
      </c>
      <c r="AH12" s="88">
        <f t="shared" si="25"/>
        <v>0</v>
      </c>
      <c r="AI12" s="89">
        <f t="shared" si="18"/>
        <v>0</v>
      </c>
      <c r="AJ12" s="89">
        <f t="shared" si="22"/>
        <v>0</v>
      </c>
      <c r="AK12" s="89">
        <f>SUM(AJ12:AJ$24)/U12/U12</f>
        <v>0.57294792596273425</v>
      </c>
      <c r="AL12" s="89">
        <f t="shared" si="23"/>
        <v>0</v>
      </c>
      <c r="AM12" s="89">
        <f>SUM(AL12:AL$24)/U12/U12</f>
        <v>0.51830228412251445</v>
      </c>
      <c r="AN12" s="89">
        <f t="shared" si="24"/>
        <v>0</v>
      </c>
      <c r="AO12" s="90">
        <f>SUM(AN12:AN$24)/U12/U12</f>
        <v>1.4492105742226645E-2</v>
      </c>
      <c r="AP12" s="77">
        <f t="shared" si="5"/>
        <v>53.441549725545435</v>
      </c>
      <c r="AQ12" s="78">
        <f t="shared" si="6"/>
        <v>56.40872801636548</v>
      </c>
      <c r="AR12" s="78">
        <f t="shared" si="7"/>
        <v>52.263898612370653</v>
      </c>
      <c r="AS12" s="78">
        <f t="shared" si="8"/>
        <v>55.08603259550118</v>
      </c>
      <c r="AT12" s="78">
        <f t="shared" si="9"/>
        <v>1.0142222690997829</v>
      </c>
      <c r="AU12" s="91">
        <f t="shared" si="10"/>
        <v>1.4861242649393336</v>
      </c>
    </row>
    <row r="13" spans="1:47" ht="14.45" customHeight="1" x14ac:dyDescent="0.15">
      <c r="A13" s="203"/>
      <c r="B13" s="205" t="s">
        <v>190</v>
      </c>
      <c r="C13" s="71">
        <v>1445</v>
      </c>
      <c r="D13" s="72">
        <v>2</v>
      </c>
      <c r="E13" s="72">
        <v>508</v>
      </c>
      <c r="F13" s="126">
        <v>0</v>
      </c>
      <c r="G13" s="74" t="s">
        <v>79</v>
      </c>
      <c r="H13" s="72">
        <v>4180032</v>
      </c>
      <c r="I13" s="72">
        <v>3177</v>
      </c>
      <c r="J13" s="75">
        <v>30</v>
      </c>
      <c r="K13" s="72">
        <v>98795</v>
      </c>
      <c r="L13" s="76">
        <v>4980198</v>
      </c>
      <c r="M13" s="179"/>
      <c r="N13" s="54"/>
      <c r="O13" s="77">
        <f t="shared" si="11"/>
        <v>0.51657754010695189</v>
      </c>
      <c r="P13" s="78">
        <f t="shared" si="12"/>
        <v>1.0020178689264798</v>
      </c>
      <c r="Q13" s="79">
        <f t="shared" si="13"/>
        <v>1.3840830449826989E-3</v>
      </c>
      <c r="R13" s="80">
        <f t="shared" si="14"/>
        <v>1.3812957711677814E-3</v>
      </c>
      <c r="S13" s="81">
        <f t="shared" si="15"/>
        <v>0</v>
      </c>
      <c r="T13" s="82">
        <f t="shared" si="19"/>
        <v>6.883496602224628E-3</v>
      </c>
      <c r="U13" s="83">
        <f t="shared" si="20"/>
        <v>100000</v>
      </c>
      <c r="V13" s="83">
        <f t="shared" si="21"/>
        <v>498336.18156994355</v>
      </c>
      <c r="W13" s="84">
        <f>SUM(V13:V$24)</f>
        <v>4992513.8870955454</v>
      </c>
      <c r="X13" s="85">
        <f t="shared" si="0"/>
        <v>498336.18156994355</v>
      </c>
      <c r="Y13" s="83">
        <f>SUM(X13:X$24)</f>
        <v>4867496.5603935905</v>
      </c>
      <c r="Z13" s="83">
        <f t="shared" si="1"/>
        <v>0</v>
      </c>
      <c r="AA13" s="84">
        <f>SUM(Z13:Z$24)</f>
        <v>125017.32670195581</v>
      </c>
      <c r="AB13" s="77">
        <f t="shared" si="2"/>
        <v>49.925138870955458</v>
      </c>
      <c r="AC13" s="78">
        <f t="shared" si="3"/>
        <v>48.674965603935902</v>
      </c>
      <c r="AD13" s="86">
        <f t="shared" si="16"/>
        <v>97.495904277300156</v>
      </c>
      <c r="AE13" s="78">
        <f t="shared" si="4"/>
        <v>1.2501732670195582</v>
      </c>
      <c r="AF13" s="87">
        <f t="shared" si="17"/>
        <v>2.5040957226998546</v>
      </c>
      <c r="AH13" s="88">
        <f t="shared" si="25"/>
        <v>2.3528184009870447E-5</v>
      </c>
      <c r="AI13" s="89">
        <f t="shared" si="18"/>
        <v>0</v>
      </c>
      <c r="AJ13" s="89">
        <f t="shared" si="22"/>
        <v>534670004.62915564</v>
      </c>
      <c r="AK13" s="89">
        <f>SUM(AJ13:AJ$24)/U13/U13</f>
        <v>0.57294792596273425</v>
      </c>
      <c r="AL13" s="89">
        <f t="shared" si="23"/>
        <v>506804642.62153757</v>
      </c>
      <c r="AM13" s="89">
        <f>SUM(AL13:AL$24)/U13/U13</f>
        <v>0.51830228412251445</v>
      </c>
      <c r="AN13" s="89">
        <f t="shared" si="24"/>
        <v>372845.08812839538</v>
      </c>
      <c r="AO13" s="90">
        <f>SUM(AN13:AN$24)/U13/U13</f>
        <v>1.4492105742226645E-2</v>
      </c>
      <c r="AP13" s="77">
        <f t="shared" si="5"/>
        <v>48.441549725545435</v>
      </c>
      <c r="AQ13" s="78">
        <f t="shared" si="6"/>
        <v>51.40872801636548</v>
      </c>
      <c r="AR13" s="78">
        <f t="shared" si="7"/>
        <v>47.263898612370639</v>
      </c>
      <c r="AS13" s="78">
        <f t="shared" si="8"/>
        <v>50.086032595501166</v>
      </c>
      <c r="AT13" s="78">
        <f t="shared" si="9"/>
        <v>1.0142222690997829</v>
      </c>
      <c r="AU13" s="91">
        <f t="shared" si="10"/>
        <v>1.4861242649393336</v>
      </c>
    </row>
    <row r="14" spans="1:47" ht="14.45" customHeight="1" x14ac:dyDescent="0.15">
      <c r="A14" s="203"/>
      <c r="B14" s="205" t="s">
        <v>213</v>
      </c>
      <c r="C14" s="71">
        <v>1476</v>
      </c>
      <c r="D14" s="72">
        <v>6</v>
      </c>
      <c r="E14" s="72">
        <v>489</v>
      </c>
      <c r="F14" s="126">
        <v>0</v>
      </c>
      <c r="G14" s="74" t="s">
        <v>81</v>
      </c>
      <c r="H14" s="72">
        <v>4926663</v>
      </c>
      <c r="I14" s="72">
        <v>4867</v>
      </c>
      <c r="J14" s="75">
        <v>35</v>
      </c>
      <c r="K14" s="72">
        <v>98421</v>
      </c>
      <c r="L14" s="76">
        <v>4487127</v>
      </c>
      <c r="M14" s="179"/>
      <c r="N14" s="54"/>
      <c r="O14" s="77">
        <f t="shared" si="11"/>
        <v>0.53387096774193554</v>
      </c>
      <c r="P14" s="78">
        <f t="shared" si="12"/>
        <v>0.97782963082719465</v>
      </c>
      <c r="Q14" s="79">
        <f t="shared" si="13"/>
        <v>4.0650406504065045E-3</v>
      </c>
      <c r="R14" s="80">
        <f t="shared" si="14"/>
        <v>4.1572074748519178E-3</v>
      </c>
      <c r="S14" s="81">
        <f t="shared" si="15"/>
        <v>0</v>
      </c>
      <c r="T14" s="82">
        <f t="shared" si="19"/>
        <v>2.0586574558031388E-2</v>
      </c>
      <c r="U14" s="83">
        <f t="shared" si="20"/>
        <v>99311.650339777538</v>
      </c>
      <c r="V14" s="83">
        <f t="shared" si="21"/>
        <v>491793.27867772576</v>
      </c>
      <c r="W14" s="84">
        <f>SUM(V14:V$24)</f>
        <v>4494177.7055256031</v>
      </c>
      <c r="X14" s="85">
        <f t="shared" si="0"/>
        <v>491793.27867772576</v>
      </c>
      <c r="Y14" s="83">
        <f>SUM(X14:X$24)</f>
        <v>4369160.3788236473</v>
      </c>
      <c r="Z14" s="83">
        <f t="shared" si="1"/>
        <v>0</v>
      </c>
      <c r="AA14" s="84">
        <f>SUM(Z14:Z$24)</f>
        <v>125017.32670195581</v>
      </c>
      <c r="AB14" s="77">
        <f t="shared" si="2"/>
        <v>45.253277839503781</v>
      </c>
      <c r="AC14" s="78">
        <f t="shared" si="3"/>
        <v>43.994439362102284</v>
      </c>
      <c r="AD14" s="86">
        <f t="shared" si="16"/>
        <v>97.21823802053386</v>
      </c>
      <c r="AE14" s="78">
        <f t="shared" si="4"/>
        <v>1.2588384774015009</v>
      </c>
      <c r="AF14" s="87">
        <f t="shared" si="17"/>
        <v>2.7817619794661588</v>
      </c>
      <c r="AH14" s="88">
        <f t="shared" si="25"/>
        <v>6.9180386093080086E-5</v>
      </c>
      <c r="AI14" s="89">
        <f t="shared" si="18"/>
        <v>0</v>
      </c>
      <c r="AJ14" s="89">
        <f t="shared" si="22"/>
        <v>1289860102.1948259</v>
      </c>
      <c r="AK14" s="89">
        <f>SUM(AJ14:AJ$24)/U14/U14</f>
        <v>0.52670714243587502</v>
      </c>
      <c r="AL14" s="89">
        <f t="shared" si="23"/>
        <v>1214727251.5422833</v>
      </c>
      <c r="AM14" s="89">
        <f>SUM(AL14:AL$24)/U14/U14</f>
        <v>0.47412665295137968</v>
      </c>
      <c r="AN14" s="89">
        <f t="shared" si="24"/>
        <v>1127174.8541539873</v>
      </c>
      <c r="AO14" s="90">
        <f>SUM(AN14:AN$24)/U14/U14</f>
        <v>1.4655894398716384E-2</v>
      </c>
      <c r="AP14" s="77">
        <f t="shared" si="5"/>
        <v>43.83081583355014</v>
      </c>
      <c r="AQ14" s="78">
        <f t="shared" si="6"/>
        <v>46.675739845457421</v>
      </c>
      <c r="AR14" s="78">
        <f t="shared" si="7"/>
        <v>42.644844997125155</v>
      </c>
      <c r="AS14" s="78">
        <f t="shared" si="8"/>
        <v>45.344033727079413</v>
      </c>
      <c r="AT14" s="78">
        <f t="shared" si="9"/>
        <v>1.0215578757457633</v>
      </c>
      <c r="AU14" s="91">
        <f t="shared" si="10"/>
        <v>1.4961190790572385</v>
      </c>
    </row>
    <row r="15" spans="1:47" ht="14.45" customHeight="1" x14ac:dyDescent="0.15">
      <c r="A15" s="203"/>
      <c r="B15" s="205" t="s">
        <v>201</v>
      </c>
      <c r="C15" s="71">
        <v>1244</v>
      </c>
      <c r="D15" s="72">
        <v>2</v>
      </c>
      <c r="E15" s="72">
        <v>411</v>
      </c>
      <c r="F15" s="126">
        <v>0</v>
      </c>
      <c r="G15" s="74" t="s">
        <v>83</v>
      </c>
      <c r="H15" s="72">
        <v>4381848</v>
      </c>
      <c r="I15" s="72">
        <v>6629</v>
      </c>
      <c r="J15" s="75">
        <v>40</v>
      </c>
      <c r="K15" s="72">
        <v>97925</v>
      </c>
      <c r="L15" s="76">
        <v>3996178</v>
      </c>
      <c r="M15" s="179"/>
      <c r="N15" s="54"/>
      <c r="O15" s="77">
        <f t="shared" si="11"/>
        <v>0.53368841544607193</v>
      </c>
      <c r="P15" s="78">
        <f t="shared" si="12"/>
        <v>0.98278483788079118</v>
      </c>
      <c r="Q15" s="79">
        <f t="shared" si="13"/>
        <v>1.6077170418006431E-3</v>
      </c>
      <c r="R15" s="80">
        <f t="shared" si="14"/>
        <v>1.6358789633623288E-3</v>
      </c>
      <c r="S15" s="81">
        <f t="shared" si="15"/>
        <v>0</v>
      </c>
      <c r="T15" s="82">
        <f t="shared" si="19"/>
        <v>8.1483159455965348E-3</v>
      </c>
      <c r="U15" s="83">
        <f t="shared" si="20"/>
        <v>97267.163645576569</v>
      </c>
      <c r="V15" s="83">
        <f t="shared" si="21"/>
        <v>484487.91033243167</v>
      </c>
      <c r="W15" s="84">
        <f>SUM(V15:V$24)</f>
        <v>4002384.4268478779</v>
      </c>
      <c r="X15" s="85">
        <f t="shared" si="0"/>
        <v>484487.91033243167</v>
      </c>
      <c r="Y15" s="83">
        <f>SUM(X15:X$24)</f>
        <v>3877367.100145922</v>
      </c>
      <c r="Z15" s="83">
        <f t="shared" si="1"/>
        <v>0</v>
      </c>
      <c r="AA15" s="84">
        <f>SUM(Z15:Z$24)</f>
        <v>125017.32670195581</v>
      </c>
      <c r="AB15" s="77">
        <f t="shared" si="2"/>
        <v>41.14836165503727</v>
      </c>
      <c r="AC15" s="78">
        <f t="shared" si="3"/>
        <v>39.863063286951864</v>
      </c>
      <c r="AD15" s="86">
        <f t="shared" si="16"/>
        <v>96.876428814200281</v>
      </c>
      <c r="AE15" s="78">
        <f t="shared" si="4"/>
        <v>1.2852983680854073</v>
      </c>
      <c r="AF15" s="87">
        <f t="shared" si="17"/>
        <v>3.1235711857997255</v>
      </c>
      <c r="AH15" s="88">
        <f t="shared" si="25"/>
        <v>3.292702244111861E-5</v>
      </c>
      <c r="AI15" s="89">
        <f t="shared" si="18"/>
        <v>0</v>
      </c>
      <c r="AJ15" s="89">
        <f t="shared" si="22"/>
        <v>468877944.66711402</v>
      </c>
      <c r="AK15" s="89">
        <f>SUM(AJ15:AJ$24)/U15/U15</f>
        <v>0.41274600609023387</v>
      </c>
      <c r="AL15" s="89">
        <f t="shared" si="23"/>
        <v>438078332.80106014</v>
      </c>
      <c r="AM15" s="89">
        <f>SUM(AL15:AL$24)/U15/U15</f>
        <v>0.36587328224015092</v>
      </c>
      <c r="AN15" s="89">
        <f t="shared" si="24"/>
        <v>523117.68868542748</v>
      </c>
      <c r="AO15" s="90">
        <f>SUM(AN15:AN$24)/U15/U15</f>
        <v>1.5159342181622019E-2</v>
      </c>
      <c r="AP15" s="77">
        <f t="shared" si="5"/>
        <v>39.889153547933347</v>
      </c>
      <c r="AQ15" s="78">
        <f t="shared" si="6"/>
        <v>42.407569762141193</v>
      </c>
      <c r="AR15" s="78">
        <f t="shared" si="7"/>
        <v>38.677509070117488</v>
      </c>
      <c r="AS15" s="78">
        <f t="shared" si="8"/>
        <v>41.04861750378624</v>
      </c>
      <c r="AT15" s="78">
        <f t="shared" si="9"/>
        <v>1.0439767384602965</v>
      </c>
      <c r="AU15" s="91">
        <f t="shared" si="10"/>
        <v>1.5266199977105182</v>
      </c>
    </row>
    <row r="16" spans="1:47" ht="14.45" customHeight="1" x14ac:dyDescent="0.15">
      <c r="A16" s="203"/>
      <c r="B16" s="205" t="s">
        <v>202</v>
      </c>
      <c r="C16" s="71">
        <v>1346</v>
      </c>
      <c r="D16" s="72">
        <v>3</v>
      </c>
      <c r="E16" s="72">
        <v>451</v>
      </c>
      <c r="F16" s="128">
        <v>1</v>
      </c>
      <c r="G16" s="74" t="s">
        <v>85</v>
      </c>
      <c r="H16" s="72">
        <v>4015388</v>
      </c>
      <c r="I16" s="72">
        <v>9566</v>
      </c>
      <c r="J16" s="75">
        <v>45</v>
      </c>
      <c r="K16" s="72">
        <v>97174</v>
      </c>
      <c r="L16" s="76">
        <v>3508304</v>
      </c>
      <c r="M16" s="179"/>
      <c r="N16" s="54"/>
      <c r="O16" s="77">
        <f t="shared" si="11"/>
        <v>0.53811965811965812</v>
      </c>
      <c r="P16" s="78">
        <f t="shared" si="12"/>
        <v>0.98381889997385186</v>
      </c>
      <c r="Q16" s="79">
        <f t="shared" si="13"/>
        <v>2.2288261515601782E-3</v>
      </c>
      <c r="R16" s="80">
        <f t="shared" si="14"/>
        <v>2.2654841776463294E-3</v>
      </c>
      <c r="S16" s="81">
        <f t="shared" si="15"/>
        <v>2.2172949002217295E-3</v>
      </c>
      <c r="T16" s="82">
        <f t="shared" si="19"/>
        <v>1.1268465257992322E-2</v>
      </c>
      <c r="U16" s="83">
        <f t="shared" si="20"/>
        <v>96474.600065060367</v>
      </c>
      <c r="V16" s="83">
        <f t="shared" si="21"/>
        <v>479862.40197063505</v>
      </c>
      <c r="W16" s="84">
        <f>SUM(V16:V$24)</f>
        <v>3517896.5165154459</v>
      </c>
      <c r="X16" s="85">
        <f t="shared" si="0"/>
        <v>478798.40551393741</v>
      </c>
      <c r="Y16" s="83">
        <f>SUM(X16:X$24)</f>
        <v>3392879.18981349</v>
      </c>
      <c r="Z16" s="83">
        <f t="shared" si="1"/>
        <v>1063.9964566976387</v>
      </c>
      <c r="AA16" s="84">
        <f>SUM(Z16:Z$24)</f>
        <v>125017.32670195581</v>
      </c>
      <c r="AB16" s="77">
        <f t="shared" si="2"/>
        <v>36.46448406257246</v>
      </c>
      <c r="AC16" s="78">
        <f t="shared" si="3"/>
        <v>35.168626638777525</v>
      </c>
      <c r="AD16" s="86">
        <f t="shared" si="16"/>
        <v>96.446247747338859</v>
      </c>
      <c r="AE16" s="78">
        <f t="shared" si="4"/>
        <v>1.2958574237949352</v>
      </c>
      <c r="AF16" s="87">
        <f t="shared" si="17"/>
        <v>3.5537522526611514</v>
      </c>
      <c r="AH16" s="88">
        <f t="shared" si="25"/>
        <v>4.1849152868015276E-5</v>
      </c>
      <c r="AI16" s="89">
        <f t="shared" si="18"/>
        <v>4.905495573275344E-6</v>
      </c>
      <c r="AJ16" s="89">
        <f t="shared" si="22"/>
        <v>454483304.21864051</v>
      </c>
      <c r="AK16" s="89">
        <f>SUM(AJ16:AJ$24)/U16/U16</f>
        <v>0.3691783136462079</v>
      </c>
      <c r="AL16" s="89">
        <f t="shared" si="23"/>
        <v>421560569.64229637</v>
      </c>
      <c r="AM16" s="89">
        <f>SUM(AL16:AL$24)/U16/U16</f>
        <v>0.32484145489950456</v>
      </c>
      <c r="AN16" s="89">
        <f t="shared" si="24"/>
        <v>1792500.0614436448</v>
      </c>
      <c r="AO16" s="90">
        <f>SUM(AN16:AN$24)/U16/U16</f>
        <v>1.5353236256333974E-2</v>
      </c>
      <c r="AP16" s="77">
        <f t="shared" si="5"/>
        <v>35.273587169595039</v>
      </c>
      <c r="AQ16" s="78">
        <f t="shared" si="6"/>
        <v>37.65538095554988</v>
      </c>
      <c r="AR16" s="78">
        <f t="shared" si="7"/>
        <v>34.051527299800931</v>
      </c>
      <c r="AS16" s="78">
        <f t="shared" si="8"/>
        <v>36.285725977754119</v>
      </c>
      <c r="AT16" s="78">
        <f t="shared" si="9"/>
        <v>1.0529973974375031</v>
      </c>
      <c r="AU16" s="91">
        <f t="shared" si="10"/>
        <v>1.5387174501523673</v>
      </c>
    </row>
    <row r="17" spans="1:47" ht="14.45" customHeight="1" x14ac:dyDescent="0.15">
      <c r="A17" s="203"/>
      <c r="B17" s="205" t="s">
        <v>191</v>
      </c>
      <c r="C17" s="71">
        <v>1706</v>
      </c>
      <c r="D17" s="72">
        <v>12</v>
      </c>
      <c r="E17" s="72">
        <v>570</v>
      </c>
      <c r="F17" s="128">
        <v>1</v>
      </c>
      <c r="G17" s="74" t="s">
        <v>87</v>
      </c>
      <c r="H17" s="72">
        <v>3807362</v>
      </c>
      <c r="I17" s="72">
        <v>14638</v>
      </c>
      <c r="J17" s="75">
        <v>50</v>
      </c>
      <c r="K17" s="72">
        <v>96004</v>
      </c>
      <c r="L17" s="76">
        <v>3025136</v>
      </c>
      <c r="M17" s="179"/>
      <c r="N17" s="54"/>
      <c r="O17" s="77">
        <f t="shared" si="11"/>
        <v>0.53771739130434781</v>
      </c>
      <c r="P17" s="78">
        <f t="shared" si="12"/>
        <v>0.99410913388781819</v>
      </c>
      <c r="Q17" s="79">
        <f t="shared" si="13"/>
        <v>7.0339976553341153E-3</v>
      </c>
      <c r="R17" s="80">
        <f t="shared" si="14"/>
        <v>7.0756795361341862E-3</v>
      </c>
      <c r="S17" s="81">
        <f t="shared" si="15"/>
        <v>1.7543859649122807E-3</v>
      </c>
      <c r="T17" s="82">
        <f t="shared" si="19"/>
        <v>3.4809101167334856E-2</v>
      </c>
      <c r="U17" s="83">
        <f t="shared" si="20"/>
        <v>95387.479385948536</v>
      </c>
      <c r="V17" s="83">
        <f t="shared" si="21"/>
        <v>469262.69103711168</v>
      </c>
      <c r="W17" s="84">
        <f>SUM(V17:V$24)</f>
        <v>3038034.1145448107</v>
      </c>
      <c r="X17" s="85">
        <f t="shared" si="0"/>
        <v>468439.42315809918</v>
      </c>
      <c r="Y17" s="83">
        <f>SUM(X17:X$24)</f>
        <v>2914080.7842995524</v>
      </c>
      <c r="Z17" s="83">
        <f t="shared" si="1"/>
        <v>823.26787901247667</v>
      </c>
      <c r="AA17" s="84">
        <f>SUM(Z17:Z$24)</f>
        <v>123953.33024525817</v>
      </c>
      <c r="AB17" s="77">
        <f t="shared" si="2"/>
        <v>31.849401348080296</v>
      </c>
      <c r="AC17" s="78">
        <f t="shared" si="3"/>
        <v>30.549929645471099</v>
      </c>
      <c r="AD17" s="86">
        <f t="shared" si="16"/>
        <v>95.919949362917862</v>
      </c>
      <c r="AE17" s="78">
        <f t="shared" si="4"/>
        <v>1.2994717026091964</v>
      </c>
      <c r="AF17" s="87">
        <f t="shared" si="17"/>
        <v>4.0800506370821363</v>
      </c>
      <c r="AH17" s="88">
        <f t="shared" si="25"/>
        <v>9.7458021483029102E-5</v>
      </c>
      <c r="AI17" s="89">
        <f t="shared" si="18"/>
        <v>3.0724703417515784E-6</v>
      </c>
      <c r="AJ17" s="89">
        <f t="shared" si="22"/>
        <v>809418631.33495045</v>
      </c>
      <c r="AK17" s="89">
        <f>SUM(AJ17:AJ$24)/U17/U17</f>
        <v>0.3276912706830713</v>
      </c>
      <c r="AL17" s="89">
        <f t="shared" si="23"/>
        <v>739813712.19684899</v>
      </c>
      <c r="AM17" s="89">
        <f>SUM(AL17:AL$24)/U17/U17</f>
        <v>0.28595641990294635</v>
      </c>
      <c r="AN17" s="89">
        <f t="shared" si="24"/>
        <v>2272272.7368216678</v>
      </c>
      <c r="AO17" s="90">
        <f>SUM(AN17:AN$24)/U17/U17</f>
        <v>1.5508184156096599E-2</v>
      </c>
      <c r="AP17" s="77">
        <f t="shared" si="5"/>
        <v>30.72741258456433</v>
      </c>
      <c r="AQ17" s="78">
        <f t="shared" si="6"/>
        <v>32.971390111596264</v>
      </c>
      <c r="AR17" s="78">
        <f t="shared" si="7"/>
        <v>29.501821739433197</v>
      </c>
      <c r="AS17" s="78">
        <f t="shared" si="8"/>
        <v>31.598037551509002</v>
      </c>
      <c r="AT17" s="78">
        <f t="shared" si="9"/>
        <v>1.0553892570010357</v>
      </c>
      <c r="AU17" s="91">
        <f t="shared" si="10"/>
        <v>1.5435541482173571</v>
      </c>
    </row>
    <row r="18" spans="1:47" ht="14.45" customHeight="1" x14ac:dyDescent="0.15">
      <c r="A18" s="203"/>
      <c r="B18" s="205" t="s">
        <v>214</v>
      </c>
      <c r="C18" s="71">
        <v>2111</v>
      </c>
      <c r="D18" s="72">
        <v>12</v>
      </c>
      <c r="E18" s="72">
        <v>696</v>
      </c>
      <c r="F18" s="128">
        <v>1</v>
      </c>
      <c r="G18" s="74" t="s">
        <v>89</v>
      </c>
      <c r="H18" s="72">
        <v>4296539</v>
      </c>
      <c r="I18" s="72">
        <v>27134</v>
      </c>
      <c r="J18" s="75">
        <v>55</v>
      </c>
      <c r="K18" s="72">
        <v>94164</v>
      </c>
      <c r="L18" s="76">
        <v>2549369</v>
      </c>
      <c r="M18" s="179"/>
      <c r="N18" s="54"/>
      <c r="O18" s="77">
        <f t="shared" si="11"/>
        <v>0.53580846634281754</v>
      </c>
      <c r="P18" s="78">
        <f t="shared" si="12"/>
        <v>1.017048497327077</v>
      </c>
      <c r="Q18" s="79">
        <f t="shared" si="13"/>
        <v>5.6845097110374233E-3</v>
      </c>
      <c r="R18" s="80">
        <f t="shared" si="14"/>
        <v>5.5892218768101845E-3</v>
      </c>
      <c r="S18" s="81">
        <f t="shared" si="15"/>
        <v>1.4367816091954023E-3</v>
      </c>
      <c r="T18" s="82">
        <f t="shared" si="19"/>
        <v>2.7588225341468948E-2</v>
      </c>
      <c r="U18" s="83">
        <f t="shared" si="20"/>
        <v>92067.126965905991</v>
      </c>
      <c r="V18" s="83">
        <f t="shared" si="21"/>
        <v>454440.47512506839</v>
      </c>
      <c r="W18" s="84">
        <f>SUM(V18:V$24)</f>
        <v>2568771.4235076988</v>
      </c>
      <c r="X18" s="85">
        <f t="shared" si="0"/>
        <v>453787.54340793472</v>
      </c>
      <c r="Y18" s="83">
        <f>SUM(X18:X$24)</f>
        <v>2445641.3611414526</v>
      </c>
      <c r="Z18" s="83">
        <f t="shared" si="1"/>
        <v>652.93171713371896</v>
      </c>
      <c r="AA18" s="84">
        <f>SUM(Z18:Z$24)</f>
        <v>123130.06236624569</v>
      </c>
      <c r="AB18" s="77">
        <f t="shared" si="2"/>
        <v>27.901070753070833</v>
      </c>
      <c r="AC18" s="78">
        <f t="shared" si="3"/>
        <v>26.563676327676813</v>
      </c>
      <c r="AD18" s="86">
        <f t="shared" si="16"/>
        <v>95.206655553723422</v>
      </c>
      <c r="AE18" s="78">
        <f t="shared" si="4"/>
        <v>1.3373944253940153</v>
      </c>
      <c r="AF18" s="87">
        <f t="shared" si="17"/>
        <v>4.7933444462765635</v>
      </c>
      <c r="AH18" s="88">
        <f t="shared" si="25"/>
        <v>6.1676041533778651E-5</v>
      </c>
      <c r="AI18" s="89">
        <f t="shared" si="18"/>
        <v>2.0613753847742533E-6</v>
      </c>
      <c r="AJ18" s="89">
        <f t="shared" si="22"/>
        <v>351710454.22491115</v>
      </c>
      <c r="AK18" s="89">
        <f>SUM(AJ18:AJ$24)/U18/U18</f>
        <v>0.25626216105974359</v>
      </c>
      <c r="AL18" s="89">
        <f t="shared" si="23"/>
        <v>315927917.48880172</v>
      </c>
      <c r="AM18" s="89">
        <f>SUM(AL18:AL$24)/U18/U18</f>
        <v>0.21967439327367594</v>
      </c>
      <c r="AN18" s="89">
        <f t="shared" si="24"/>
        <v>1408904.7733624764</v>
      </c>
      <c r="AO18" s="90">
        <f>SUM(AN18:AN$24)/U18/U18</f>
        <v>1.6378871906634961E-2</v>
      </c>
      <c r="AP18" s="77">
        <f t="shared" si="5"/>
        <v>26.908872830311914</v>
      </c>
      <c r="AQ18" s="78">
        <f t="shared" si="6"/>
        <v>28.893268675829752</v>
      </c>
      <c r="AR18" s="78">
        <f t="shared" si="7"/>
        <v>25.645035402614059</v>
      </c>
      <c r="AS18" s="78">
        <f t="shared" si="8"/>
        <v>27.482317252739566</v>
      </c>
      <c r="AT18" s="78">
        <f t="shared" si="9"/>
        <v>1.0865536904315118</v>
      </c>
      <c r="AU18" s="91">
        <f t="shared" si="10"/>
        <v>1.5882351603565188</v>
      </c>
    </row>
    <row r="19" spans="1:47" ht="14.45" customHeight="1" x14ac:dyDescent="0.15">
      <c r="A19" s="203"/>
      <c r="B19" s="205" t="s">
        <v>146</v>
      </c>
      <c r="C19" s="71">
        <v>2199</v>
      </c>
      <c r="D19" s="72">
        <v>12</v>
      </c>
      <c r="E19" s="72">
        <v>741</v>
      </c>
      <c r="F19" s="128">
        <v>3</v>
      </c>
      <c r="G19" s="74" t="s">
        <v>91</v>
      </c>
      <c r="H19" s="72">
        <v>4936772</v>
      </c>
      <c r="I19" s="72">
        <v>46155</v>
      </c>
      <c r="J19" s="75">
        <v>60</v>
      </c>
      <c r="K19" s="72">
        <v>91282</v>
      </c>
      <c r="L19" s="76">
        <v>2085238</v>
      </c>
      <c r="M19" s="179"/>
      <c r="N19" s="54"/>
      <c r="O19" s="77">
        <f t="shared" si="11"/>
        <v>0.52924419940271084</v>
      </c>
      <c r="P19" s="78">
        <f t="shared" si="12"/>
        <v>0.95825599073661039</v>
      </c>
      <c r="Q19" s="79">
        <f t="shared" si="13"/>
        <v>5.4570259208731242E-3</v>
      </c>
      <c r="R19" s="80">
        <f t="shared" si="14"/>
        <v>5.6947475138436794E-3</v>
      </c>
      <c r="S19" s="81">
        <f t="shared" si="15"/>
        <v>4.048582995951417E-3</v>
      </c>
      <c r="T19" s="82">
        <f t="shared" si="19"/>
        <v>2.8097118811949769E-2</v>
      </c>
      <c r="U19" s="83">
        <f t="shared" si="20"/>
        <v>89527.158320628936</v>
      </c>
      <c r="V19" s="83">
        <f t="shared" si="21"/>
        <v>441714.96596047288</v>
      </c>
      <c r="W19" s="84">
        <f>SUM(V19:V$24)</f>
        <v>2114330.9483826305</v>
      </c>
      <c r="X19" s="85">
        <f t="shared" si="0"/>
        <v>439926.64626022801</v>
      </c>
      <c r="Y19" s="83">
        <f>SUM(X19:X$24)</f>
        <v>1991853.8177335183</v>
      </c>
      <c r="Z19" s="83">
        <f t="shared" si="1"/>
        <v>1788.3197002448294</v>
      </c>
      <c r="AA19" s="84">
        <f>SUM(Z19:Z$24)</f>
        <v>122477.13064911198</v>
      </c>
      <c r="AB19" s="77">
        <f t="shared" si="2"/>
        <v>23.616643128674443</v>
      </c>
      <c r="AC19" s="78">
        <f t="shared" si="3"/>
        <v>22.248598694487473</v>
      </c>
      <c r="AD19" s="86">
        <f t="shared" si="16"/>
        <v>94.207286671805008</v>
      </c>
      <c r="AE19" s="78">
        <f t="shared" si="4"/>
        <v>1.3680444341869686</v>
      </c>
      <c r="AF19" s="87">
        <f t="shared" si="17"/>
        <v>5.7927133281949805</v>
      </c>
      <c r="AH19" s="88">
        <f t="shared" si="25"/>
        <v>6.393890573981164E-5</v>
      </c>
      <c r="AI19" s="89">
        <f t="shared" si="18"/>
        <v>5.4415546176468415E-6</v>
      </c>
      <c r="AJ19" s="89">
        <f t="shared" si="22"/>
        <v>238585148.1543307</v>
      </c>
      <c r="AK19" s="89">
        <f>SUM(AJ19:AJ$24)/U19/U19</f>
        <v>0.22712830474188878</v>
      </c>
      <c r="AL19" s="89">
        <f t="shared" si="23"/>
        <v>209761090.31571326</v>
      </c>
      <c r="AM19" s="89">
        <f>SUM(AL19:AL$24)/U19/U19</f>
        <v>0.19289941301948552</v>
      </c>
      <c r="AN19" s="89">
        <f t="shared" si="24"/>
        <v>2061254.1534086172</v>
      </c>
      <c r="AO19" s="90">
        <f>SUM(AN19:AN$24)/U19/U19</f>
        <v>1.7145641994774734E-2</v>
      </c>
      <c r="AP19" s="77">
        <f t="shared" si="5"/>
        <v>22.682546722784537</v>
      </c>
      <c r="AQ19" s="78">
        <f t="shared" si="6"/>
        <v>24.55073953456435</v>
      </c>
      <c r="AR19" s="78">
        <f t="shared" si="7"/>
        <v>21.387760506989</v>
      </c>
      <c r="AS19" s="78">
        <f t="shared" si="8"/>
        <v>23.109436881985946</v>
      </c>
      <c r="AT19" s="78">
        <f t="shared" si="9"/>
        <v>1.1113993518512133</v>
      </c>
      <c r="AU19" s="91">
        <f t="shared" si="10"/>
        <v>1.624689516522724</v>
      </c>
    </row>
    <row r="20" spans="1:47" ht="14.45" customHeight="1" x14ac:dyDescent="0.15">
      <c r="A20" s="203"/>
      <c r="B20" s="205" t="s">
        <v>147</v>
      </c>
      <c r="C20" s="71">
        <v>1513</v>
      </c>
      <c r="D20" s="72">
        <v>24</v>
      </c>
      <c r="E20" s="72">
        <v>518</v>
      </c>
      <c r="F20" s="126">
        <v>9</v>
      </c>
      <c r="G20" s="74" t="s">
        <v>93</v>
      </c>
      <c r="H20" s="72">
        <v>3933785</v>
      </c>
      <c r="I20" s="72">
        <v>57468</v>
      </c>
      <c r="J20" s="75">
        <v>65</v>
      </c>
      <c r="K20" s="72">
        <v>86929</v>
      </c>
      <c r="L20" s="76">
        <v>1639074</v>
      </c>
      <c r="M20" s="179"/>
      <c r="N20" s="54"/>
      <c r="O20" s="77">
        <f t="shared" si="11"/>
        <v>0.5272548053228191</v>
      </c>
      <c r="P20" s="78">
        <f t="shared" si="12"/>
        <v>1.0086189358122006</v>
      </c>
      <c r="Q20" s="79">
        <f t="shared" si="13"/>
        <v>1.5862524785194978E-2</v>
      </c>
      <c r="R20" s="80">
        <f t="shared" si="14"/>
        <v>1.5726974997174247E-2</v>
      </c>
      <c r="S20" s="81">
        <f t="shared" si="15"/>
        <v>1.7374517374517374E-2</v>
      </c>
      <c r="T20" s="82">
        <f t="shared" si="19"/>
        <v>7.5816454450176263E-2</v>
      </c>
      <c r="U20" s="83">
        <f t="shared" si="20"/>
        <v>87011.703116397985</v>
      </c>
      <c r="V20" s="83">
        <f t="shared" si="21"/>
        <v>419465.2072087577</v>
      </c>
      <c r="W20" s="84">
        <f>SUM(V20:V$24)</f>
        <v>1672615.9824221577</v>
      </c>
      <c r="X20" s="85">
        <f t="shared" si="0"/>
        <v>412177.20167810359</v>
      </c>
      <c r="Y20" s="83">
        <f>SUM(X20:X$24)</f>
        <v>1551927.1714732905</v>
      </c>
      <c r="Z20" s="83">
        <f t="shared" si="1"/>
        <v>7288.0055306540917</v>
      </c>
      <c r="AA20" s="84">
        <f>SUM(Z20:Z$24)</f>
        <v>120688.81094886715</v>
      </c>
      <c r="AB20" s="77">
        <f t="shared" si="2"/>
        <v>19.2228852271131</v>
      </c>
      <c r="AC20" s="78">
        <f t="shared" si="3"/>
        <v>17.835844097859276</v>
      </c>
      <c r="AD20" s="86">
        <f t="shared" si="16"/>
        <v>92.784427972875477</v>
      </c>
      <c r="AE20" s="78">
        <f t="shared" si="4"/>
        <v>1.3870411292538241</v>
      </c>
      <c r="AF20" s="87">
        <f t="shared" si="17"/>
        <v>7.2155720271245176</v>
      </c>
      <c r="AH20" s="88">
        <f t="shared" si="25"/>
        <v>2.213471486575649E-4</v>
      </c>
      <c r="AI20" s="89">
        <f t="shared" si="18"/>
        <v>3.2958771275135079E-5</v>
      </c>
      <c r="AJ20" s="89">
        <f t="shared" si="22"/>
        <v>539794103.35751343</v>
      </c>
      <c r="AK20" s="89">
        <f>SUM(AJ20:AJ$24)/U20/U20</f>
        <v>0.20893753114859945</v>
      </c>
      <c r="AL20" s="89">
        <f t="shared" si="23"/>
        <v>461824471.01132017</v>
      </c>
      <c r="AM20" s="89">
        <f>SUM(AL20:AL$24)/U20/U20</f>
        <v>0.17650810800940067</v>
      </c>
      <c r="AN20" s="89">
        <f t="shared" si="24"/>
        <v>9328718.2121690419</v>
      </c>
      <c r="AO20" s="90">
        <f>SUM(AN20:AN$24)/U20/U20</f>
        <v>1.7879056379910104E-2</v>
      </c>
      <c r="AP20" s="77">
        <f t="shared" si="5"/>
        <v>18.326975399250685</v>
      </c>
      <c r="AQ20" s="78">
        <f t="shared" si="6"/>
        <v>20.118795054975514</v>
      </c>
      <c r="AR20" s="78">
        <f t="shared" si="7"/>
        <v>17.01239188447412</v>
      </c>
      <c r="AS20" s="78">
        <f t="shared" si="8"/>
        <v>18.659296311244432</v>
      </c>
      <c r="AT20" s="78">
        <f t="shared" si="9"/>
        <v>1.1249644553794353</v>
      </c>
      <c r="AU20" s="91">
        <f t="shared" si="10"/>
        <v>1.6491178031282128</v>
      </c>
    </row>
    <row r="21" spans="1:47" ht="14.45" customHeight="1" x14ac:dyDescent="0.15">
      <c r="A21" s="203"/>
      <c r="B21" s="205" t="s">
        <v>215</v>
      </c>
      <c r="C21" s="71">
        <v>1290</v>
      </c>
      <c r="D21" s="72">
        <v>23</v>
      </c>
      <c r="E21" s="72">
        <v>420</v>
      </c>
      <c r="F21" s="126">
        <v>8</v>
      </c>
      <c r="G21" s="74" t="s">
        <v>95</v>
      </c>
      <c r="H21" s="72">
        <v>3235341</v>
      </c>
      <c r="I21" s="72">
        <v>73470</v>
      </c>
      <c r="J21" s="75">
        <v>70</v>
      </c>
      <c r="K21" s="72">
        <v>80842</v>
      </c>
      <c r="L21" s="76">
        <v>1218817</v>
      </c>
      <c r="M21" s="179"/>
      <c r="N21" s="54"/>
      <c r="O21" s="77">
        <f t="shared" si="11"/>
        <v>0.53200229489386108</v>
      </c>
      <c r="P21" s="78">
        <f t="shared" si="12"/>
        <v>1.0001077519982688</v>
      </c>
      <c r="Q21" s="79">
        <f t="shared" si="13"/>
        <v>1.7829457364341085E-2</v>
      </c>
      <c r="R21" s="80">
        <f t="shared" si="14"/>
        <v>1.7827536411668517E-2</v>
      </c>
      <c r="S21" s="81">
        <f t="shared" si="15"/>
        <v>1.9047619047619049E-2</v>
      </c>
      <c r="T21" s="82">
        <f t="shared" si="19"/>
        <v>8.5568103324478548E-2</v>
      </c>
      <c r="U21" s="83">
        <f t="shared" si="20"/>
        <v>80414.784290441341</v>
      </c>
      <c r="V21" s="83">
        <f t="shared" si="21"/>
        <v>385972.59947125451</v>
      </c>
      <c r="W21" s="84">
        <f>SUM(V21:V$24)</f>
        <v>1253150.7752133999</v>
      </c>
      <c r="X21" s="85">
        <f t="shared" si="0"/>
        <v>378620.74043370679</v>
      </c>
      <c r="Y21" s="83">
        <f>SUM(X21:X$24)</f>
        <v>1139749.969795187</v>
      </c>
      <c r="Z21" s="83">
        <f t="shared" si="1"/>
        <v>7351.8590375477052</v>
      </c>
      <c r="AA21" s="84">
        <f>SUM(Z21:Z$24)</f>
        <v>113400.80541821306</v>
      </c>
      <c r="AB21" s="77">
        <f t="shared" si="2"/>
        <v>15.583586852478296</v>
      </c>
      <c r="AC21" s="78">
        <f t="shared" si="3"/>
        <v>14.173388386874844</v>
      </c>
      <c r="AD21" s="86">
        <f t="shared" si="16"/>
        <v>90.950745300468583</v>
      </c>
      <c r="AE21" s="78">
        <f t="shared" si="4"/>
        <v>1.4101984656034532</v>
      </c>
      <c r="AF21" s="87">
        <f t="shared" si="17"/>
        <v>9.0492546995314225</v>
      </c>
      <c r="AH21" s="88">
        <f t="shared" si="25"/>
        <v>2.9110344280810227E-4</v>
      </c>
      <c r="AI21" s="89">
        <f t="shared" si="18"/>
        <v>4.4487636324371019E-5</v>
      </c>
      <c r="AJ21" s="89">
        <f t="shared" si="22"/>
        <v>375994742.20005417</v>
      </c>
      <c r="AK21" s="89">
        <f>SUM(AJ21:AJ$24)/U21/U21</f>
        <v>0.1611495427981437</v>
      </c>
      <c r="AL21" s="89">
        <f t="shared" si="23"/>
        <v>307675622.58916998</v>
      </c>
      <c r="AM21" s="89">
        <f>SUM(AL21:AL$24)/U21/U21</f>
        <v>0.13523850270921309</v>
      </c>
      <c r="AN21" s="89">
        <f t="shared" si="24"/>
        <v>10788512.932650775</v>
      </c>
      <c r="AO21" s="90">
        <f>SUM(AN21:AN$24)/U21/U21</f>
        <v>1.9490224748729214E-2</v>
      </c>
      <c r="AP21" s="77">
        <f t="shared" si="5"/>
        <v>14.796775513202261</v>
      </c>
      <c r="AQ21" s="78">
        <f t="shared" si="6"/>
        <v>16.370398191754333</v>
      </c>
      <c r="AR21" s="78">
        <f t="shared" si="7"/>
        <v>13.4526025435013</v>
      </c>
      <c r="AS21" s="78">
        <f t="shared" si="8"/>
        <v>14.894174230248389</v>
      </c>
      <c r="AT21" s="78">
        <f t="shared" si="9"/>
        <v>1.1365679713329531</v>
      </c>
      <c r="AU21" s="91">
        <f t="shared" si="10"/>
        <v>1.6838289598739533</v>
      </c>
    </row>
    <row r="22" spans="1:47" ht="14.45" customHeight="1" x14ac:dyDescent="0.15">
      <c r="A22" s="203"/>
      <c r="B22" s="205" t="s">
        <v>185</v>
      </c>
      <c r="C22" s="71">
        <v>1205</v>
      </c>
      <c r="D22" s="72">
        <v>50</v>
      </c>
      <c r="E22" s="72">
        <v>403</v>
      </c>
      <c r="F22" s="126">
        <v>20</v>
      </c>
      <c r="G22" s="74" t="s">
        <v>97</v>
      </c>
      <c r="H22" s="72">
        <v>2593169</v>
      </c>
      <c r="I22" s="72">
        <v>102673</v>
      </c>
      <c r="J22" s="75">
        <v>75</v>
      </c>
      <c r="K22" s="72">
        <v>72127</v>
      </c>
      <c r="L22" s="76">
        <v>835000</v>
      </c>
      <c r="M22" s="179"/>
      <c r="N22" s="54"/>
      <c r="O22" s="77">
        <f t="shared" si="11"/>
        <v>0.53363147123474564</v>
      </c>
      <c r="P22" s="78">
        <f t="shared" si="12"/>
        <v>0.98997905253822749</v>
      </c>
      <c r="Q22" s="79">
        <f t="shared" si="13"/>
        <v>4.1493775933609957E-2</v>
      </c>
      <c r="R22" s="80">
        <f t="shared" si="14"/>
        <v>4.1913791839557832E-2</v>
      </c>
      <c r="S22" s="81">
        <f t="shared" si="15"/>
        <v>4.9627791563275438E-2</v>
      </c>
      <c r="T22" s="82">
        <f t="shared" si="19"/>
        <v>0.1909100996051821</v>
      </c>
      <c r="U22" s="83">
        <f t="shared" si="20"/>
        <v>73533.843719461205</v>
      </c>
      <c r="V22" s="83">
        <f t="shared" si="21"/>
        <v>334933.98742284562</v>
      </c>
      <c r="W22" s="84">
        <f>SUM(V22:V$24)</f>
        <v>867178.17574214539</v>
      </c>
      <c r="X22" s="85">
        <f t="shared" si="0"/>
        <v>318311.95330756792</v>
      </c>
      <c r="Y22" s="83">
        <f>SUM(X22:X$24)</f>
        <v>761129.2293614801</v>
      </c>
      <c r="Z22" s="83">
        <f t="shared" si="1"/>
        <v>16622.0341152777</v>
      </c>
      <c r="AA22" s="84">
        <f>SUM(Z22:Z$24)</f>
        <v>106048.94638066535</v>
      </c>
      <c r="AB22" s="77">
        <f t="shared" si="2"/>
        <v>11.792912377197563</v>
      </c>
      <c r="AC22" s="78">
        <f t="shared" si="3"/>
        <v>10.350733633145337</v>
      </c>
      <c r="AD22" s="86">
        <f t="shared" si="16"/>
        <v>87.770800817270697</v>
      </c>
      <c r="AE22" s="78">
        <f t="shared" si="4"/>
        <v>1.4421787440522276</v>
      </c>
      <c r="AF22" s="87">
        <f t="shared" si="17"/>
        <v>12.229199182729305</v>
      </c>
      <c r="AH22" s="88">
        <f t="shared" si="25"/>
        <v>5.8977258939729553E-4</v>
      </c>
      <c r="AI22" s="89">
        <f t="shared" si="18"/>
        <v>1.1703442647103603E-4</v>
      </c>
      <c r="AJ22" s="89">
        <f t="shared" si="22"/>
        <v>405609376.92994392</v>
      </c>
      <c r="AK22" s="89">
        <f>SUM(AJ22:AJ$24)/U22/U22</f>
        <v>0.12318419896610257</v>
      </c>
      <c r="AL22" s="89">
        <f t="shared" si="23"/>
        <v>310653371.49356961</v>
      </c>
      <c r="AM22" s="89">
        <f>SUM(AL22:AL$24)/U22/U22</f>
        <v>0.10483179600195462</v>
      </c>
      <c r="AN22" s="89">
        <f t="shared" si="24"/>
        <v>21486036.774444275</v>
      </c>
      <c r="AO22" s="90">
        <f>SUM(AN22:AN$24)/U22/U22</f>
        <v>2.1313285823856207E-2</v>
      </c>
      <c r="AP22" s="77">
        <f t="shared" si="5"/>
        <v>11.104999287666494</v>
      </c>
      <c r="AQ22" s="78">
        <f t="shared" si="6"/>
        <v>12.480825466728632</v>
      </c>
      <c r="AR22" s="78">
        <f t="shared" si="7"/>
        <v>9.7161299556259664</v>
      </c>
      <c r="AS22" s="78">
        <f t="shared" si="8"/>
        <v>10.985337310664708</v>
      </c>
      <c r="AT22" s="78">
        <f t="shared" si="9"/>
        <v>1.1560369630748142</v>
      </c>
      <c r="AU22" s="91">
        <f t="shared" si="10"/>
        <v>1.728320525029641</v>
      </c>
    </row>
    <row r="23" spans="1:47" ht="14.45" customHeight="1" x14ac:dyDescent="0.15">
      <c r="A23" s="203"/>
      <c r="B23" s="205" t="s">
        <v>196</v>
      </c>
      <c r="C23" s="71">
        <v>858</v>
      </c>
      <c r="D23" s="72">
        <v>51</v>
      </c>
      <c r="E23" s="72">
        <v>287</v>
      </c>
      <c r="F23" s="126">
        <v>34</v>
      </c>
      <c r="G23" s="74" t="s">
        <v>99</v>
      </c>
      <c r="H23" s="72">
        <v>1700191</v>
      </c>
      <c r="I23" s="72">
        <v>119801</v>
      </c>
      <c r="J23" s="75">
        <v>80</v>
      </c>
      <c r="K23" s="72">
        <v>58934</v>
      </c>
      <c r="L23" s="76">
        <v>505129</v>
      </c>
      <c r="M23" s="179"/>
      <c r="N23" s="54"/>
      <c r="O23" s="77">
        <f>IF(K23&lt;0.5,0.5,((L23-L24)-5*K24)/5/(K23-K24))</f>
        <v>0.51768128916741274</v>
      </c>
      <c r="P23" s="78">
        <f t="shared" si="12"/>
        <v>0.99185554200888892</v>
      </c>
      <c r="Q23" s="79">
        <f t="shared" si="13"/>
        <v>5.944055944055944E-2</v>
      </c>
      <c r="R23" s="80">
        <f t="shared" si="14"/>
        <v>5.9928645778567158E-2</v>
      </c>
      <c r="S23" s="81">
        <f t="shared" si="15"/>
        <v>0.11846689895470383</v>
      </c>
      <c r="T23" s="82">
        <f>5*R23/(1+5*(1-O23)*R23)</f>
        <v>0.26180608742593142</v>
      </c>
      <c r="U23" s="83">
        <f t="shared" si="20"/>
        <v>59495.490290626971</v>
      </c>
      <c r="V23" s="83">
        <f>5*U23*((1-T23)+O23*T23)</f>
        <v>259913.79131158729</v>
      </c>
      <c r="W23" s="84">
        <f>SUM(V23:V$24)</f>
        <v>532244.18831929984</v>
      </c>
      <c r="X23" s="85">
        <f t="shared" si="0"/>
        <v>229122.6104593435</v>
      </c>
      <c r="Y23" s="83">
        <f>SUM(X23:X$24)</f>
        <v>442817.27605391224</v>
      </c>
      <c r="Z23" s="83">
        <f t="shared" si="1"/>
        <v>30791.18085224379</v>
      </c>
      <c r="AA23" s="84">
        <f>SUM(Z23:Z$24)</f>
        <v>89426.912265387655</v>
      </c>
      <c r="AB23" s="77">
        <f t="shared" si="2"/>
        <v>8.9459585208788592</v>
      </c>
      <c r="AC23" s="78">
        <f t="shared" si="3"/>
        <v>7.4428712813494453</v>
      </c>
      <c r="AD23" s="86">
        <f t="shared" si="16"/>
        <v>83.198142088168893</v>
      </c>
      <c r="AE23" s="78">
        <f t="shared" si="4"/>
        <v>1.5030872395294159</v>
      </c>
      <c r="AF23" s="87">
        <f t="shared" si="17"/>
        <v>16.801857911831132</v>
      </c>
      <c r="AH23" s="88">
        <f>IF(D23=0,0,T23*T23*(1-T23)/D23)</f>
        <v>9.9210985626527757E-4</v>
      </c>
      <c r="AI23" s="89">
        <f t="shared" si="18"/>
        <v>3.6387628155665441E-4</v>
      </c>
      <c r="AJ23" s="89">
        <f t="shared" si="22"/>
        <v>260475447.71590209</v>
      </c>
      <c r="AK23" s="89">
        <f>SUM(AJ23:AJ$24)/U23/U23</f>
        <v>7.3586593281017076E-2</v>
      </c>
      <c r="AL23" s="89">
        <f t="shared" si="23"/>
        <v>196243022.12433857</v>
      </c>
      <c r="AM23" s="89">
        <f>SUM(AL23:AL$24)/U23/U23</f>
        <v>7.2377572167678067E-2</v>
      </c>
      <c r="AN23" s="89">
        <f t="shared" si="24"/>
        <v>33806882.748793714</v>
      </c>
      <c r="AO23" s="90">
        <f>SUM(AN23:AN$24)/U23/U23</f>
        <v>2.6487941389870664E-2</v>
      </c>
      <c r="AP23" s="77">
        <f t="shared" si="5"/>
        <v>8.4142722818728508</v>
      </c>
      <c r="AQ23" s="78">
        <f t="shared" si="6"/>
        <v>9.4776447598848677</v>
      </c>
      <c r="AR23" s="78">
        <f t="shared" si="7"/>
        <v>6.9155709103659309</v>
      </c>
      <c r="AS23" s="78">
        <f t="shared" si="8"/>
        <v>7.9701716523329598</v>
      </c>
      <c r="AT23" s="78">
        <f t="shared" si="9"/>
        <v>1.1840949580501814</v>
      </c>
      <c r="AU23" s="91">
        <f t="shared" si="10"/>
        <v>1.8220795210086504</v>
      </c>
    </row>
    <row r="24" spans="1:47" ht="14.45" customHeight="1" x14ac:dyDescent="0.15">
      <c r="A24" s="183"/>
      <c r="B24" s="206" t="s">
        <v>187</v>
      </c>
      <c r="C24" s="94">
        <v>628</v>
      </c>
      <c r="D24" s="95">
        <v>95</v>
      </c>
      <c r="E24" s="95">
        <v>209</v>
      </c>
      <c r="F24" s="180">
        <v>45</v>
      </c>
      <c r="G24" s="97" t="s">
        <v>101</v>
      </c>
      <c r="H24" s="95">
        <v>1052072</v>
      </c>
      <c r="I24" s="95">
        <v>159813</v>
      </c>
      <c r="J24" s="98">
        <v>85</v>
      </c>
      <c r="K24" s="95">
        <v>41062</v>
      </c>
      <c r="L24" s="99">
        <v>253559</v>
      </c>
      <c r="M24" s="179"/>
      <c r="N24" s="54"/>
      <c r="O24" s="100">
        <v>1</v>
      </c>
      <c r="P24" s="101">
        <f>IF(H24&lt;0.5,1,(I24/H24)/(K24/L24))</f>
        <v>0.93800590719217503</v>
      </c>
      <c r="Q24" s="102">
        <f t="shared" si="13"/>
        <v>0.15127388535031847</v>
      </c>
      <c r="R24" s="103">
        <f t="shared" si="14"/>
        <v>0.1612717832482968</v>
      </c>
      <c r="S24" s="104">
        <f t="shared" si="15"/>
        <v>0.21531100478468901</v>
      </c>
      <c r="T24" s="100">
        <v>1</v>
      </c>
      <c r="U24" s="105">
        <f>U23*(1-T23)</f>
        <v>43919.208758150438</v>
      </c>
      <c r="V24" s="105">
        <f>U24/R24</f>
        <v>272330.39700771257</v>
      </c>
      <c r="W24" s="106">
        <f>SUM(V24:V$24)</f>
        <v>272330.39700771257</v>
      </c>
      <c r="X24" s="100">
        <f t="shared" si="0"/>
        <v>213694.66559456871</v>
      </c>
      <c r="Y24" s="105">
        <f>SUM(X24:X$24)</f>
        <v>213694.66559456871</v>
      </c>
      <c r="Z24" s="105">
        <f t="shared" si="1"/>
        <v>58635.731413143862</v>
      </c>
      <c r="AA24" s="106">
        <f>SUM(Z24:Z$24)</f>
        <v>58635.731413143862</v>
      </c>
      <c r="AB24" s="107">
        <f t="shared" si="2"/>
        <v>6.2007127338598522</v>
      </c>
      <c r="AC24" s="101">
        <f t="shared" si="3"/>
        <v>4.8656310447512716</v>
      </c>
      <c r="AD24" s="108">
        <f t="shared" si="16"/>
        <v>78.4688995215311</v>
      </c>
      <c r="AE24" s="101">
        <f t="shared" si="4"/>
        <v>1.3350816891085808</v>
      </c>
      <c r="AF24" s="109">
        <f t="shared" si="17"/>
        <v>21.531100478468904</v>
      </c>
      <c r="AH24" s="110">
        <f>0</f>
        <v>0</v>
      </c>
      <c r="AI24" s="111">
        <f t="shared" si="18"/>
        <v>8.0838361724065375E-4</v>
      </c>
      <c r="AJ24" s="111">
        <v>0</v>
      </c>
      <c r="AK24" s="111">
        <f>(1-R24)/R24/R24/D24</f>
        <v>0.33945395446307236</v>
      </c>
      <c r="AL24" s="111">
        <f>V24*V24*AI24</f>
        <v>59952837.398204423</v>
      </c>
      <c r="AM24" s="111">
        <f>(1-S24)*(1-S24)*(1-R24)/R24/R24/D24+AI24/R24/R24</f>
        <v>0.24009570926087273</v>
      </c>
      <c r="AN24" s="111">
        <f>V24*V24*AI24</f>
        <v>59952837.398204423</v>
      </c>
      <c r="AO24" s="112">
        <f>S24*S24*(1-R24)/R24/R24/D24+AI24/R24/R24</f>
        <v>4.6818098824960686E-2</v>
      </c>
      <c r="AP24" s="107">
        <f t="shared" si="5"/>
        <v>5.0587642624018185</v>
      </c>
      <c r="AQ24" s="101">
        <f t="shared" si="6"/>
        <v>7.3426612053178859</v>
      </c>
      <c r="AR24" s="101">
        <f t="shared" si="7"/>
        <v>3.9052396262678655</v>
      </c>
      <c r="AS24" s="101">
        <f t="shared" si="8"/>
        <v>5.8260224632346773</v>
      </c>
      <c r="AT24" s="101">
        <f t="shared" si="9"/>
        <v>0.91098687842826975</v>
      </c>
      <c r="AU24" s="113">
        <f t="shared" si="10"/>
        <v>1.7591764997888919</v>
      </c>
    </row>
    <row r="25" spans="1:47" ht="14.45" customHeight="1" x14ac:dyDescent="0.15">
      <c r="A25" s="203" t="s">
        <v>102</v>
      </c>
      <c r="B25" s="204" t="s">
        <v>67</v>
      </c>
      <c r="C25" s="114">
        <v>1131</v>
      </c>
      <c r="D25" s="207">
        <v>1</v>
      </c>
      <c r="E25" s="207">
        <v>392</v>
      </c>
      <c r="F25" s="115">
        <v>0</v>
      </c>
      <c r="G25" s="51" t="s">
        <v>67</v>
      </c>
      <c r="H25" s="49">
        <v>2565299</v>
      </c>
      <c r="I25" s="49">
        <v>1509</v>
      </c>
      <c r="J25" s="52">
        <v>0</v>
      </c>
      <c r="K25" s="49">
        <v>100000</v>
      </c>
      <c r="L25" s="53">
        <v>8638891</v>
      </c>
      <c r="M25" s="179"/>
      <c r="N25" s="54"/>
      <c r="O25" s="116">
        <f t="shared" ref="O25:O40" si="26">IF(K25&lt;0.5,0.5,((L25-L26)-5*K26)/5/(K25-K26))</f>
        <v>0.17388316151202748</v>
      </c>
      <c r="P25" s="117">
        <f t="shared" ref="P25:P40" si="27">IF(H25&lt;0.5,1,(I25/H25)/((K25-K26)/(L25-L26)))</f>
        <v>1.0082842014159938</v>
      </c>
      <c r="Q25" s="57">
        <f t="shared" si="13"/>
        <v>8.8417329796640137E-4</v>
      </c>
      <c r="R25" s="118">
        <f t="shared" si="14"/>
        <v>8.7690880877108247E-4</v>
      </c>
      <c r="S25" s="119">
        <f t="shared" si="15"/>
        <v>0</v>
      </c>
      <c r="T25" s="120">
        <f>5*R25/(1+5*(1-O25)*R25)</f>
        <v>4.36871990399913E-3</v>
      </c>
      <c r="U25" s="121">
        <v>100000</v>
      </c>
      <c r="V25" s="121">
        <f>5*U25*((1-T25)+O25*T25)</f>
        <v>498195.46346233442</v>
      </c>
      <c r="W25" s="122">
        <f>SUM(V25:V$42)</f>
        <v>8566548.1947237253</v>
      </c>
      <c r="X25" s="123">
        <f t="shared" si="0"/>
        <v>498195.46346233442</v>
      </c>
      <c r="Y25" s="121">
        <f>SUM(X25:X$42)</f>
        <v>8315723.2109131012</v>
      </c>
      <c r="Z25" s="121">
        <f t="shared" si="1"/>
        <v>0</v>
      </c>
      <c r="AA25" s="122">
        <f>SUM(Z25:Z$42)</f>
        <v>250824.98381062259</v>
      </c>
      <c r="AB25" s="116">
        <f t="shared" si="2"/>
        <v>85.665481947237254</v>
      </c>
      <c r="AC25" s="117">
        <f t="shared" si="3"/>
        <v>83.157232109131016</v>
      </c>
      <c r="AD25" s="64">
        <f t="shared" si="16"/>
        <v>97.072041409104415</v>
      </c>
      <c r="AE25" s="117">
        <f t="shared" si="4"/>
        <v>2.5082498381062259</v>
      </c>
      <c r="AF25" s="65">
        <f t="shared" si="17"/>
        <v>2.9279585908955688</v>
      </c>
      <c r="AH25" s="66">
        <f>IF(D25=0,0,T25*T25*(1-T25)/D25)</f>
        <v>1.9002333462713577E-5</v>
      </c>
      <c r="AI25" s="67">
        <f t="shared" si="18"/>
        <v>0</v>
      </c>
      <c r="AJ25" s="67">
        <f>U25*U25*((1-O25)*5+AB26)^2*AH25</f>
        <v>1378355615.2157273</v>
      </c>
      <c r="AK25" s="67">
        <f>SUM(AJ25:AJ$42)/U25/U25</f>
        <v>0.56160891479325126</v>
      </c>
      <c r="AL25" s="67">
        <f>U25*U25*((1-O25)*5*(1-S25)+AC26)^2*AH25+V25*V25*AI25</f>
        <v>1298018687.1591811</v>
      </c>
      <c r="AM25" s="67">
        <f>SUM(AL25:AL$42)/U25/U25</f>
        <v>0.48487667454151095</v>
      </c>
      <c r="AN25" s="67">
        <f>U25*U25*((1-O25)*5*S25+AE26)^2*AH25+V25*V25*AI25</f>
        <v>1206011.518571442</v>
      </c>
      <c r="AO25" s="68">
        <f>SUM(AN25:AN$42)/U25/U25</f>
        <v>2.3471862031836755E-2</v>
      </c>
      <c r="AP25" s="116">
        <f t="shared" si="5"/>
        <v>84.196646760066898</v>
      </c>
      <c r="AQ25" s="117">
        <f t="shared" si="6"/>
        <v>87.13431713440761</v>
      </c>
      <c r="AR25" s="117">
        <f t="shared" si="7"/>
        <v>81.792423612337899</v>
      </c>
      <c r="AS25" s="117">
        <f t="shared" si="8"/>
        <v>84.522040605924133</v>
      </c>
      <c r="AT25" s="117">
        <f t="shared" si="9"/>
        <v>2.2079674623638188</v>
      </c>
      <c r="AU25" s="124">
        <f t="shared" si="10"/>
        <v>2.8085322138486331</v>
      </c>
    </row>
    <row r="26" spans="1:47" ht="14.45" customHeight="1" x14ac:dyDescent="0.15">
      <c r="A26" s="208"/>
      <c r="B26" s="205" t="s">
        <v>69</v>
      </c>
      <c r="C26" s="71">
        <v>1240</v>
      </c>
      <c r="D26" s="72">
        <v>0</v>
      </c>
      <c r="E26" s="72">
        <v>407</v>
      </c>
      <c r="F26" s="126">
        <v>0</v>
      </c>
      <c r="G26" s="74" t="s">
        <v>69</v>
      </c>
      <c r="H26" s="72">
        <v>2708194</v>
      </c>
      <c r="I26" s="72">
        <v>219</v>
      </c>
      <c r="J26" s="75">
        <v>5</v>
      </c>
      <c r="K26" s="72">
        <v>99709</v>
      </c>
      <c r="L26" s="76">
        <v>8140093</v>
      </c>
      <c r="M26" s="179"/>
      <c r="N26" s="54"/>
      <c r="O26" s="77">
        <f t="shared" si="26"/>
        <v>0.44736842105263158</v>
      </c>
      <c r="P26" s="78">
        <f t="shared" si="27"/>
        <v>1.0607026014578835</v>
      </c>
      <c r="Q26" s="79">
        <f t="shared" si="13"/>
        <v>0</v>
      </c>
      <c r="R26" s="80">
        <f t="shared" si="14"/>
        <v>0</v>
      </c>
      <c r="S26" s="81">
        <f t="shared" si="15"/>
        <v>0</v>
      </c>
      <c r="T26" s="82">
        <f>5*R26/(1+5*(1-O26)*R26)</f>
        <v>0</v>
      </c>
      <c r="U26" s="83">
        <f>U25*(1-T25)</f>
        <v>99563.128009600085</v>
      </c>
      <c r="V26" s="83">
        <f>5*U26*((1-T26)+O26*T26)</f>
        <v>497815.64004800044</v>
      </c>
      <c r="W26" s="84">
        <f>SUM(V26:V$42)</f>
        <v>8068352.7312613893</v>
      </c>
      <c r="X26" s="85">
        <f t="shared" si="0"/>
        <v>497815.64004800044</v>
      </c>
      <c r="Y26" s="83">
        <f>SUM(X26:X$42)</f>
        <v>7817527.7474507662</v>
      </c>
      <c r="Z26" s="83">
        <f t="shared" si="1"/>
        <v>0</v>
      </c>
      <c r="AA26" s="84">
        <f>SUM(Z26:Z$42)</f>
        <v>250824.98381062259</v>
      </c>
      <c r="AB26" s="77">
        <f t="shared" si="2"/>
        <v>81.037557703926524</v>
      </c>
      <c r="AC26" s="78">
        <f t="shared" si="3"/>
        <v>78.518301943034416</v>
      </c>
      <c r="AD26" s="86">
        <f t="shared" si="16"/>
        <v>96.891249153761166</v>
      </c>
      <c r="AE26" s="78">
        <f t="shared" si="4"/>
        <v>2.5192557608920998</v>
      </c>
      <c r="AF26" s="87">
        <f t="shared" si="17"/>
        <v>3.1087508462388347</v>
      </c>
      <c r="AH26" s="88">
        <f>IF(D26=0,0,T26*T26*(1-T26)/D26)</f>
        <v>0</v>
      </c>
      <c r="AI26" s="89">
        <f t="shared" si="18"/>
        <v>0</v>
      </c>
      <c r="AJ26" s="89">
        <f>U26*U26*((1-O26)*5+AB27)^2*AH26</f>
        <v>0</v>
      </c>
      <c r="AK26" s="89">
        <f>SUM(AJ26:AJ$42)/U26/U26</f>
        <v>0.42750045360169436</v>
      </c>
      <c r="AL26" s="89">
        <f>U26*U26*((1-O26)*5*(1-S26)+AC27)^2*AH26+V26*V26*AI26</f>
        <v>0</v>
      </c>
      <c r="AM26" s="89">
        <f>SUM(AL26:AL$42)/U26/U26</f>
        <v>0.35819770021183911</v>
      </c>
      <c r="AN26" s="89">
        <f>U26*U26*((1-O26)*5*S26+AE27)^2*AH26+V26*V26*AI26</f>
        <v>0</v>
      </c>
      <c r="AO26" s="90">
        <f>SUM(AN26:AN$42)/U26/U26</f>
        <v>2.3556635973670925E-2</v>
      </c>
      <c r="AP26" s="77">
        <f t="shared" si="5"/>
        <v>79.756040734645097</v>
      </c>
      <c r="AQ26" s="78">
        <f t="shared" si="6"/>
        <v>82.31907467320795</v>
      </c>
      <c r="AR26" s="78">
        <f t="shared" si="7"/>
        <v>77.345249393003598</v>
      </c>
      <c r="AS26" s="78">
        <f t="shared" si="8"/>
        <v>79.691354493065234</v>
      </c>
      <c r="AT26" s="78">
        <f t="shared" si="9"/>
        <v>2.2184316050195134</v>
      </c>
      <c r="AU26" s="91">
        <f t="shared" si="10"/>
        <v>2.8200799167646862</v>
      </c>
    </row>
    <row r="27" spans="1:47" ht="14.45" customHeight="1" x14ac:dyDescent="0.15">
      <c r="A27" s="208"/>
      <c r="B27" s="205" t="s">
        <v>71</v>
      </c>
      <c r="C27" s="127">
        <v>1396</v>
      </c>
      <c r="D27" s="72">
        <v>0</v>
      </c>
      <c r="E27" s="72">
        <v>469</v>
      </c>
      <c r="F27" s="126">
        <v>0</v>
      </c>
      <c r="G27" s="74" t="s">
        <v>71</v>
      </c>
      <c r="H27" s="72">
        <v>2870493</v>
      </c>
      <c r="I27" s="72">
        <v>203</v>
      </c>
      <c r="J27" s="75">
        <v>10</v>
      </c>
      <c r="K27" s="72">
        <v>99671</v>
      </c>
      <c r="L27" s="76">
        <v>7641653</v>
      </c>
      <c r="M27" s="179"/>
      <c r="N27" s="54"/>
      <c r="O27" s="77">
        <f t="shared" si="26"/>
        <v>0.54594594594594592</v>
      </c>
      <c r="P27" s="78">
        <f t="shared" si="27"/>
        <v>0.95236501468845525</v>
      </c>
      <c r="Q27" s="79">
        <f t="shared" si="13"/>
        <v>0</v>
      </c>
      <c r="R27" s="80">
        <f t="shared" si="14"/>
        <v>0</v>
      </c>
      <c r="S27" s="81">
        <f t="shared" si="15"/>
        <v>0</v>
      </c>
      <c r="T27" s="82">
        <f t="shared" ref="T27:T40" si="28">5*R27/(1+5*(1-O27)*R27)</f>
        <v>0</v>
      </c>
      <c r="U27" s="83">
        <f t="shared" ref="U27:U41" si="29">U26*(1-T26)</f>
        <v>99563.128009600085</v>
      </c>
      <c r="V27" s="83">
        <f t="shared" ref="V27:V40" si="30">5*U27*((1-T27)+O27*T27)</f>
        <v>497815.64004800044</v>
      </c>
      <c r="W27" s="84">
        <f>SUM(V27:V$42)</f>
        <v>7570537.0912133893</v>
      </c>
      <c r="X27" s="85">
        <f t="shared" si="0"/>
        <v>497815.64004800044</v>
      </c>
      <c r="Y27" s="83">
        <f>SUM(X27:X$42)</f>
        <v>7319712.1074027661</v>
      </c>
      <c r="Z27" s="83">
        <f t="shared" si="1"/>
        <v>0</v>
      </c>
      <c r="AA27" s="84">
        <f>SUM(Z27:Z$42)</f>
        <v>250824.98381062259</v>
      </c>
      <c r="AB27" s="77">
        <f t="shared" si="2"/>
        <v>76.037557703926524</v>
      </c>
      <c r="AC27" s="78">
        <f t="shared" si="3"/>
        <v>73.518301943034416</v>
      </c>
      <c r="AD27" s="86">
        <f t="shared" si="16"/>
        <v>96.686827093130034</v>
      </c>
      <c r="AE27" s="78">
        <f t="shared" si="4"/>
        <v>2.5192557608920998</v>
      </c>
      <c r="AF27" s="87">
        <f t="shared" si="17"/>
        <v>3.3131729068699523</v>
      </c>
      <c r="AH27" s="88">
        <f t="shared" ref="AH27:AH40" si="31">IF(D27=0,0,T27*T27*(1-T27)/D27)</f>
        <v>0</v>
      </c>
      <c r="AI27" s="89">
        <f t="shared" si="18"/>
        <v>0</v>
      </c>
      <c r="AJ27" s="89">
        <f t="shared" ref="AJ27:AJ40" si="32">U27*U27*((1-O27)*5+AB28)^2*AH27</f>
        <v>0</v>
      </c>
      <c r="AK27" s="89">
        <f>SUM(AJ27:AJ$42)/U27/U27</f>
        <v>0.42750045360169436</v>
      </c>
      <c r="AL27" s="89">
        <f t="shared" ref="AL27:AL40" si="33">U27*U27*((1-O27)*5*(1-S27)+AC28)^2*AH27+V27*V27*AI27</f>
        <v>0</v>
      </c>
      <c r="AM27" s="89">
        <f>SUM(AL27:AL$42)/U27/U27</f>
        <v>0.35819770021183911</v>
      </c>
      <c r="AN27" s="89">
        <f t="shared" ref="AN27:AN40" si="34">U27*U27*((1-O27)*5*S27+AE28)^2*AH27+V27*V27*AI27</f>
        <v>0</v>
      </c>
      <c r="AO27" s="90">
        <f>SUM(AN27:AN$42)/U27/U27</f>
        <v>2.3556635973670925E-2</v>
      </c>
      <c r="AP27" s="77">
        <f t="shared" si="5"/>
        <v>74.756040734645097</v>
      </c>
      <c r="AQ27" s="78">
        <f t="shared" si="6"/>
        <v>77.31907467320795</v>
      </c>
      <c r="AR27" s="78">
        <f t="shared" si="7"/>
        <v>72.345249393003598</v>
      </c>
      <c r="AS27" s="78">
        <f t="shared" si="8"/>
        <v>74.691354493065234</v>
      </c>
      <c r="AT27" s="78">
        <f t="shared" si="9"/>
        <v>2.2184316050195134</v>
      </c>
      <c r="AU27" s="91">
        <f t="shared" si="10"/>
        <v>2.8200799167646862</v>
      </c>
    </row>
    <row r="28" spans="1:47" ht="14.45" customHeight="1" x14ac:dyDescent="0.15">
      <c r="A28" s="208"/>
      <c r="B28" s="205" t="s">
        <v>73</v>
      </c>
      <c r="C28" s="71">
        <v>1215</v>
      </c>
      <c r="D28" s="72">
        <v>0</v>
      </c>
      <c r="E28" s="72">
        <v>393</v>
      </c>
      <c r="F28" s="126">
        <v>0</v>
      </c>
      <c r="G28" s="74" t="s">
        <v>73</v>
      </c>
      <c r="H28" s="72">
        <v>2932213</v>
      </c>
      <c r="I28" s="72">
        <v>481</v>
      </c>
      <c r="J28" s="75">
        <v>15</v>
      </c>
      <c r="K28" s="72">
        <v>99634</v>
      </c>
      <c r="L28" s="76">
        <v>7143382</v>
      </c>
      <c r="M28" s="179"/>
      <c r="N28" s="54"/>
      <c r="O28" s="77">
        <f t="shared" si="26"/>
        <v>0.55999999999999994</v>
      </c>
      <c r="P28" s="78">
        <f t="shared" si="27"/>
        <v>1.0211362288483135</v>
      </c>
      <c r="Q28" s="79">
        <f t="shared" si="13"/>
        <v>0</v>
      </c>
      <c r="R28" s="80">
        <f t="shared" si="14"/>
        <v>0</v>
      </c>
      <c r="S28" s="81">
        <f t="shared" si="15"/>
        <v>0</v>
      </c>
      <c r="T28" s="82">
        <f t="shared" si="28"/>
        <v>0</v>
      </c>
      <c r="U28" s="83">
        <f t="shared" si="29"/>
        <v>99563.128009600085</v>
      </c>
      <c r="V28" s="83">
        <f t="shared" si="30"/>
        <v>497815.64004800044</v>
      </c>
      <c r="W28" s="84">
        <f>SUM(V28:V$42)</f>
        <v>7072721.4511653893</v>
      </c>
      <c r="X28" s="85">
        <f t="shared" si="0"/>
        <v>497815.64004800044</v>
      </c>
      <c r="Y28" s="83">
        <f>SUM(X28:X$42)</f>
        <v>6821896.4673547661</v>
      </c>
      <c r="Z28" s="83">
        <f t="shared" si="1"/>
        <v>0</v>
      </c>
      <c r="AA28" s="84">
        <f>SUM(Z28:Z$42)</f>
        <v>250824.98381062259</v>
      </c>
      <c r="AB28" s="77">
        <f t="shared" si="2"/>
        <v>71.037557703926524</v>
      </c>
      <c r="AC28" s="78">
        <f t="shared" si="3"/>
        <v>68.518301943034416</v>
      </c>
      <c r="AD28" s="86">
        <f t="shared" si="16"/>
        <v>96.453628415278615</v>
      </c>
      <c r="AE28" s="78">
        <f t="shared" si="4"/>
        <v>2.5192557608920998</v>
      </c>
      <c r="AF28" s="87">
        <f t="shared" si="17"/>
        <v>3.5463715847213741</v>
      </c>
      <c r="AH28" s="88">
        <f t="shared" si="31"/>
        <v>0</v>
      </c>
      <c r="AI28" s="89">
        <f t="shared" si="18"/>
        <v>0</v>
      </c>
      <c r="AJ28" s="89">
        <f t="shared" si="32"/>
        <v>0</v>
      </c>
      <c r="AK28" s="89">
        <f>SUM(AJ28:AJ$42)/U28/U28</f>
        <v>0.42750045360169436</v>
      </c>
      <c r="AL28" s="89">
        <f t="shared" si="33"/>
        <v>0</v>
      </c>
      <c r="AM28" s="89">
        <f>SUM(AL28:AL$42)/U28/U28</f>
        <v>0.35819770021183911</v>
      </c>
      <c r="AN28" s="89">
        <f t="shared" si="34"/>
        <v>0</v>
      </c>
      <c r="AO28" s="90">
        <f>SUM(AN28:AN$42)/U28/U28</f>
        <v>2.3556635973670925E-2</v>
      </c>
      <c r="AP28" s="77">
        <f t="shared" si="5"/>
        <v>69.756040734645097</v>
      </c>
      <c r="AQ28" s="78">
        <f t="shared" si="6"/>
        <v>72.31907467320795</v>
      </c>
      <c r="AR28" s="78">
        <f t="shared" si="7"/>
        <v>67.345249393003598</v>
      </c>
      <c r="AS28" s="78">
        <f t="shared" si="8"/>
        <v>69.691354493065234</v>
      </c>
      <c r="AT28" s="78">
        <f t="shared" si="9"/>
        <v>2.2184316050195134</v>
      </c>
      <c r="AU28" s="91">
        <f t="shared" si="10"/>
        <v>2.8200799167646862</v>
      </c>
    </row>
    <row r="29" spans="1:47" ht="14.45" customHeight="1" x14ac:dyDescent="0.15">
      <c r="A29" s="208"/>
      <c r="B29" s="205" t="s">
        <v>75</v>
      </c>
      <c r="C29" s="71">
        <v>980</v>
      </c>
      <c r="D29" s="72">
        <v>0</v>
      </c>
      <c r="E29" s="72">
        <v>337</v>
      </c>
      <c r="F29" s="126">
        <v>0</v>
      </c>
      <c r="G29" s="74" t="s">
        <v>75</v>
      </c>
      <c r="H29" s="72">
        <v>3076411</v>
      </c>
      <c r="I29" s="72">
        <v>791</v>
      </c>
      <c r="J29" s="75">
        <v>20</v>
      </c>
      <c r="K29" s="72">
        <v>99554</v>
      </c>
      <c r="L29" s="76">
        <v>6645388</v>
      </c>
      <c r="M29" s="179"/>
      <c r="N29" s="54"/>
      <c r="O29" s="77">
        <f t="shared" si="26"/>
        <v>0.50406504065040647</v>
      </c>
      <c r="P29" s="78">
        <f t="shared" si="27"/>
        <v>1.0398951367025973</v>
      </c>
      <c r="Q29" s="79">
        <f t="shared" si="13"/>
        <v>0</v>
      </c>
      <c r="R29" s="80">
        <f t="shared" si="14"/>
        <v>0</v>
      </c>
      <c r="S29" s="81">
        <f t="shared" si="15"/>
        <v>0</v>
      </c>
      <c r="T29" s="82">
        <f t="shared" si="28"/>
        <v>0</v>
      </c>
      <c r="U29" s="83">
        <f t="shared" si="29"/>
        <v>99563.128009600085</v>
      </c>
      <c r="V29" s="83">
        <f t="shared" si="30"/>
        <v>497815.64004800044</v>
      </c>
      <c r="W29" s="84">
        <f>SUM(V29:V$42)</f>
        <v>6574905.8111173892</v>
      </c>
      <c r="X29" s="85">
        <f t="shared" si="0"/>
        <v>497815.64004800044</v>
      </c>
      <c r="Y29" s="83">
        <f>SUM(X29:X$42)</f>
        <v>6324080.8273067661</v>
      </c>
      <c r="Z29" s="83">
        <f t="shared" si="1"/>
        <v>0</v>
      </c>
      <c r="AA29" s="84">
        <f>SUM(Z29:Z$42)</f>
        <v>250824.98381062259</v>
      </c>
      <c r="AB29" s="77">
        <f t="shared" si="2"/>
        <v>66.037557703926524</v>
      </c>
      <c r="AC29" s="78">
        <f t="shared" si="3"/>
        <v>63.518301943034423</v>
      </c>
      <c r="AD29" s="86">
        <f t="shared" si="16"/>
        <v>96.185116699519753</v>
      </c>
      <c r="AE29" s="78">
        <f t="shared" si="4"/>
        <v>2.5192557608920998</v>
      </c>
      <c r="AF29" s="87">
        <f t="shared" si="17"/>
        <v>3.8148833004802469</v>
      </c>
      <c r="AH29" s="88">
        <f t="shared" si="31"/>
        <v>0</v>
      </c>
      <c r="AI29" s="89">
        <f t="shared" si="18"/>
        <v>0</v>
      </c>
      <c r="AJ29" s="89">
        <f t="shared" si="32"/>
        <v>0</v>
      </c>
      <c r="AK29" s="89">
        <f>SUM(AJ29:AJ$42)/U29/U29</f>
        <v>0.42750045360169436</v>
      </c>
      <c r="AL29" s="89">
        <f t="shared" si="33"/>
        <v>0</v>
      </c>
      <c r="AM29" s="89">
        <f>SUM(AL29:AL$42)/U29/U29</f>
        <v>0.35819770021183911</v>
      </c>
      <c r="AN29" s="89">
        <f t="shared" si="34"/>
        <v>0</v>
      </c>
      <c r="AO29" s="90">
        <f>SUM(AN29:AN$42)/U29/U29</f>
        <v>2.3556635973670925E-2</v>
      </c>
      <c r="AP29" s="77">
        <f t="shared" si="5"/>
        <v>64.756040734645097</v>
      </c>
      <c r="AQ29" s="78">
        <f t="shared" si="6"/>
        <v>67.31907467320795</v>
      </c>
      <c r="AR29" s="78">
        <f t="shared" si="7"/>
        <v>62.345249393003606</v>
      </c>
      <c r="AS29" s="78">
        <f t="shared" si="8"/>
        <v>64.691354493065234</v>
      </c>
      <c r="AT29" s="78">
        <f t="shared" si="9"/>
        <v>2.2184316050195134</v>
      </c>
      <c r="AU29" s="91">
        <f t="shared" si="10"/>
        <v>2.8200799167646862</v>
      </c>
    </row>
    <row r="30" spans="1:47" ht="14.45" customHeight="1" x14ac:dyDescent="0.15">
      <c r="A30" s="208"/>
      <c r="B30" s="205" t="s">
        <v>77</v>
      </c>
      <c r="C30" s="71">
        <v>1107</v>
      </c>
      <c r="D30" s="72">
        <v>0</v>
      </c>
      <c r="E30" s="72">
        <v>387</v>
      </c>
      <c r="F30" s="126">
        <v>0</v>
      </c>
      <c r="G30" s="74" t="s">
        <v>77</v>
      </c>
      <c r="H30" s="72">
        <v>3511714</v>
      </c>
      <c r="I30" s="72">
        <v>1025</v>
      </c>
      <c r="J30" s="75">
        <v>25</v>
      </c>
      <c r="K30" s="72">
        <v>99431</v>
      </c>
      <c r="L30" s="76">
        <v>6147923</v>
      </c>
      <c r="M30" s="179"/>
      <c r="N30" s="54"/>
      <c r="O30" s="77">
        <f t="shared" si="26"/>
        <v>0.52689655172413796</v>
      </c>
      <c r="P30" s="78">
        <f t="shared" si="27"/>
        <v>1.000066319908661</v>
      </c>
      <c r="Q30" s="79">
        <f t="shared" si="13"/>
        <v>0</v>
      </c>
      <c r="R30" s="80">
        <f t="shared" si="14"/>
        <v>0</v>
      </c>
      <c r="S30" s="81">
        <f t="shared" si="15"/>
        <v>0</v>
      </c>
      <c r="T30" s="82">
        <f t="shared" si="28"/>
        <v>0</v>
      </c>
      <c r="U30" s="83">
        <f t="shared" si="29"/>
        <v>99563.128009600085</v>
      </c>
      <c r="V30" s="83">
        <f t="shared" si="30"/>
        <v>497815.64004800044</v>
      </c>
      <c r="W30" s="84">
        <f>SUM(V30:V$42)</f>
        <v>6077090.1710693883</v>
      </c>
      <c r="X30" s="85">
        <f t="shared" si="0"/>
        <v>497815.64004800044</v>
      </c>
      <c r="Y30" s="83">
        <f>SUM(X30:X$42)</f>
        <v>5826265.1872587651</v>
      </c>
      <c r="Z30" s="83">
        <f t="shared" si="1"/>
        <v>0</v>
      </c>
      <c r="AA30" s="84">
        <f>SUM(Z30:Z$42)</f>
        <v>250824.98381062259</v>
      </c>
      <c r="AB30" s="77">
        <f t="shared" si="2"/>
        <v>61.037557703926524</v>
      </c>
      <c r="AC30" s="78">
        <f t="shared" si="3"/>
        <v>58.518301943034416</v>
      </c>
      <c r="AD30" s="86">
        <f t="shared" si="16"/>
        <v>95.872613755104354</v>
      </c>
      <c r="AE30" s="78">
        <f t="shared" si="4"/>
        <v>2.5192557608920998</v>
      </c>
      <c r="AF30" s="87">
        <f t="shared" si="17"/>
        <v>4.1273862448956358</v>
      </c>
      <c r="AH30" s="88">
        <f t="shared" si="31"/>
        <v>0</v>
      </c>
      <c r="AI30" s="89">
        <f t="shared" si="18"/>
        <v>0</v>
      </c>
      <c r="AJ30" s="89">
        <f t="shared" si="32"/>
        <v>0</v>
      </c>
      <c r="AK30" s="89">
        <f>SUM(AJ30:AJ$42)/U30/U30</f>
        <v>0.42750045360169436</v>
      </c>
      <c r="AL30" s="89">
        <f t="shared" si="33"/>
        <v>0</v>
      </c>
      <c r="AM30" s="89">
        <f>SUM(AL30:AL$42)/U30/U30</f>
        <v>0.35819770021183911</v>
      </c>
      <c r="AN30" s="89">
        <f t="shared" si="34"/>
        <v>0</v>
      </c>
      <c r="AO30" s="90">
        <f>SUM(AN30:AN$42)/U30/U30</f>
        <v>2.3556635973670925E-2</v>
      </c>
      <c r="AP30" s="77">
        <f t="shared" si="5"/>
        <v>59.75604073464509</v>
      </c>
      <c r="AQ30" s="78">
        <f t="shared" si="6"/>
        <v>62.319074673207957</v>
      </c>
      <c r="AR30" s="78">
        <f t="shared" si="7"/>
        <v>57.345249393003598</v>
      </c>
      <c r="AS30" s="78">
        <f t="shared" si="8"/>
        <v>59.691354493065234</v>
      </c>
      <c r="AT30" s="78">
        <f t="shared" si="9"/>
        <v>2.2184316050195134</v>
      </c>
      <c r="AU30" s="91">
        <f t="shared" si="10"/>
        <v>2.8200799167646862</v>
      </c>
    </row>
    <row r="31" spans="1:47" ht="14.45" customHeight="1" x14ac:dyDescent="0.15">
      <c r="A31" s="208"/>
      <c r="B31" s="205" t="s">
        <v>79</v>
      </c>
      <c r="C31" s="71">
        <v>1346</v>
      </c>
      <c r="D31" s="72">
        <v>0</v>
      </c>
      <c r="E31" s="72">
        <v>445</v>
      </c>
      <c r="F31" s="126">
        <v>0</v>
      </c>
      <c r="G31" s="74" t="s">
        <v>79</v>
      </c>
      <c r="H31" s="72">
        <v>4033928</v>
      </c>
      <c r="I31" s="72">
        <v>1660</v>
      </c>
      <c r="J31" s="75">
        <v>30</v>
      </c>
      <c r="K31" s="72">
        <v>99286</v>
      </c>
      <c r="L31" s="76">
        <v>5651111</v>
      </c>
      <c r="M31" s="179"/>
      <c r="N31" s="54"/>
      <c r="O31" s="77">
        <f t="shared" si="26"/>
        <v>0.5217821782178218</v>
      </c>
      <c r="P31" s="78">
        <f t="shared" si="27"/>
        <v>1.0103313840519563</v>
      </c>
      <c r="Q31" s="79">
        <f t="shared" si="13"/>
        <v>0</v>
      </c>
      <c r="R31" s="80">
        <f t="shared" si="14"/>
        <v>0</v>
      </c>
      <c r="S31" s="81">
        <f t="shared" si="15"/>
        <v>0</v>
      </c>
      <c r="T31" s="82">
        <f t="shared" si="28"/>
        <v>0</v>
      </c>
      <c r="U31" s="83">
        <f t="shared" si="29"/>
        <v>99563.128009600085</v>
      </c>
      <c r="V31" s="83">
        <f t="shared" si="30"/>
        <v>497815.64004800044</v>
      </c>
      <c r="W31" s="84">
        <f>SUM(V31:V$42)</f>
        <v>5579274.5310213873</v>
      </c>
      <c r="X31" s="85">
        <f t="shared" si="0"/>
        <v>497815.64004800044</v>
      </c>
      <c r="Y31" s="83">
        <f>SUM(X31:X$42)</f>
        <v>5328449.5472107651</v>
      </c>
      <c r="Z31" s="83">
        <f t="shared" si="1"/>
        <v>0</v>
      </c>
      <c r="AA31" s="84">
        <f>SUM(Z31:Z$42)</f>
        <v>250824.98381062259</v>
      </c>
      <c r="AB31" s="77">
        <f t="shared" si="2"/>
        <v>56.037557703926517</v>
      </c>
      <c r="AC31" s="78">
        <f t="shared" si="3"/>
        <v>53.518301943034423</v>
      </c>
      <c r="AD31" s="86">
        <f t="shared" si="16"/>
        <v>95.504344114705106</v>
      </c>
      <c r="AE31" s="78">
        <f t="shared" si="4"/>
        <v>2.5192557608920998</v>
      </c>
      <c r="AF31" s="87">
        <f t="shared" si="17"/>
        <v>4.4956558852949033</v>
      </c>
      <c r="AH31" s="88">
        <f t="shared" si="31"/>
        <v>0</v>
      </c>
      <c r="AI31" s="89">
        <f t="shared" si="18"/>
        <v>0</v>
      </c>
      <c r="AJ31" s="89">
        <f t="shared" si="32"/>
        <v>0</v>
      </c>
      <c r="AK31" s="89">
        <f>SUM(AJ31:AJ$42)/U31/U31</f>
        <v>0.42750045360169436</v>
      </c>
      <c r="AL31" s="89">
        <f t="shared" si="33"/>
        <v>0</v>
      </c>
      <c r="AM31" s="89">
        <f>SUM(AL31:AL$42)/U31/U31</f>
        <v>0.35819770021183911</v>
      </c>
      <c r="AN31" s="89">
        <f t="shared" si="34"/>
        <v>0</v>
      </c>
      <c r="AO31" s="90">
        <f>SUM(AN31:AN$42)/U31/U31</f>
        <v>2.3556635973670925E-2</v>
      </c>
      <c r="AP31" s="77">
        <f t="shared" si="5"/>
        <v>54.756040734645083</v>
      </c>
      <c r="AQ31" s="78">
        <f t="shared" si="6"/>
        <v>57.31907467320795</v>
      </c>
      <c r="AR31" s="78">
        <f t="shared" si="7"/>
        <v>52.345249393003606</v>
      </c>
      <c r="AS31" s="78">
        <f t="shared" si="8"/>
        <v>54.691354493065241</v>
      </c>
      <c r="AT31" s="78">
        <f t="shared" si="9"/>
        <v>2.2184316050195134</v>
      </c>
      <c r="AU31" s="91">
        <f t="shared" si="10"/>
        <v>2.8200799167646862</v>
      </c>
    </row>
    <row r="32" spans="1:47" ht="14.45" customHeight="1" x14ac:dyDescent="0.15">
      <c r="A32" s="208"/>
      <c r="B32" s="205" t="s">
        <v>81</v>
      </c>
      <c r="C32" s="71">
        <v>1454</v>
      </c>
      <c r="D32" s="72">
        <v>0</v>
      </c>
      <c r="E32" s="72">
        <v>492</v>
      </c>
      <c r="F32" s="126">
        <v>0</v>
      </c>
      <c r="G32" s="74" t="s">
        <v>81</v>
      </c>
      <c r="H32" s="72">
        <v>4761382</v>
      </c>
      <c r="I32" s="72">
        <v>2688</v>
      </c>
      <c r="J32" s="75">
        <v>35</v>
      </c>
      <c r="K32" s="72">
        <v>99084</v>
      </c>
      <c r="L32" s="76">
        <v>5155164</v>
      </c>
      <c r="M32" s="179"/>
      <c r="N32" s="54"/>
      <c r="O32" s="77">
        <f t="shared" si="26"/>
        <v>0.5321554770318021</v>
      </c>
      <c r="P32" s="78">
        <f t="shared" si="27"/>
        <v>0.98696699178052738</v>
      </c>
      <c r="Q32" s="79">
        <f t="shared" si="13"/>
        <v>0</v>
      </c>
      <c r="R32" s="80">
        <f t="shared" si="14"/>
        <v>0</v>
      </c>
      <c r="S32" s="81">
        <f t="shared" si="15"/>
        <v>0</v>
      </c>
      <c r="T32" s="82">
        <f t="shared" si="28"/>
        <v>0</v>
      </c>
      <c r="U32" s="83">
        <f t="shared" si="29"/>
        <v>99563.128009600085</v>
      </c>
      <c r="V32" s="83">
        <f t="shared" si="30"/>
        <v>497815.64004800044</v>
      </c>
      <c r="W32" s="84">
        <f>SUM(V32:V$42)</f>
        <v>5081458.8909733873</v>
      </c>
      <c r="X32" s="85">
        <f t="shared" si="0"/>
        <v>497815.64004800044</v>
      </c>
      <c r="Y32" s="83">
        <f>SUM(X32:X$42)</f>
        <v>4830633.907162765</v>
      </c>
      <c r="Z32" s="83">
        <f t="shared" si="1"/>
        <v>0</v>
      </c>
      <c r="AA32" s="84">
        <f>SUM(Z32:Z$42)</f>
        <v>250824.98381062259</v>
      </c>
      <c r="AB32" s="77">
        <f t="shared" si="2"/>
        <v>51.037557703926524</v>
      </c>
      <c r="AC32" s="78">
        <f t="shared" si="3"/>
        <v>48.518301943034423</v>
      </c>
      <c r="AD32" s="86">
        <f t="shared" si="16"/>
        <v>95.063917878855946</v>
      </c>
      <c r="AE32" s="78">
        <f t="shared" si="4"/>
        <v>2.5192557608920998</v>
      </c>
      <c r="AF32" s="87">
        <f t="shared" si="17"/>
        <v>4.9360821211440591</v>
      </c>
      <c r="AH32" s="88">
        <f t="shared" si="31"/>
        <v>0</v>
      </c>
      <c r="AI32" s="89">
        <f t="shared" si="18"/>
        <v>0</v>
      </c>
      <c r="AJ32" s="89">
        <f t="shared" si="32"/>
        <v>0</v>
      </c>
      <c r="AK32" s="89">
        <f>SUM(AJ32:AJ$42)/U32/U32</f>
        <v>0.42750045360169436</v>
      </c>
      <c r="AL32" s="89">
        <f t="shared" si="33"/>
        <v>0</v>
      </c>
      <c r="AM32" s="89">
        <f>SUM(AL32:AL$42)/U32/U32</f>
        <v>0.35819770021183911</v>
      </c>
      <c r="AN32" s="89">
        <f t="shared" si="34"/>
        <v>0</v>
      </c>
      <c r="AO32" s="90">
        <f>SUM(AN32:AN$42)/U32/U32</f>
        <v>2.3556635973670925E-2</v>
      </c>
      <c r="AP32" s="77">
        <f t="shared" si="5"/>
        <v>49.75604073464509</v>
      </c>
      <c r="AQ32" s="78">
        <f t="shared" si="6"/>
        <v>52.319074673207957</v>
      </c>
      <c r="AR32" s="78">
        <f t="shared" si="7"/>
        <v>47.345249393003606</v>
      </c>
      <c r="AS32" s="78">
        <f t="shared" si="8"/>
        <v>49.691354493065241</v>
      </c>
      <c r="AT32" s="78">
        <f t="shared" si="9"/>
        <v>2.2184316050195134</v>
      </c>
      <c r="AU32" s="91">
        <f t="shared" si="10"/>
        <v>2.8200799167646862</v>
      </c>
    </row>
    <row r="33" spans="1:47" ht="14.45" customHeight="1" x14ac:dyDescent="0.15">
      <c r="A33" s="208"/>
      <c r="B33" s="205" t="s">
        <v>83</v>
      </c>
      <c r="C33" s="71">
        <v>1340</v>
      </c>
      <c r="D33" s="72">
        <v>4</v>
      </c>
      <c r="E33" s="72">
        <v>436</v>
      </c>
      <c r="F33" s="126">
        <v>0</v>
      </c>
      <c r="G33" s="74" t="s">
        <v>83</v>
      </c>
      <c r="H33" s="72">
        <v>4268754</v>
      </c>
      <c r="I33" s="72">
        <v>3533</v>
      </c>
      <c r="J33" s="75">
        <v>40</v>
      </c>
      <c r="K33" s="72">
        <v>98801</v>
      </c>
      <c r="L33" s="76">
        <v>4660406</v>
      </c>
      <c r="M33" s="179"/>
      <c r="N33" s="54"/>
      <c r="O33" s="77">
        <f t="shared" si="26"/>
        <v>0.53557692307692306</v>
      </c>
      <c r="P33" s="78">
        <f t="shared" si="27"/>
        <v>0.98091291517113921</v>
      </c>
      <c r="Q33" s="79">
        <f t="shared" si="13"/>
        <v>2.9850746268656717E-3</v>
      </c>
      <c r="R33" s="80">
        <f t="shared" si="14"/>
        <v>3.0431596737054561E-3</v>
      </c>
      <c r="S33" s="81">
        <f t="shared" si="15"/>
        <v>0</v>
      </c>
      <c r="T33" s="82">
        <f t="shared" si="28"/>
        <v>1.5109029386522456E-2</v>
      </c>
      <c r="U33" s="83">
        <f t="shared" si="29"/>
        <v>99563.128009600085</v>
      </c>
      <c r="V33" s="83">
        <f t="shared" si="30"/>
        <v>494322.4767037789</v>
      </c>
      <c r="W33" s="84">
        <f>SUM(V33:V$42)</f>
        <v>4583643.2509253863</v>
      </c>
      <c r="X33" s="85">
        <f t="shared" si="0"/>
        <v>494322.4767037789</v>
      </c>
      <c r="Y33" s="83">
        <f>SUM(X33:X$42)</f>
        <v>4332818.2671147641</v>
      </c>
      <c r="Z33" s="83">
        <f t="shared" si="1"/>
        <v>0</v>
      </c>
      <c r="AA33" s="84">
        <f>SUM(Z33:Z$42)</f>
        <v>250824.98381062259</v>
      </c>
      <c r="AB33" s="77">
        <f t="shared" si="2"/>
        <v>46.037557703926517</v>
      </c>
      <c r="AC33" s="78">
        <f t="shared" si="3"/>
        <v>43.518301943034423</v>
      </c>
      <c r="AD33" s="86">
        <f t="shared" si="16"/>
        <v>94.527824918311794</v>
      </c>
      <c r="AE33" s="78">
        <f t="shared" si="4"/>
        <v>2.5192557608920998</v>
      </c>
      <c r="AF33" s="87">
        <f t="shared" si="17"/>
        <v>5.4721750816882144</v>
      </c>
      <c r="AH33" s="88">
        <f t="shared" si="31"/>
        <v>5.6208409484374781E-5</v>
      </c>
      <c r="AI33" s="89">
        <f t="shared" si="18"/>
        <v>0</v>
      </c>
      <c r="AJ33" s="89">
        <f t="shared" si="32"/>
        <v>1079926126.0593996</v>
      </c>
      <c r="AK33" s="89">
        <f>SUM(AJ33:AJ$42)/U33/U33</f>
        <v>0.42750045360169436</v>
      </c>
      <c r="AL33" s="89">
        <f t="shared" si="33"/>
        <v>958081362.98121846</v>
      </c>
      <c r="AM33" s="89">
        <f>SUM(AL33:AL$42)/U33/U33</f>
        <v>0.35819770021183911</v>
      </c>
      <c r="AN33" s="89">
        <f t="shared" si="34"/>
        <v>3645579.4738696916</v>
      </c>
      <c r="AO33" s="90">
        <f>SUM(AN33:AN$42)/U33/U33</f>
        <v>2.3556635973670925E-2</v>
      </c>
      <c r="AP33" s="77">
        <f t="shared" si="5"/>
        <v>44.756040734645083</v>
      </c>
      <c r="AQ33" s="78">
        <f t="shared" si="6"/>
        <v>47.31907467320795</v>
      </c>
      <c r="AR33" s="78">
        <f t="shared" si="7"/>
        <v>42.345249393003606</v>
      </c>
      <c r="AS33" s="78">
        <f t="shared" si="8"/>
        <v>44.691354493065241</v>
      </c>
      <c r="AT33" s="78">
        <f t="shared" si="9"/>
        <v>2.2184316050195134</v>
      </c>
      <c r="AU33" s="91">
        <f t="shared" si="10"/>
        <v>2.8200799167646862</v>
      </c>
    </row>
    <row r="34" spans="1:47" ht="14.45" customHeight="1" x14ac:dyDescent="0.15">
      <c r="A34" s="208"/>
      <c r="B34" s="205" t="s">
        <v>85</v>
      </c>
      <c r="C34" s="71">
        <v>1429</v>
      </c>
      <c r="D34" s="72">
        <v>3</v>
      </c>
      <c r="E34" s="72">
        <v>484</v>
      </c>
      <c r="F34" s="128">
        <v>0</v>
      </c>
      <c r="G34" s="74" t="s">
        <v>85</v>
      </c>
      <c r="H34" s="72">
        <v>3950745</v>
      </c>
      <c r="I34" s="72">
        <v>4966</v>
      </c>
      <c r="J34" s="75">
        <v>45</v>
      </c>
      <c r="K34" s="72">
        <v>98385</v>
      </c>
      <c r="L34" s="76">
        <v>4167367</v>
      </c>
      <c r="M34" s="179"/>
      <c r="N34" s="54"/>
      <c r="O34" s="77">
        <f t="shared" si="26"/>
        <v>0.53503184713375795</v>
      </c>
      <c r="P34" s="78">
        <f t="shared" si="27"/>
        <v>0.98169390256016631</v>
      </c>
      <c r="Q34" s="79">
        <f t="shared" si="13"/>
        <v>2.0993701889433169E-3</v>
      </c>
      <c r="R34" s="80">
        <f t="shared" si="14"/>
        <v>2.1385181098388761E-3</v>
      </c>
      <c r="S34" s="81">
        <f t="shared" si="15"/>
        <v>0</v>
      </c>
      <c r="T34" s="82">
        <f t="shared" si="28"/>
        <v>1.0639693037544513E-2</v>
      </c>
      <c r="U34" s="83">
        <f t="shared" si="29"/>
        <v>98058.825782688931</v>
      </c>
      <c r="V34" s="83">
        <f t="shared" si="30"/>
        <v>487868.58579770132</v>
      </c>
      <c r="W34" s="84">
        <f>SUM(V34:V$42)</f>
        <v>4089320.7742216075</v>
      </c>
      <c r="X34" s="85">
        <f t="shared" si="0"/>
        <v>487868.58579770132</v>
      </c>
      <c r="Y34" s="83">
        <f>SUM(X34:X$42)</f>
        <v>3838495.7904109848</v>
      </c>
      <c r="Z34" s="83">
        <f t="shared" si="1"/>
        <v>0</v>
      </c>
      <c r="AA34" s="84">
        <f>SUM(Z34:Z$42)</f>
        <v>250824.98381062259</v>
      </c>
      <c r="AB34" s="77">
        <f t="shared" si="2"/>
        <v>41.702730392510233</v>
      </c>
      <c r="AC34" s="78">
        <f t="shared" si="3"/>
        <v>39.144827197070349</v>
      </c>
      <c r="AD34" s="86">
        <f t="shared" si="16"/>
        <v>93.866341193095408</v>
      </c>
      <c r="AE34" s="78">
        <f t="shared" si="4"/>
        <v>2.5579031954398808</v>
      </c>
      <c r="AF34" s="87">
        <f t="shared" si="17"/>
        <v>6.133658806904589</v>
      </c>
      <c r="AH34" s="88">
        <f t="shared" si="31"/>
        <v>3.7332874013151974E-5</v>
      </c>
      <c r="AI34" s="89">
        <f t="shared" si="18"/>
        <v>0</v>
      </c>
      <c r="AJ34" s="89">
        <f t="shared" si="32"/>
        <v>558597367.8632592</v>
      </c>
      <c r="AK34" s="89">
        <f>SUM(AJ34:AJ$42)/U34/U34</f>
        <v>0.32840689159686909</v>
      </c>
      <c r="AL34" s="89">
        <f t="shared" si="33"/>
        <v>487774907.33469814</v>
      </c>
      <c r="AM34" s="89">
        <f>SUM(AL34:AL$42)/U34/U34</f>
        <v>0.2696331665277758</v>
      </c>
      <c r="AN34" s="89">
        <f t="shared" si="34"/>
        <v>2399518.1838529925</v>
      </c>
      <c r="AO34" s="90">
        <f>SUM(AN34:AN$42)/U34/U34</f>
        <v>2.3905801355200977E-2</v>
      </c>
      <c r="AP34" s="77">
        <f t="shared" si="5"/>
        <v>40.579517182670472</v>
      </c>
      <c r="AQ34" s="78">
        <f t="shared" si="6"/>
        <v>42.825943602349994</v>
      </c>
      <c r="AR34" s="78">
        <f t="shared" si="7"/>
        <v>38.127073409293999</v>
      </c>
      <c r="AS34" s="78">
        <f t="shared" si="8"/>
        <v>40.162580984846699</v>
      </c>
      <c r="AT34" s="78">
        <f t="shared" si="9"/>
        <v>2.2548577755996528</v>
      </c>
      <c r="AU34" s="91">
        <f t="shared" si="10"/>
        <v>2.8609486152801087</v>
      </c>
    </row>
    <row r="35" spans="1:47" ht="14.45" customHeight="1" x14ac:dyDescent="0.15">
      <c r="A35" s="208"/>
      <c r="B35" s="205" t="s">
        <v>87</v>
      </c>
      <c r="C35" s="71">
        <v>1747</v>
      </c>
      <c r="D35" s="72">
        <v>7</v>
      </c>
      <c r="E35" s="72">
        <v>584</v>
      </c>
      <c r="F35" s="128">
        <v>0</v>
      </c>
      <c r="G35" s="74" t="s">
        <v>87</v>
      </c>
      <c r="H35" s="72">
        <v>3800955</v>
      </c>
      <c r="I35" s="72">
        <v>7376</v>
      </c>
      <c r="J35" s="75">
        <v>50</v>
      </c>
      <c r="K35" s="72">
        <v>97757</v>
      </c>
      <c r="L35" s="76">
        <v>3676902</v>
      </c>
      <c r="M35" s="179"/>
      <c r="N35" s="54"/>
      <c r="O35" s="77">
        <f t="shared" si="26"/>
        <v>0.52678762006403412</v>
      </c>
      <c r="P35" s="78">
        <f t="shared" si="27"/>
        <v>1.0077020280165589</v>
      </c>
      <c r="Q35" s="79">
        <f t="shared" si="13"/>
        <v>4.0068689181453924E-3</v>
      </c>
      <c r="R35" s="80">
        <f t="shared" si="14"/>
        <v>3.9762437771729379E-3</v>
      </c>
      <c r="S35" s="81">
        <f t="shared" si="15"/>
        <v>0</v>
      </c>
      <c r="T35" s="82">
        <f t="shared" si="28"/>
        <v>1.9695918914447684E-2</v>
      </c>
      <c r="U35" s="83">
        <f t="shared" si="29"/>
        <v>97015.509976739064</v>
      </c>
      <c r="V35" s="83">
        <f t="shared" si="30"/>
        <v>480556.45604913239</v>
      </c>
      <c r="W35" s="84">
        <f>SUM(V35:V$42)</f>
        <v>3601452.1884239065</v>
      </c>
      <c r="X35" s="85">
        <f t="shared" si="0"/>
        <v>480556.45604913239</v>
      </c>
      <c r="Y35" s="83">
        <f>SUM(X35:X$42)</f>
        <v>3350627.2046132837</v>
      </c>
      <c r="Z35" s="83">
        <f t="shared" si="1"/>
        <v>0</v>
      </c>
      <c r="AA35" s="84">
        <f>SUM(Z35:Z$42)</f>
        <v>250824.98381062259</v>
      </c>
      <c r="AB35" s="77">
        <f t="shared" si="2"/>
        <v>37.122437322520994</v>
      </c>
      <c r="AC35" s="78">
        <f t="shared" si="3"/>
        <v>34.537026145784807</v>
      </c>
      <c r="AD35" s="86">
        <f t="shared" si="16"/>
        <v>93.035448738793619</v>
      </c>
      <c r="AE35" s="78">
        <f t="shared" si="4"/>
        <v>2.5854111767361907</v>
      </c>
      <c r="AF35" s="87">
        <f t="shared" si="17"/>
        <v>6.9645512612063989</v>
      </c>
      <c r="AH35" s="88">
        <f t="shared" si="31"/>
        <v>5.432694276938803E-5</v>
      </c>
      <c r="AI35" s="89">
        <f t="shared" si="18"/>
        <v>0</v>
      </c>
      <c r="AJ35" s="89">
        <f t="shared" si="32"/>
        <v>632884674.466501</v>
      </c>
      <c r="AK35" s="89">
        <f>SUM(AJ35:AJ$42)/U35/U35</f>
        <v>0.27615889340705579</v>
      </c>
      <c r="AL35" s="89">
        <f t="shared" si="33"/>
        <v>541553580.38168514</v>
      </c>
      <c r="AM35" s="89">
        <f>SUM(AL35:AL$42)/U35/U35</f>
        <v>0.22363894345714108</v>
      </c>
      <c r="AN35" s="89">
        <f t="shared" si="34"/>
        <v>3556601.6892840401</v>
      </c>
      <c r="AO35" s="90">
        <f>SUM(AN35:AN$42)/U35/U35</f>
        <v>2.4167795301450669E-2</v>
      </c>
      <c r="AP35" s="77">
        <f t="shared" si="5"/>
        <v>36.092441203638721</v>
      </c>
      <c r="AQ35" s="78">
        <f t="shared" si="6"/>
        <v>38.152433441403268</v>
      </c>
      <c r="AR35" s="78">
        <f t="shared" si="7"/>
        <v>33.610132751059744</v>
      </c>
      <c r="AS35" s="78">
        <f t="shared" si="8"/>
        <v>35.46391954050987</v>
      </c>
      <c r="AT35" s="78">
        <f t="shared" si="9"/>
        <v>2.2807096794801831</v>
      </c>
      <c r="AU35" s="91">
        <f t="shared" si="10"/>
        <v>2.8901126739921983</v>
      </c>
    </row>
    <row r="36" spans="1:47" ht="14.45" customHeight="1" x14ac:dyDescent="0.15">
      <c r="A36" s="208"/>
      <c r="B36" s="205" t="s">
        <v>89</v>
      </c>
      <c r="C36" s="71">
        <v>2103</v>
      </c>
      <c r="D36" s="72">
        <v>11</v>
      </c>
      <c r="E36" s="72">
        <v>705</v>
      </c>
      <c r="F36" s="128">
        <v>0</v>
      </c>
      <c r="G36" s="74" t="s">
        <v>89</v>
      </c>
      <c r="H36" s="72">
        <v>4359516</v>
      </c>
      <c r="I36" s="72">
        <v>12192</v>
      </c>
      <c r="J36" s="75">
        <v>55</v>
      </c>
      <c r="K36" s="72">
        <v>96820</v>
      </c>
      <c r="L36" s="76">
        <v>3190334</v>
      </c>
      <c r="M36" s="179"/>
      <c r="N36" s="54"/>
      <c r="O36" s="77">
        <f t="shared" si="26"/>
        <v>0.52787878787878784</v>
      </c>
      <c r="P36" s="78">
        <f t="shared" si="27"/>
        <v>1.0190450332726677</v>
      </c>
      <c r="Q36" s="79">
        <f t="shared" si="13"/>
        <v>5.2306229196386117E-3</v>
      </c>
      <c r="R36" s="80">
        <f t="shared" si="14"/>
        <v>5.1328672912917721E-3</v>
      </c>
      <c r="S36" s="81">
        <f t="shared" si="15"/>
        <v>0</v>
      </c>
      <c r="T36" s="82">
        <f t="shared" si="28"/>
        <v>2.5357092737964007E-2</v>
      </c>
      <c r="U36" s="83">
        <f t="shared" si="29"/>
        <v>95104.700358793416</v>
      </c>
      <c r="V36" s="83">
        <f t="shared" si="30"/>
        <v>469830.71448303293</v>
      </c>
      <c r="W36" s="84">
        <f>SUM(V36:V$42)</f>
        <v>3120895.7323747734</v>
      </c>
      <c r="X36" s="85">
        <f t="shared" si="0"/>
        <v>469830.71448303293</v>
      </c>
      <c r="Y36" s="83">
        <f>SUM(X36:X$42)</f>
        <v>2870070.7485641511</v>
      </c>
      <c r="Z36" s="83">
        <f t="shared" si="1"/>
        <v>0</v>
      </c>
      <c r="AA36" s="84">
        <f>SUM(Z36:Z$42)</f>
        <v>250824.98381062259</v>
      </c>
      <c r="AB36" s="77">
        <f t="shared" si="2"/>
        <v>32.815367911373841</v>
      </c>
      <c r="AC36" s="78">
        <f t="shared" si="3"/>
        <v>30.178011578149967</v>
      </c>
      <c r="AD36" s="86">
        <f t="shared" si="16"/>
        <v>91.963045057587905</v>
      </c>
      <c r="AE36" s="78">
        <f t="shared" si="4"/>
        <v>2.6373563332238734</v>
      </c>
      <c r="AF36" s="87">
        <f t="shared" si="17"/>
        <v>8.0369549424120965</v>
      </c>
      <c r="AH36" s="88">
        <f t="shared" si="31"/>
        <v>5.6970726732863739E-5</v>
      </c>
      <c r="AI36" s="89">
        <f t="shared" si="18"/>
        <v>0</v>
      </c>
      <c r="AJ36" s="89">
        <f t="shared" si="32"/>
        <v>493954859.39628398</v>
      </c>
      <c r="AK36" s="89">
        <f>SUM(AJ36:AJ$42)/U36/U36</f>
        <v>0.21739593452099984</v>
      </c>
      <c r="AL36" s="89">
        <f t="shared" si="33"/>
        <v>411385463.42637223</v>
      </c>
      <c r="AM36" s="89">
        <f>SUM(AL36:AL$42)/U36/U36</f>
        <v>0.17284187895360945</v>
      </c>
      <c r="AN36" s="89">
        <f t="shared" si="34"/>
        <v>3773134.5456009228</v>
      </c>
      <c r="AO36" s="90">
        <f>SUM(AN36:AN$42)/U36/U36</f>
        <v>2.4755476531515448E-2</v>
      </c>
      <c r="AP36" s="77">
        <f t="shared" si="5"/>
        <v>31.901503467347336</v>
      </c>
      <c r="AQ36" s="78">
        <f t="shared" si="6"/>
        <v>33.729232355400349</v>
      </c>
      <c r="AR36" s="78">
        <f t="shared" si="7"/>
        <v>29.363156154048127</v>
      </c>
      <c r="AS36" s="78">
        <f t="shared" si="8"/>
        <v>30.992867002251806</v>
      </c>
      <c r="AT36" s="78">
        <f t="shared" si="9"/>
        <v>2.3289724188517553</v>
      </c>
      <c r="AU36" s="91">
        <f t="shared" si="10"/>
        <v>2.9457402475959915</v>
      </c>
    </row>
    <row r="37" spans="1:47" ht="14.45" customHeight="1" x14ac:dyDescent="0.15">
      <c r="A37" s="208"/>
      <c r="B37" s="205" t="s">
        <v>91</v>
      </c>
      <c r="C37" s="71">
        <v>2221</v>
      </c>
      <c r="D37" s="72">
        <v>5</v>
      </c>
      <c r="E37" s="72">
        <v>737</v>
      </c>
      <c r="F37" s="128">
        <v>1</v>
      </c>
      <c r="G37" s="74" t="s">
        <v>91</v>
      </c>
      <c r="H37" s="72">
        <v>5117803</v>
      </c>
      <c r="I37" s="72">
        <v>19941</v>
      </c>
      <c r="J37" s="75">
        <v>60</v>
      </c>
      <c r="K37" s="72">
        <v>95500</v>
      </c>
      <c r="L37" s="76">
        <v>2709350</v>
      </c>
      <c r="M37" s="179"/>
      <c r="N37" s="54"/>
      <c r="O37" s="77">
        <f t="shared" si="26"/>
        <v>0.53039832285115307</v>
      </c>
      <c r="P37" s="78">
        <f t="shared" si="27"/>
        <v>0.96597192070712601</v>
      </c>
      <c r="Q37" s="79">
        <f t="shared" si="13"/>
        <v>2.2512381809995496E-3</v>
      </c>
      <c r="R37" s="80">
        <f t="shared" si="14"/>
        <v>2.3305420506960104E-3</v>
      </c>
      <c r="S37" s="81">
        <f t="shared" si="15"/>
        <v>1.3568521031207597E-3</v>
      </c>
      <c r="T37" s="82">
        <f t="shared" si="28"/>
        <v>1.158929211401954E-2</v>
      </c>
      <c r="U37" s="83">
        <f t="shared" si="29"/>
        <v>92693.121651979207</v>
      </c>
      <c r="V37" s="83">
        <f t="shared" si="30"/>
        <v>460943.26573696244</v>
      </c>
      <c r="W37" s="84">
        <f>SUM(V37:V$42)</f>
        <v>2651065.0178917409</v>
      </c>
      <c r="X37" s="85">
        <f t="shared" si="0"/>
        <v>460317.83389742789</v>
      </c>
      <c r="Y37" s="83">
        <f>SUM(X37:X$42)</f>
        <v>2400240.0340811186</v>
      </c>
      <c r="Z37" s="83">
        <f t="shared" si="1"/>
        <v>625.43183953454866</v>
      </c>
      <c r="AA37" s="84">
        <f>SUM(Z37:Z$42)</f>
        <v>250824.98381062259</v>
      </c>
      <c r="AB37" s="77">
        <f t="shared" si="2"/>
        <v>28.600450288483025</v>
      </c>
      <c r="AC37" s="78">
        <f t="shared" si="3"/>
        <v>25.894478374489701</v>
      </c>
      <c r="AD37" s="86">
        <f t="shared" si="16"/>
        <v>90.538708703187879</v>
      </c>
      <c r="AE37" s="78">
        <f t="shared" si="4"/>
        <v>2.7059719139933285</v>
      </c>
      <c r="AF37" s="87">
        <f t="shared" si="17"/>
        <v>9.4612912968121456</v>
      </c>
      <c r="AH37" s="88">
        <f t="shared" si="31"/>
        <v>2.6551022854917767E-5</v>
      </c>
      <c r="AI37" s="89">
        <f t="shared" si="18"/>
        <v>1.8385496003948662E-6</v>
      </c>
      <c r="AJ37" s="89">
        <f t="shared" si="32"/>
        <v>157226056.57073879</v>
      </c>
      <c r="AK37" s="89">
        <f>SUM(AJ37:AJ$42)/U37/U37</f>
        <v>0.17136498701784236</v>
      </c>
      <c r="AL37" s="89">
        <f t="shared" si="33"/>
        <v>126573689.05602558</v>
      </c>
      <c r="AM37" s="89">
        <f>SUM(AL37:AL$42)/U37/U37</f>
        <v>0.13407248133685321</v>
      </c>
      <c r="AN37" s="89">
        <f t="shared" si="34"/>
        <v>2095900.3147478888</v>
      </c>
      <c r="AO37" s="90">
        <f>SUM(AN37:AN$42)/U37/U37</f>
        <v>2.5621205269162967E-2</v>
      </c>
      <c r="AP37" s="77">
        <f t="shared" si="5"/>
        <v>27.789083704177422</v>
      </c>
      <c r="AQ37" s="78">
        <f t="shared" si="6"/>
        <v>29.411816872788627</v>
      </c>
      <c r="AR37" s="78">
        <f t="shared" si="7"/>
        <v>25.1768065523428</v>
      </c>
      <c r="AS37" s="78">
        <f t="shared" si="8"/>
        <v>26.612150196636602</v>
      </c>
      <c r="AT37" s="78">
        <f t="shared" si="9"/>
        <v>2.3922420586049444</v>
      </c>
      <c r="AU37" s="91">
        <f t="shared" si="10"/>
        <v>3.0197017693817125</v>
      </c>
    </row>
    <row r="38" spans="1:47" ht="14.45" customHeight="1" x14ac:dyDescent="0.15">
      <c r="A38" s="208"/>
      <c r="B38" s="205" t="s">
        <v>93</v>
      </c>
      <c r="C38" s="71">
        <v>1701</v>
      </c>
      <c r="D38" s="72">
        <v>10</v>
      </c>
      <c r="E38" s="72">
        <v>573</v>
      </c>
      <c r="F38" s="126">
        <v>7</v>
      </c>
      <c r="G38" s="74" t="s">
        <v>93</v>
      </c>
      <c r="H38" s="72">
        <v>4296437</v>
      </c>
      <c r="I38" s="72">
        <v>25619</v>
      </c>
      <c r="J38" s="75">
        <v>65</v>
      </c>
      <c r="K38" s="72">
        <v>93592</v>
      </c>
      <c r="L38" s="76">
        <v>2236330</v>
      </c>
      <c r="M38" s="179"/>
      <c r="N38" s="54"/>
      <c r="O38" s="77">
        <f t="shared" si="26"/>
        <v>0.53183823529411767</v>
      </c>
      <c r="P38" s="78">
        <f t="shared" si="27"/>
        <v>1.011915005096083</v>
      </c>
      <c r="Q38" s="79">
        <f t="shared" si="13"/>
        <v>5.8788947677836569E-3</v>
      </c>
      <c r="R38" s="80">
        <f t="shared" si="14"/>
        <v>5.8096724904533326E-3</v>
      </c>
      <c r="S38" s="81">
        <f t="shared" si="15"/>
        <v>1.2216404886561954E-2</v>
      </c>
      <c r="T38" s="82">
        <f t="shared" si="28"/>
        <v>2.8658624287929441E-2</v>
      </c>
      <c r="U38" s="83">
        <f t="shared" si="29"/>
        <v>91618.873988194071</v>
      </c>
      <c r="V38" s="83">
        <f t="shared" si="30"/>
        <v>451948.1763602689</v>
      </c>
      <c r="W38" s="84">
        <f>SUM(V38:V$42)</f>
        <v>2190121.7521547787</v>
      </c>
      <c r="X38" s="85">
        <f t="shared" si="0"/>
        <v>446426.99445010856</v>
      </c>
      <c r="Y38" s="83">
        <f>SUM(X38:X$42)</f>
        <v>1939922.2001836905</v>
      </c>
      <c r="Z38" s="83">
        <f t="shared" si="1"/>
        <v>5521.1819101603533</v>
      </c>
      <c r="AA38" s="84">
        <f>SUM(Z38:Z$42)</f>
        <v>250199.55197108805</v>
      </c>
      <c r="AB38" s="77">
        <f t="shared" si="2"/>
        <v>23.904700601723132</v>
      </c>
      <c r="AC38" s="78">
        <f t="shared" si="3"/>
        <v>21.173827135592905</v>
      </c>
      <c r="AD38" s="86">
        <f t="shared" si="16"/>
        <v>88.575998036413907</v>
      </c>
      <c r="AE38" s="78">
        <f t="shared" si="4"/>
        <v>2.7308734661302272</v>
      </c>
      <c r="AF38" s="87">
        <f t="shared" si="17"/>
        <v>11.424001963586093</v>
      </c>
      <c r="AH38" s="88">
        <f t="shared" si="31"/>
        <v>7.9777893802950251E-5</v>
      </c>
      <c r="AI38" s="89">
        <f t="shared" si="18"/>
        <v>2.105962362689274E-5</v>
      </c>
      <c r="AJ38" s="89">
        <f t="shared" si="32"/>
        <v>320363468.72101164</v>
      </c>
      <c r="AK38" s="89">
        <f>SUM(AJ38:AJ$42)/U38/U38</f>
        <v>0.15667638993123395</v>
      </c>
      <c r="AL38" s="89">
        <f t="shared" si="33"/>
        <v>248454392.27717561</v>
      </c>
      <c r="AM38" s="89">
        <f>SUM(AL38:AL$42)/U38/U38</f>
        <v>0.12215592656811096</v>
      </c>
      <c r="AN38" s="89">
        <f t="shared" si="34"/>
        <v>9469517.9162046686</v>
      </c>
      <c r="AO38" s="90">
        <f>SUM(AN38:AN$42)/U38/U38</f>
        <v>2.5975864330011176E-2</v>
      </c>
      <c r="AP38" s="77">
        <f t="shared" si="5"/>
        <v>23.128886178320325</v>
      </c>
      <c r="AQ38" s="78">
        <f t="shared" si="6"/>
        <v>24.680515025125938</v>
      </c>
      <c r="AR38" s="78">
        <f t="shared" si="7"/>
        <v>20.488791218648359</v>
      </c>
      <c r="AS38" s="78">
        <f t="shared" si="8"/>
        <v>21.858863052537451</v>
      </c>
      <c r="AT38" s="78">
        <f t="shared" si="9"/>
        <v>2.4149796858651342</v>
      </c>
      <c r="AU38" s="91">
        <f t="shared" si="10"/>
        <v>3.0467672463953202</v>
      </c>
    </row>
    <row r="39" spans="1:47" ht="14.45" customHeight="1" x14ac:dyDescent="0.15">
      <c r="A39" s="208"/>
      <c r="B39" s="205" t="s">
        <v>95</v>
      </c>
      <c r="C39" s="71">
        <v>1637</v>
      </c>
      <c r="D39" s="72">
        <v>16</v>
      </c>
      <c r="E39" s="72">
        <v>540</v>
      </c>
      <c r="F39" s="126">
        <v>14</v>
      </c>
      <c r="G39" s="74" t="s">
        <v>95</v>
      </c>
      <c r="H39" s="72">
        <v>3752050</v>
      </c>
      <c r="I39" s="72">
        <v>36778</v>
      </c>
      <c r="J39" s="75">
        <v>70</v>
      </c>
      <c r="K39" s="72">
        <v>90872</v>
      </c>
      <c r="L39" s="76">
        <v>1774737</v>
      </c>
      <c r="M39" s="179"/>
      <c r="N39" s="54"/>
      <c r="O39" s="77">
        <f t="shared" si="26"/>
        <v>0.54497136311569305</v>
      </c>
      <c r="P39" s="78">
        <f t="shared" si="27"/>
        <v>0.99801629707031625</v>
      </c>
      <c r="Q39" s="79">
        <f t="shared" si="13"/>
        <v>9.7739767868051317E-3</v>
      </c>
      <c r="R39" s="80">
        <f t="shared" si="14"/>
        <v>9.7934039909936422E-3</v>
      </c>
      <c r="S39" s="81">
        <f t="shared" si="15"/>
        <v>2.5925925925925925E-2</v>
      </c>
      <c r="T39" s="82">
        <f t="shared" si="28"/>
        <v>4.7899746713739019E-2</v>
      </c>
      <c r="U39" s="83">
        <f t="shared" si="29"/>
        <v>88993.203100883271</v>
      </c>
      <c r="V39" s="83">
        <f t="shared" si="30"/>
        <v>435267.64460006135</v>
      </c>
      <c r="W39" s="84">
        <f>SUM(V39:V$42)</f>
        <v>1738173.5757945096</v>
      </c>
      <c r="X39" s="85">
        <f t="shared" si="0"/>
        <v>423982.92788820789</v>
      </c>
      <c r="Y39" s="83">
        <f>SUM(X39:X$42)</f>
        <v>1493495.2057335819</v>
      </c>
      <c r="Z39" s="83">
        <f t="shared" si="1"/>
        <v>11284.716711853442</v>
      </c>
      <c r="AA39" s="84">
        <f>SUM(Z39:Z$42)</f>
        <v>244678.37006092767</v>
      </c>
      <c r="AB39" s="77">
        <f t="shared" si="2"/>
        <v>19.53153179377199</v>
      </c>
      <c r="AC39" s="78">
        <f t="shared" si="3"/>
        <v>16.782126653431568</v>
      </c>
      <c r="AD39" s="86">
        <f t="shared" si="16"/>
        <v>85.923248778587237</v>
      </c>
      <c r="AE39" s="78">
        <f t="shared" si="4"/>
        <v>2.7494051403404223</v>
      </c>
      <c r="AF39" s="87">
        <f t="shared" si="17"/>
        <v>14.076751221412771</v>
      </c>
      <c r="AH39" s="88">
        <f t="shared" si="31"/>
        <v>1.3653032747867021E-4</v>
      </c>
      <c r="AI39" s="89">
        <f t="shared" si="18"/>
        <v>4.6766244982980238E-5</v>
      </c>
      <c r="AJ39" s="89">
        <f t="shared" si="32"/>
        <v>336931061.52562153</v>
      </c>
      <c r="AK39" s="89">
        <f>SUM(AJ39:AJ$42)/U39/U39</f>
        <v>0.12560698639104476</v>
      </c>
      <c r="AL39" s="89">
        <f t="shared" si="33"/>
        <v>246946066.11281726</v>
      </c>
      <c r="AM39" s="89">
        <f>SUM(AL39:AL$42)/U39/U39</f>
        <v>9.8099146992522882E-2</v>
      </c>
      <c r="AN39" s="89">
        <f t="shared" si="34"/>
        <v>17419674.323626604</v>
      </c>
      <c r="AO39" s="90">
        <f>SUM(AN39:AN$42)/U39/U39</f>
        <v>2.6335591153011036E-2</v>
      </c>
      <c r="AP39" s="77">
        <f t="shared" si="5"/>
        <v>18.836886705313258</v>
      </c>
      <c r="AQ39" s="78">
        <f t="shared" si="6"/>
        <v>20.226176882230721</v>
      </c>
      <c r="AR39" s="78">
        <f t="shared" si="7"/>
        <v>16.168239299687841</v>
      </c>
      <c r="AS39" s="78">
        <f t="shared" si="8"/>
        <v>17.396014007175296</v>
      </c>
      <c r="AT39" s="78">
        <f t="shared" si="9"/>
        <v>2.4313315529845916</v>
      </c>
      <c r="AU39" s="91">
        <f t="shared" si="10"/>
        <v>3.067478727696253</v>
      </c>
    </row>
    <row r="40" spans="1:47" ht="14.45" customHeight="1" x14ac:dyDescent="0.15">
      <c r="A40" s="208"/>
      <c r="B40" s="205" t="s">
        <v>97</v>
      </c>
      <c r="C40" s="71">
        <v>1504</v>
      </c>
      <c r="D40" s="72">
        <v>27</v>
      </c>
      <c r="E40" s="72">
        <v>495</v>
      </c>
      <c r="F40" s="126">
        <v>16</v>
      </c>
      <c r="G40" s="74" t="s">
        <v>97</v>
      </c>
      <c r="H40" s="72">
        <v>3379056</v>
      </c>
      <c r="I40" s="72">
        <v>60415</v>
      </c>
      <c r="J40" s="75">
        <v>75</v>
      </c>
      <c r="K40" s="72">
        <v>86507</v>
      </c>
      <c r="L40" s="76">
        <v>1330308</v>
      </c>
      <c r="M40" s="179"/>
      <c r="N40" s="54"/>
      <c r="O40" s="77">
        <f t="shared" si="26"/>
        <v>0.54519639065817416</v>
      </c>
      <c r="P40" s="78">
        <f t="shared" si="27"/>
        <v>0.985536928225339</v>
      </c>
      <c r="Q40" s="79">
        <f t="shared" si="13"/>
        <v>1.795212765957447E-2</v>
      </c>
      <c r="R40" s="80">
        <f t="shared" si="14"/>
        <v>1.8215580913747139E-2</v>
      </c>
      <c r="S40" s="81">
        <f t="shared" si="15"/>
        <v>3.2323232323232323E-2</v>
      </c>
      <c r="T40" s="82">
        <f t="shared" si="28"/>
        <v>8.7455282889610964E-2</v>
      </c>
      <c r="U40" s="83">
        <f t="shared" si="29"/>
        <v>84730.451213106629</v>
      </c>
      <c r="V40" s="83">
        <f t="shared" si="30"/>
        <v>406801.49676776235</v>
      </c>
      <c r="W40" s="84">
        <f>SUM(V40:V$42)</f>
        <v>1302905.9311944484</v>
      </c>
      <c r="X40" s="85">
        <f t="shared" si="0"/>
        <v>393652.35747829935</v>
      </c>
      <c r="Y40" s="83">
        <f>SUM(X40:X$42)</f>
        <v>1069512.2778453741</v>
      </c>
      <c r="Z40" s="83">
        <f t="shared" si="1"/>
        <v>13149.139289463026</v>
      </c>
      <c r="AA40" s="84">
        <f>SUM(Z40:Z$42)</f>
        <v>233393.65334907424</v>
      </c>
      <c r="AB40" s="77">
        <f t="shared" si="2"/>
        <v>15.377068250439185</v>
      </c>
      <c r="AC40" s="78">
        <f t="shared" si="3"/>
        <v>12.622525462014007</v>
      </c>
      <c r="AD40" s="86">
        <f t="shared" si="16"/>
        <v>82.086684252399635</v>
      </c>
      <c r="AE40" s="78">
        <f t="shared" si="4"/>
        <v>2.7545427884251779</v>
      </c>
      <c r="AF40" s="87">
        <f t="shared" si="17"/>
        <v>17.913315747600361</v>
      </c>
      <c r="AH40" s="88">
        <f t="shared" si="31"/>
        <v>2.5850115561556688E-4</v>
      </c>
      <c r="AI40" s="89">
        <f t="shared" si="18"/>
        <v>6.3188769647294293E-5</v>
      </c>
      <c r="AJ40" s="89">
        <f t="shared" si="32"/>
        <v>356688291.15223736</v>
      </c>
      <c r="AK40" s="89">
        <f>SUM(AJ40:AJ$42)/U40/U40</f>
        <v>9.1632131003113834E-2</v>
      </c>
      <c r="AL40" s="89">
        <f t="shared" si="33"/>
        <v>232634121.22402111</v>
      </c>
      <c r="AM40" s="89">
        <f>SUM(AL40:AL$42)/U40/U40</f>
        <v>7.3820892673515312E-2</v>
      </c>
      <c r="AN40" s="89">
        <f t="shared" si="34"/>
        <v>26302000.854301199</v>
      </c>
      <c r="AO40" s="90">
        <f>SUM(AN40:AN$42)/U40/U40</f>
        <v>2.6625719861982783E-2</v>
      </c>
      <c r="AP40" s="77">
        <f t="shared" si="5"/>
        <v>14.783760577758676</v>
      </c>
      <c r="AQ40" s="78">
        <f t="shared" si="6"/>
        <v>15.970375923119695</v>
      </c>
      <c r="AR40" s="78">
        <f t="shared" si="7"/>
        <v>12.089993452370853</v>
      </c>
      <c r="AS40" s="78">
        <f t="shared" si="8"/>
        <v>13.155057471657161</v>
      </c>
      <c r="AT40" s="78">
        <f t="shared" si="9"/>
        <v>2.4347219551109722</v>
      </c>
      <c r="AU40" s="91">
        <f t="shared" si="10"/>
        <v>3.0743636217393835</v>
      </c>
    </row>
    <row r="41" spans="1:47" ht="14.45" customHeight="1" x14ac:dyDescent="0.15">
      <c r="A41" s="208"/>
      <c r="B41" s="205" t="s">
        <v>99</v>
      </c>
      <c r="C41" s="71">
        <v>1411</v>
      </c>
      <c r="D41" s="72">
        <v>48</v>
      </c>
      <c r="E41" s="72">
        <v>472</v>
      </c>
      <c r="F41" s="126">
        <v>63</v>
      </c>
      <c r="G41" s="74" t="s">
        <v>99</v>
      </c>
      <c r="H41" s="72">
        <v>2663083</v>
      </c>
      <c r="I41" s="72">
        <v>91456</v>
      </c>
      <c r="J41" s="75">
        <v>80</v>
      </c>
      <c r="K41" s="72">
        <v>78971</v>
      </c>
      <c r="L41" s="76">
        <v>914910</v>
      </c>
      <c r="M41" s="179"/>
      <c r="N41" s="54"/>
      <c r="O41" s="77">
        <f>IF(K41&lt;0.5,0.5,((L41-L42)-5*K42)/5/(K41-K42))</f>
        <v>0.5416790548470386</v>
      </c>
      <c r="P41" s="78">
        <f>IF(H41&lt;0.5,1,(I41/H41)/((K41-K42)/(L41-L42)))</f>
        <v>0.98226453147566195</v>
      </c>
      <c r="Q41" s="79">
        <f t="shared" si="13"/>
        <v>3.4018426647767538E-2</v>
      </c>
      <c r="R41" s="80">
        <f t="shared" si="14"/>
        <v>3.4632652974511305E-2</v>
      </c>
      <c r="S41" s="81">
        <f t="shared" si="15"/>
        <v>0.13347457627118645</v>
      </c>
      <c r="T41" s="82">
        <f>5*R41/(1+5*(1-O41)*R41)</f>
        <v>0.16043078009430642</v>
      </c>
      <c r="U41" s="83">
        <f t="shared" si="29"/>
        <v>77320.325632900014</v>
      </c>
      <c r="V41" s="83">
        <f>5*U41*((1-T41)+O41*T41)</f>
        <v>358175.27948440355</v>
      </c>
      <c r="W41" s="84">
        <f>SUM(V41:V$42)</f>
        <v>896104.43442668603</v>
      </c>
      <c r="X41" s="85">
        <f t="shared" si="0"/>
        <v>310367.985824409</v>
      </c>
      <c r="Y41" s="83">
        <f>SUM(X41:X$42)</f>
        <v>675859.92036707478</v>
      </c>
      <c r="Z41" s="83">
        <f t="shared" si="1"/>
        <v>47807.293659994546</v>
      </c>
      <c r="AA41" s="84">
        <f>SUM(Z41:Z$42)</f>
        <v>220244.51405961122</v>
      </c>
      <c r="AB41" s="77">
        <f t="shared" si="2"/>
        <v>11.589506731789953</v>
      </c>
      <c r="AC41" s="78">
        <f t="shared" si="3"/>
        <v>8.7410382048299926</v>
      </c>
      <c r="AD41" s="86">
        <f t="shared" si="16"/>
        <v>75.422003775651405</v>
      </c>
      <c r="AE41" s="78">
        <f t="shared" si="4"/>
        <v>2.848468526959961</v>
      </c>
      <c r="AF41" s="87">
        <f t="shared" si="17"/>
        <v>24.577996224348595</v>
      </c>
      <c r="AH41" s="88">
        <f>IF(D41=0,0,T41*T41*(1-T41)/D41)</f>
        <v>4.5018462783686324E-4</v>
      </c>
      <c r="AI41" s="89">
        <f t="shared" si="18"/>
        <v>2.4504049525511375E-4</v>
      </c>
      <c r="AJ41" s="89">
        <f>U41*U41*((1-O41)*5+AB42)^2*AH41</f>
        <v>301161626.96173334</v>
      </c>
      <c r="AK41" s="89">
        <f>SUM(AJ41:AJ$42)/U41/U41</f>
        <v>5.0374678323613975E-2</v>
      </c>
      <c r="AL41" s="89">
        <f>U41*U41*((1-O41)*5*(1-S41)+AC42)^2*AH41+V41*V41*AI41</f>
        <v>187545846.0699029</v>
      </c>
      <c r="AM41" s="89">
        <f>SUM(AL41:AL$42)/U41/U41</f>
        <v>4.9736191339546119E-2</v>
      </c>
      <c r="AN41" s="89">
        <f>U41*U41*((1-O41)*5*S41+AE42)^2*AH41+V41*V41*AI41</f>
        <v>55052052.106294289</v>
      </c>
      <c r="AO41" s="90">
        <f>SUM(AN41:AN$42)/U41/U41</f>
        <v>2.7574230275230201E-2</v>
      </c>
      <c r="AP41" s="77">
        <f t="shared" si="5"/>
        <v>11.149598372869603</v>
      </c>
      <c r="AQ41" s="78">
        <f t="shared" si="6"/>
        <v>12.029415090710303</v>
      </c>
      <c r="AR41" s="78">
        <f t="shared" si="7"/>
        <v>8.3039266027762366</v>
      </c>
      <c r="AS41" s="78">
        <f t="shared" si="8"/>
        <v>9.1781498068837486</v>
      </c>
      <c r="AT41" s="78">
        <f t="shared" si="9"/>
        <v>2.5230009202379948</v>
      </c>
      <c r="AU41" s="91">
        <f t="shared" si="10"/>
        <v>3.1739361336819272</v>
      </c>
    </row>
    <row r="42" spans="1:47" ht="14.45" customHeight="1" thickBot="1" x14ac:dyDescent="0.2">
      <c r="A42" s="209"/>
      <c r="B42" s="210" t="s">
        <v>101</v>
      </c>
      <c r="C42" s="131">
        <v>1698</v>
      </c>
      <c r="D42" s="131">
        <v>180</v>
      </c>
      <c r="E42" s="131">
        <v>574</v>
      </c>
      <c r="F42" s="132">
        <v>184</v>
      </c>
      <c r="G42" s="133" t="s">
        <v>101</v>
      </c>
      <c r="H42" s="131">
        <v>2761968</v>
      </c>
      <c r="I42" s="131">
        <v>292332</v>
      </c>
      <c r="J42" s="134">
        <v>85</v>
      </c>
      <c r="K42" s="131">
        <v>66190</v>
      </c>
      <c r="L42" s="135">
        <v>549344</v>
      </c>
      <c r="M42" s="179"/>
      <c r="N42" s="54"/>
      <c r="O42" s="136">
        <v>1</v>
      </c>
      <c r="P42" s="137">
        <f>IF(H42&lt;0.5,1,(I42/H42)/(K42/L42))</f>
        <v>0.87843517867442611</v>
      </c>
      <c r="Q42" s="138">
        <f t="shared" si="13"/>
        <v>0.10600706713780919</v>
      </c>
      <c r="R42" s="139">
        <f t="shared" si="14"/>
        <v>0.12067716515836227</v>
      </c>
      <c r="S42" s="140">
        <f t="shared" si="15"/>
        <v>0.32055749128919858</v>
      </c>
      <c r="T42" s="136">
        <v>1</v>
      </c>
      <c r="U42" s="141">
        <f>U41*(1-T41)</f>
        <v>64915.765474468069</v>
      </c>
      <c r="V42" s="141">
        <f>U42/R42</f>
        <v>537929.15494228248</v>
      </c>
      <c r="W42" s="142">
        <f>SUM(V42:V$42)</f>
        <v>537929.15494228248</v>
      </c>
      <c r="X42" s="136">
        <f t="shared" si="0"/>
        <v>365491.93454266578</v>
      </c>
      <c r="Y42" s="141">
        <f>SUM(X42:X$42)</f>
        <v>365491.93454266578</v>
      </c>
      <c r="Z42" s="141">
        <f t="shared" si="1"/>
        <v>172437.22039961666</v>
      </c>
      <c r="AA42" s="142">
        <f>SUM(Z42:Z$42)</f>
        <v>172437.22039961666</v>
      </c>
      <c r="AB42" s="143">
        <f t="shared" si="2"/>
        <v>8.286571852162087</v>
      </c>
      <c r="AC42" s="137">
        <f t="shared" si="3"/>
        <v>5.6302491678453199</v>
      </c>
      <c r="AD42" s="144">
        <f t="shared" si="16"/>
        <v>67.944250871080129</v>
      </c>
      <c r="AE42" s="137">
        <f t="shared" si="4"/>
        <v>2.6563226843167662</v>
      </c>
      <c r="AF42" s="145">
        <f t="shared" si="17"/>
        <v>32.055749128919857</v>
      </c>
      <c r="AH42" s="146">
        <f>0</f>
        <v>0</v>
      </c>
      <c r="AI42" s="147">
        <f t="shared" si="18"/>
        <v>3.794431813023936E-4</v>
      </c>
      <c r="AJ42" s="147">
        <v>0</v>
      </c>
      <c r="AK42" s="147">
        <f>(1-R42)/R42/R42/D42</f>
        <v>0.33544834004934942</v>
      </c>
      <c r="AL42" s="147">
        <f>V42*V42*AI42</f>
        <v>109798629.3920138</v>
      </c>
      <c r="AM42" s="147">
        <f>(1-S42)*(1-S42)*(1-R42)/R42/R42/D42+AI42/R42/R42</f>
        <v>0.1809124122791719</v>
      </c>
      <c r="AN42" s="147">
        <f>V42*V42*AI42</f>
        <v>109798629.3920138</v>
      </c>
      <c r="AO42" s="148">
        <f>S42*S42*(1-R42)/R42/R42/D42+AI42/R42/R42</f>
        <v>6.0525028916513374E-2</v>
      </c>
      <c r="AP42" s="143">
        <f t="shared" si="5"/>
        <v>7.151380968154653</v>
      </c>
      <c r="AQ42" s="137">
        <f t="shared" si="6"/>
        <v>9.4217627361695211</v>
      </c>
      <c r="AR42" s="137">
        <f t="shared" si="7"/>
        <v>4.7965866923723821</v>
      </c>
      <c r="AS42" s="137">
        <f t="shared" si="8"/>
        <v>6.4639116433182577</v>
      </c>
      <c r="AT42" s="137">
        <f t="shared" si="9"/>
        <v>2.1741267168038911</v>
      </c>
      <c r="AU42" s="149">
        <f t="shared" si="10"/>
        <v>3.1385186518296413</v>
      </c>
    </row>
    <row r="43" spans="1:47" ht="14.45" customHeight="1" thickTop="1" x14ac:dyDescent="0.15">
      <c r="G43" s="150"/>
      <c r="H43" s="150"/>
      <c r="I43" s="150"/>
      <c r="J43" s="150"/>
      <c r="K43" s="150"/>
      <c r="L43" s="150"/>
    </row>
    <row r="44" spans="1:47" ht="14.45" customHeight="1" thickBot="1" x14ac:dyDescent="0.2">
      <c r="A44" s="1" t="s">
        <v>103</v>
      </c>
      <c r="G44" s="150"/>
      <c r="H44" s="150"/>
      <c r="I44" s="150"/>
      <c r="J44" s="229" t="s">
        <v>104</v>
      </c>
      <c r="K44" s="230"/>
      <c r="L44" s="230"/>
      <c r="M44" s="230"/>
    </row>
    <row r="45" spans="1:47" ht="14.45" customHeight="1" thickTop="1" x14ac:dyDescent="0.15">
      <c r="A45" s="212" t="s">
        <v>18</v>
      </c>
      <c r="B45" s="214" t="s">
        <v>105</v>
      </c>
      <c r="C45" s="216" t="s">
        <v>35</v>
      </c>
      <c r="D45" s="217"/>
      <c r="E45" s="217"/>
      <c r="F45" s="218" t="s">
        <v>106</v>
      </c>
      <c r="G45" s="217"/>
      <c r="H45" s="217"/>
      <c r="I45" s="217"/>
      <c r="J45" s="218" t="s">
        <v>107</v>
      </c>
      <c r="K45" s="217"/>
      <c r="L45" s="217"/>
      <c r="M45" s="219"/>
    </row>
    <row r="46" spans="1:47" ht="14.45" customHeight="1" x14ac:dyDescent="0.15">
      <c r="A46" s="213"/>
      <c r="B46" s="215"/>
      <c r="C46" s="20" t="s">
        <v>108</v>
      </c>
      <c r="D46" s="220" t="s">
        <v>17</v>
      </c>
      <c r="E46" s="221"/>
      <c r="F46" s="22" t="s">
        <v>108</v>
      </c>
      <c r="G46" s="220" t="s">
        <v>17</v>
      </c>
      <c r="H46" s="222"/>
      <c r="I46" s="151" t="s">
        <v>152</v>
      </c>
      <c r="J46" s="22" t="s">
        <v>108</v>
      </c>
      <c r="K46" s="220" t="s">
        <v>17</v>
      </c>
      <c r="L46" s="222"/>
      <c r="M46" s="152" t="s">
        <v>152</v>
      </c>
    </row>
    <row r="47" spans="1:47" ht="14.45" customHeight="1" x14ac:dyDescent="0.15">
      <c r="A47" s="46" t="s">
        <v>65</v>
      </c>
      <c r="B47" s="47">
        <v>0</v>
      </c>
      <c r="C47" s="153">
        <f>AB7</f>
        <v>79.925138870955465</v>
      </c>
      <c r="D47" s="153">
        <f t="shared" ref="D47:E82" si="35">AP7</f>
        <v>78.441549725545443</v>
      </c>
      <c r="E47" s="154">
        <f t="shared" si="35"/>
        <v>81.408728016365487</v>
      </c>
      <c r="F47" s="155">
        <f>AC7</f>
        <v>78.674965603935917</v>
      </c>
      <c r="G47" s="153">
        <f t="shared" ref="G47:H82" si="36">AR7</f>
        <v>77.263898612370653</v>
      </c>
      <c r="H47" s="153">
        <f t="shared" si="36"/>
        <v>80.08603259550118</v>
      </c>
      <c r="I47" s="156">
        <f t="shared" ref="I47:J82" si="37">AD7</f>
        <v>98.435819712446133</v>
      </c>
      <c r="J47" s="155">
        <f t="shared" si="37"/>
        <v>1.2501732670195582</v>
      </c>
      <c r="K47" s="153">
        <f t="shared" ref="K47:L82" si="38">AT7</f>
        <v>1.0142222690997829</v>
      </c>
      <c r="L47" s="153">
        <f t="shared" si="38"/>
        <v>1.4861242649393336</v>
      </c>
      <c r="M47" s="157">
        <f>AF7</f>
        <v>1.5641802875538915</v>
      </c>
    </row>
    <row r="48" spans="1:47" ht="14.45" customHeight="1" x14ac:dyDescent="0.15">
      <c r="A48" s="46"/>
      <c r="B48" s="70">
        <v>5</v>
      </c>
      <c r="C48" s="158">
        <f>AB8</f>
        <v>74.92513887095545</v>
      </c>
      <c r="D48" s="158">
        <f t="shared" si="35"/>
        <v>73.441549725545428</v>
      </c>
      <c r="E48" s="159">
        <f t="shared" si="35"/>
        <v>76.408728016365473</v>
      </c>
      <c r="F48" s="160">
        <f>AC8</f>
        <v>73.674965603935902</v>
      </c>
      <c r="G48" s="158">
        <f t="shared" si="36"/>
        <v>72.263898612370639</v>
      </c>
      <c r="H48" s="158">
        <f t="shared" si="36"/>
        <v>75.086032595501166</v>
      </c>
      <c r="I48" s="161">
        <f t="shared" si="37"/>
        <v>98.331436837010415</v>
      </c>
      <c r="J48" s="160">
        <f t="shared" si="37"/>
        <v>1.2501732670195582</v>
      </c>
      <c r="K48" s="158">
        <f t="shared" si="38"/>
        <v>1.0142222690997829</v>
      </c>
      <c r="L48" s="158">
        <f t="shared" si="38"/>
        <v>1.4861242649393336</v>
      </c>
      <c r="M48" s="162">
        <f>AF8</f>
        <v>1.6685631629895916</v>
      </c>
    </row>
    <row r="49" spans="1:13" ht="14.45" customHeight="1" x14ac:dyDescent="0.15">
      <c r="A49" s="46"/>
      <c r="B49" s="70">
        <v>10</v>
      </c>
      <c r="C49" s="158">
        <f t="shared" ref="C49:C62" si="39">AB9</f>
        <v>69.92513887095545</v>
      </c>
      <c r="D49" s="158">
        <f t="shared" si="35"/>
        <v>68.441549725545428</v>
      </c>
      <c r="E49" s="159">
        <f t="shared" si="35"/>
        <v>71.408728016365473</v>
      </c>
      <c r="F49" s="160">
        <f t="shared" ref="F49:F62" si="40">AC9</f>
        <v>68.674965603935917</v>
      </c>
      <c r="G49" s="158">
        <f t="shared" si="36"/>
        <v>67.263898612370653</v>
      </c>
      <c r="H49" s="158">
        <f t="shared" si="36"/>
        <v>70.08603259550118</v>
      </c>
      <c r="I49" s="161">
        <f t="shared" si="37"/>
        <v>98.212126157766107</v>
      </c>
      <c r="J49" s="160">
        <f t="shared" si="37"/>
        <v>1.2501732670195582</v>
      </c>
      <c r="K49" s="158">
        <f t="shared" si="38"/>
        <v>1.0142222690997829</v>
      </c>
      <c r="L49" s="158">
        <f t="shared" si="38"/>
        <v>1.4861242649393336</v>
      </c>
      <c r="M49" s="162">
        <f t="shared" ref="M49:M62" si="41">AF9</f>
        <v>1.7878738422339238</v>
      </c>
    </row>
    <row r="50" spans="1:13" ht="14.45" customHeight="1" x14ac:dyDescent="0.15">
      <c r="A50" s="46"/>
      <c r="B50" s="70">
        <v>15</v>
      </c>
      <c r="C50" s="158">
        <f t="shared" si="39"/>
        <v>64.92513887095545</v>
      </c>
      <c r="D50" s="158">
        <f t="shared" si="35"/>
        <v>63.441549725545428</v>
      </c>
      <c r="E50" s="159">
        <f t="shared" si="35"/>
        <v>66.408728016365473</v>
      </c>
      <c r="F50" s="160">
        <f t="shared" si="40"/>
        <v>63.674965603935917</v>
      </c>
      <c r="G50" s="158">
        <f t="shared" si="36"/>
        <v>62.263898612370653</v>
      </c>
      <c r="H50" s="158">
        <f t="shared" si="36"/>
        <v>65.08603259550118</v>
      </c>
      <c r="I50" s="161">
        <f t="shared" si="37"/>
        <v>98.074438824837372</v>
      </c>
      <c r="J50" s="160">
        <f t="shared" si="37"/>
        <v>1.2501732670195582</v>
      </c>
      <c r="K50" s="158">
        <f t="shared" si="38"/>
        <v>1.0142222690997829</v>
      </c>
      <c r="L50" s="158">
        <f t="shared" si="38"/>
        <v>1.4861242649393336</v>
      </c>
      <c r="M50" s="162">
        <f t="shared" si="41"/>
        <v>1.9255611751626593</v>
      </c>
    </row>
    <row r="51" spans="1:13" ht="14.45" customHeight="1" x14ac:dyDescent="0.15">
      <c r="A51" s="46"/>
      <c r="B51" s="70">
        <v>20</v>
      </c>
      <c r="C51" s="158">
        <f t="shared" si="39"/>
        <v>59.925138870955458</v>
      </c>
      <c r="D51" s="158">
        <f t="shared" si="35"/>
        <v>58.441549725545435</v>
      </c>
      <c r="E51" s="159">
        <f t="shared" si="35"/>
        <v>61.40872801636548</v>
      </c>
      <c r="F51" s="160">
        <f t="shared" si="40"/>
        <v>58.674965603935917</v>
      </c>
      <c r="G51" s="158">
        <f t="shared" si="36"/>
        <v>57.263898612370653</v>
      </c>
      <c r="H51" s="158">
        <f t="shared" si="36"/>
        <v>60.08603259550118</v>
      </c>
      <c r="I51" s="161">
        <f t="shared" si="37"/>
        <v>97.913774935571368</v>
      </c>
      <c r="J51" s="160">
        <f t="shared" si="37"/>
        <v>1.2501732670195582</v>
      </c>
      <c r="K51" s="158">
        <f t="shared" si="38"/>
        <v>1.0142222690997829</v>
      </c>
      <c r="L51" s="158">
        <f t="shared" si="38"/>
        <v>1.4861242649393336</v>
      </c>
      <c r="M51" s="162">
        <f t="shared" si="41"/>
        <v>2.0862250644286662</v>
      </c>
    </row>
    <row r="52" spans="1:13" ht="14.45" customHeight="1" x14ac:dyDescent="0.15">
      <c r="A52" s="46"/>
      <c r="B52" s="70">
        <v>25</v>
      </c>
      <c r="C52" s="158">
        <f t="shared" si="39"/>
        <v>54.925138870955458</v>
      </c>
      <c r="D52" s="158">
        <f t="shared" si="35"/>
        <v>53.441549725545435</v>
      </c>
      <c r="E52" s="159">
        <f t="shared" si="35"/>
        <v>56.40872801636548</v>
      </c>
      <c r="F52" s="160">
        <f t="shared" si="40"/>
        <v>53.674965603935917</v>
      </c>
      <c r="G52" s="158">
        <f t="shared" si="36"/>
        <v>52.263898612370653</v>
      </c>
      <c r="H52" s="158">
        <f t="shared" si="36"/>
        <v>55.08603259550118</v>
      </c>
      <c r="I52" s="161">
        <f t="shared" si="37"/>
        <v>97.723859615618309</v>
      </c>
      <c r="J52" s="160">
        <f t="shared" si="37"/>
        <v>1.2501732670195582</v>
      </c>
      <c r="K52" s="158">
        <f t="shared" si="38"/>
        <v>1.0142222690997829</v>
      </c>
      <c r="L52" s="158">
        <f t="shared" si="38"/>
        <v>1.4861242649393336</v>
      </c>
      <c r="M52" s="162">
        <f t="shared" si="41"/>
        <v>2.2761403843817187</v>
      </c>
    </row>
    <row r="53" spans="1:13" ht="14.45" customHeight="1" x14ac:dyDescent="0.15">
      <c r="A53" s="46"/>
      <c r="B53" s="70">
        <v>30</v>
      </c>
      <c r="C53" s="158">
        <f t="shared" si="39"/>
        <v>49.925138870955458</v>
      </c>
      <c r="D53" s="158">
        <f t="shared" si="35"/>
        <v>48.441549725545435</v>
      </c>
      <c r="E53" s="159">
        <f t="shared" si="35"/>
        <v>51.40872801636548</v>
      </c>
      <c r="F53" s="160">
        <f t="shared" si="40"/>
        <v>48.674965603935902</v>
      </c>
      <c r="G53" s="158">
        <f t="shared" si="36"/>
        <v>47.263898612370639</v>
      </c>
      <c r="H53" s="158">
        <f t="shared" si="36"/>
        <v>50.086032595501166</v>
      </c>
      <c r="I53" s="161">
        <f t="shared" si="37"/>
        <v>97.495904277300156</v>
      </c>
      <c r="J53" s="160">
        <f t="shared" si="37"/>
        <v>1.2501732670195582</v>
      </c>
      <c r="K53" s="158">
        <f t="shared" si="38"/>
        <v>1.0142222690997829</v>
      </c>
      <c r="L53" s="158">
        <f t="shared" si="38"/>
        <v>1.4861242649393336</v>
      </c>
      <c r="M53" s="162">
        <f t="shared" si="41"/>
        <v>2.5040957226998546</v>
      </c>
    </row>
    <row r="54" spans="1:13" ht="14.45" customHeight="1" x14ac:dyDescent="0.15">
      <c r="A54" s="46"/>
      <c r="B54" s="70">
        <v>35</v>
      </c>
      <c r="C54" s="158">
        <f t="shared" si="39"/>
        <v>45.253277839503781</v>
      </c>
      <c r="D54" s="158">
        <f t="shared" si="35"/>
        <v>43.83081583355014</v>
      </c>
      <c r="E54" s="159">
        <f t="shared" si="35"/>
        <v>46.675739845457421</v>
      </c>
      <c r="F54" s="160">
        <f t="shared" si="40"/>
        <v>43.994439362102284</v>
      </c>
      <c r="G54" s="158">
        <f t="shared" si="36"/>
        <v>42.644844997125155</v>
      </c>
      <c r="H54" s="158">
        <f t="shared" si="36"/>
        <v>45.344033727079413</v>
      </c>
      <c r="I54" s="161">
        <f t="shared" si="37"/>
        <v>97.21823802053386</v>
      </c>
      <c r="J54" s="160">
        <f t="shared" si="37"/>
        <v>1.2588384774015009</v>
      </c>
      <c r="K54" s="158">
        <f t="shared" si="38"/>
        <v>1.0215578757457633</v>
      </c>
      <c r="L54" s="158">
        <f t="shared" si="38"/>
        <v>1.4961190790572385</v>
      </c>
      <c r="M54" s="162">
        <f t="shared" si="41"/>
        <v>2.7817619794661588</v>
      </c>
    </row>
    <row r="55" spans="1:13" ht="14.45" customHeight="1" x14ac:dyDescent="0.15">
      <c r="A55" s="46"/>
      <c r="B55" s="70">
        <v>40</v>
      </c>
      <c r="C55" s="158">
        <f t="shared" si="39"/>
        <v>41.14836165503727</v>
      </c>
      <c r="D55" s="158">
        <f t="shared" si="35"/>
        <v>39.889153547933347</v>
      </c>
      <c r="E55" s="159">
        <f t="shared" si="35"/>
        <v>42.407569762141193</v>
      </c>
      <c r="F55" s="160">
        <f t="shared" si="40"/>
        <v>39.863063286951864</v>
      </c>
      <c r="G55" s="158">
        <f t="shared" si="36"/>
        <v>38.677509070117488</v>
      </c>
      <c r="H55" s="158">
        <f t="shared" si="36"/>
        <v>41.04861750378624</v>
      </c>
      <c r="I55" s="161">
        <f t="shared" si="37"/>
        <v>96.876428814200281</v>
      </c>
      <c r="J55" s="160">
        <f t="shared" si="37"/>
        <v>1.2852983680854073</v>
      </c>
      <c r="K55" s="158">
        <f t="shared" si="38"/>
        <v>1.0439767384602965</v>
      </c>
      <c r="L55" s="158">
        <f t="shared" si="38"/>
        <v>1.5266199977105182</v>
      </c>
      <c r="M55" s="162">
        <f t="shared" si="41"/>
        <v>3.1235711857997255</v>
      </c>
    </row>
    <row r="56" spans="1:13" ht="14.45" customHeight="1" x14ac:dyDescent="0.15">
      <c r="A56" s="46"/>
      <c r="B56" s="70">
        <v>45</v>
      </c>
      <c r="C56" s="158">
        <f t="shared" si="39"/>
        <v>36.46448406257246</v>
      </c>
      <c r="D56" s="158">
        <f t="shared" si="35"/>
        <v>35.273587169595039</v>
      </c>
      <c r="E56" s="159">
        <f t="shared" si="35"/>
        <v>37.65538095554988</v>
      </c>
      <c r="F56" s="160">
        <f t="shared" si="40"/>
        <v>35.168626638777525</v>
      </c>
      <c r="G56" s="158">
        <f t="shared" si="36"/>
        <v>34.051527299800931</v>
      </c>
      <c r="H56" s="158">
        <f t="shared" si="36"/>
        <v>36.285725977754119</v>
      </c>
      <c r="I56" s="161">
        <f t="shared" si="37"/>
        <v>96.446247747338859</v>
      </c>
      <c r="J56" s="160">
        <f t="shared" si="37"/>
        <v>1.2958574237949352</v>
      </c>
      <c r="K56" s="158">
        <f t="shared" si="38"/>
        <v>1.0529973974375031</v>
      </c>
      <c r="L56" s="158">
        <f t="shared" si="38"/>
        <v>1.5387174501523673</v>
      </c>
      <c r="M56" s="162">
        <f t="shared" si="41"/>
        <v>3.5537522526611514</v>
      </c>
    </row>
    <row r="57" spans="1:13" ht="14.45" customHeight="1" x14ac:dyDescent="0.15">
      <c r="A57" s="46"/>
      <c r="B57" s="70">
        <v>50</v>
      </c>
      <c r="C57" s="158">
        <f t="shared" si="39"/>
        <v>31.849401348080296</v>
      </c>
      <c r="D57" s="158">
        <f t="shared" si="35"/>
        <v>30.72741258456433</v>
      </c>
      <c r="E57" s="159">
        <f t="shared" si="35"/>
        <v>32.971390111596264</v>
      </c>
      <c r="F57" s="160">
        <f t="shared" si="40"/>
        <v>30.549929645471099</v>
      </c>
      <c r="G57" s="158">
        <f t="shared" si="36"/>
        <v>29.501821739433197</v>
      </c>
      <c r="H57" s="158">
        <f t="shared" si="36"/>
        <v>31.598037551509002</v>
      </c>
      <c r="I57" s="161">
        <f t="shared" si="37"/>
        <v>95.919949362917862</v>
      </c>
      <c r="J57" s="160">
        <f t="shared" si="37"/>
        <v>1.2994717026091964</v>
      </c>
      <c r="K57" s="158">
        <f t="shared" si="38"/>
        <v>1.0553892570010357</v>
      </c>
      <c r="L57" s="158">
        <f t="shared" si="38"/>
        <v>1.5435541482173571</v>
      </c>
      <c r="M57" s="162">
        <f t="shared" si="41"/>
        <v>4.0800506370821363</v>
      </c>
    </row>
    <row r="58" spans="1:13" ht="14.45" customHeight="1" x14ac:dyDescent="0.15">
      <c r="A58" s="46"/>
      <c r="B58" s="70">
        <v>55</v>
      </c>
      <c r="C58" s="158">
        <f t="shared" si="39"/>
        <v>27.901070753070833</v>
      </c>
      <c r="D58" s="158">
        <f t="shared" si="35"/>
        <v>26.908872830311914</v>
      </c>
      <c r="E58" s="159">
        <f t="shared" si="35"/>
        <v>28.893268675829752</v>
      </c>
      <c r="F58" s="160">
        <f t="shared" si="40"/>
        <v>26.563676327676813</v>
      </c>
      <c r="G58" s="158">
        <f t="shared" si="36"/>
        <v>25.645035402614059</v>
      </c>
      <c r="H58" s="158">
        <f t="shared" si="36"/>
        <v>27.482317252739566</v>
      </c>
      <c r="I58" s="161">
        <f t="shared" si="37"/>
        <v>95.206655553723422</v>
      </c>
      <c r="J58" s="160">
        <f t="shared" si="37"/>
        <v>1.3373944253940153</v>
      </c>
      <c r="K58" s="158">
        <f t="shared" si="38"/>
        <v>1.0865536904315118</v>
      </c>
      <c r="L58" s="158">
        <f t="shared" si="38"/>
        <v>1.5882351603565188</v>
      </c>
      <c r="M58" s="162">
        <f t="shared" si="41"/>
        <v>4.7933444462765635</v>
      </c>
    </row>
    <row r="59" spans="1:13" ht="14.45" customHeight="1" x14ac:dyDescent="0.15">
      <c r="A59" s="46"/>
      <c r="B59" s="70">
        <v>60</v>
      </c>
      <c r="C59" s="158">
        <f t="shared" si="39"/>
        <v>23.616643128674443</v>
      </c>
      <c r="D59" s="158">
        <f t="shared" si="35"/>
        <v>22.682546722784537</v>
      </c>
      <c r="E59" s="159">
        <f t="shared" si="35"/>
        <v>24.55073953456435</v>
      </c>
      <c r="F59" s="160">
        <f t="shared" si="40"/>
        <v>22.248598694487473</v>
      </c>
      <c r="G59" s="158">
        <f t="shared" si="36"/>
        <v>21.387760506989</v>
      </c>
      <c r="H59" s="158">
        <f t="shared" si="36"/>
        <v>23.109436881985946</v>
      </c>
      <c r="I59" s="161">
        <f t="shared" si="37"/>
        <v>94.207286671805008</v>
      </c>
      <c r="J59" s="160">
        <f t="shared" si="37"/>
        <v>1.3680444341869686</v>
      </c>
      <c r="K59" s="158">
        <f t="shared" si="38"/>
        <v>1.1113993518512133</v>
      </c>
      <c r="L59" s="158">
        <f t="shared" si="38"/>
        <v>1.624689516522724</v>
      </c>
      <c r="M59" s="162">
        <f t="shared" si="41"/>
        <v>5.7927133281949805</v>
      </c>
    </row>
    <row r="60" spans="1:13" ht="14.45" customHeight="1" x14ac:dyDescent="0.15">
      <c r="A60" s="46"/>
      <c r="B60" s="70">
        <v>65</v>
      </c>
      <c r="C60" s="158">
        <f t="shared" si="39"/>
        <v>19.2228852271131</v>
      </c>
      <c r="D60" s="158">
        <f t="shared" si="35"/>
        <v>18.326975399250685</v>
      </c>
      <c r="E60" s="159">
        <f t="shared" si="35"/>
        <v>20.118795054975514</v>
      </c>
      <c r="F60" s="160">
        <f t="shared" si="40"/>
        <v>17.835844097859276</v>
      </c>
      <c r="G60" s="158">
        <f t="shared" si="36"/>
        <v>17.01239188447412</v>
      </c>
      <c r="H60" s="158">
        <f t="shared" si="36"/>
        <v>18.659296311244432</v>
      </c>
      <c r="I60" s="161">
        <f t="shared" si="37"/>
        <v>92.784427972875477</v>
      </c>
      <c r="J60" s="160">
        <f t="shared" si="37"/>
        <v>1.3870411292538241</v>
      </c>
      <c r="K60" s="158">
        <f t="shared" si="38"/>
        <v>1.1249644553794353</v>
      </c>
      <c r="L60" s="158">
        <f t="shared" si="38"/>
        <v>1.6491178031282128</v>
      </c>
      <c r="M60" s="162">
        <f t="shared" si="41"/>
        <v>7.2155720271245176</v>
      </c>
    </row>
    <row r="61" spans="1:13" ht="14.45" customHeight="1" x14ac:dyDescent="0.15">
      <c r="A61" s="46"/>
      <c r="B61" s="70">
        <v>70</v>
      </c>
      <c r="C61" s="158">
        <f t="shared" si="39"/>
        <v>15.583586852478296</v>
      </c>
      <c r="D61" s="158">
        <f t="shared" si="35"/>
        <v>14.796775513202261</v>
      </c>
      <c r="E61" s="159">
        <f t="shared" si="35"/>
        <v>16.370398191754333</v>
      </c>
      <c r="F61" s="160">
        <f t="shared" si="40"/>
        <v>14.173388386874844</v>
      </c>
      <c r="G61" s="158">
        <f t="shared" si="36"/>
        <v>13.4526025435013</v>
      </c>
      <c r="H61" s="158">
        <f t="shared" si="36"/>
        <v>14.894174230248389</v>
      </c>
      <c r="I61" s="161">
        <f t="shared" si="37"/>
        <v>90.950745300468583</v>
      </c>
      <c r="J61" s="160">
        <f t="shared" si="37"/>
        <v>1.4101984656034532</v>
      </c>
      <c r="K61" s="158">
        <f t="shared" si="38"/>
        <v>1.1365679713329531</v>
      </c>
      <c r="L61" s="158">
        <f t="shared" si="38"/>
        <v>1.6838289598739533</v>
      </c>
      <c r="M61" s="162">
        <f t="shared" si="41"/>
        <v>9.0492546995314225</v>
      </c>
    </row>
    <row r="62" spans="1:13" ht="14.45" customHeight="1" x14ac:dyDescent="0.15">
      <c r="A62" s="46"/>
      <c r="B62" s="70">
        <v>75</v>
      </c>
      <c r="C62" s="158">
        <f t="shared" si="39"/>
        <v>11.792912377197563</v>
      </c>
      <c r="D62" s="158">
        <f t="shared" si="35"/>
        <v>11.104999287666494</v>
      </c>
      <c r="E62" s="159">
        <f t="shared" si="35"/>
        <v>12.480825466728632</v>
      </c>
      <c r="F62" s="160">
        <f t="shared" si="40"/>
        <v>10.350733633145337</v>
      </c>
      <c r="G62" s="158">
        <f t="shared" si="36"/>
        <v>9.7161299556259664</v>
      </c>
      <c r="H62" s="158">
        <f t="shared" si="36"/>
        <v>10.985337310664708</v>
      </c>
      <c r="I62" s="161">
        <f t="shared" si="37"/>
        <v>87.770800817270697</v>
      </c>
      <c r="J62" s="160">
        <f t="shared" si="37"/>
        <v>1.4421787440522276</v>
      </c>
      <c r="K62" s="158">
        <f t="shared" si="38"/>
        <v>1.1560369630748142</v>
      </c>
      <c r="L62" s="158">
        <f t="shared" si="38"/>
        <v>1.728320525029641</v>
      </c>
      <c r="M62" s="162">
        <f t="shared" si="41"/>
        <v>12.229199182729305</v>
      </c>
    </row>
    <row r="63" spans="1:13" ht="14.45" customHeight="1" x14ac:dyDescent="0.15">
      <c r="A63" s="46"/>
      <c r="B63" s="70">
        <v>80</v>
      </c>
      <c r="C63" s="158">
        <f>AB23</f>
        <v>8.9459585208788592</v>
      </c>
      <c r="D63" s="158">
        <f t="shared" si="35"/>
        <v>8.4142722818728508</v>
      </c>
      <c r="E63" s="159">
        <f t="shared" si="35"/>
        <v>9.4776447598848677</v>
      </c>
      <c r="F63" s="160">
        <f>AC23</f>
        <v>7.4428712813494453</v>
      </c>
      <c r="G63" s="158">
        <f t="shared" si="36"/>
        <v>6.9155709103659309</v>
      </c>
      <c r="H63" s="158">
        <f t="shared" si="36"/>
        <v>7.9701716523329598</v>
      </c>
      <c r="I63" s="161">
        <f t="shared" si="37"/>
        <v>83.198142088168893</v>
      </c>
      <c r="J63" s="160">
        <f t="shared" si="37"/>
        <v>1.5030872395294159</v>
      </c>
      <c r="K63" s="158">
        <f t="shared" si="38"/>
        <v>1.1840949580501814</v>
      </c>
      <c r="L63" s="158">
        <f t="shared" si="38"/>
        <v>1.8220795210086504</v>
      </c>
      <c r="M63" s="162">
        <f>AF23</f>
        <v>16.801857911831132</v>
      </c>
    </row>
    <row r="64" spans="1:13" ht="14.45" customHeight="1" x14ac:dyDescent="0.15">
      <c r="A64" s="22"/>
      <c r="B64" s="93">
        <v>85</v>
      </c>
      <c r="C64" s="163">
        <f>AB24</f>
        <v>6.2007127338598522</v>
      </c>
      <c r="D64" s="163">
        <f t="shared" si="35"/>
        <v>5.0587642624018185</v>
      </c>
      <c r="E64" s="164">
        <f t="shared" si="35"/>
        <v>7.3426612053178859</v>
      </c>
      <c r="F64" s="165">
        <f>AC24</f>
        <v>4.8656310447512716</v>
      </c>
      <c r="G64" s="163">
        <f t="shared" si="36"/>
        <v>3.9052396262678655</v>
      </c>
      <c r="H64" s="163">
        <f t="shared" si="36"/>
        <v>5.8260224632346773</v>
      </c>
      <c r="I64" s="166">
        <f t="shared" si="37"/>
        <v>78.4688995215311</v>
      </c>
      <c r="J64" s="165">
        <f t="shared" si="37"/>
        <v>1.3350816891085808</v>
      </c>
      <c r="K64" s="163">
        <f t="shared" si="38"/>
        <v>0.91098687842826975</v>
      </c>
      <c r="L64" s="163">
        <f t="shared" si="38"/>
        <v>1.7591764997888919</v>
      </c>
      <c r="M64" s="167">
        <f>AF24</f>
        <v>21.531100478468904</v>
      </c>
    </row>
    <row r="65" spans="1:13" ht="14.45" customHeight="1" x14ac:dyDescent="0.15">
      <c r="A65" s="46" t="s">
        <v>102</v>
      </c>
      <c r="B65" s="168">
        <v>0</v>
      </c>
      <c r="C65" s="169">
        <f>AB25</f>
        <v>85.665481947237254</v>
      </c>
      <c r="D65" s="169">
        <f t="shared" si="35"/>
        <v>84.196646760066898</v>
      </c>
      <c r="E65" s="170">
        <f t="shared" si="35"/>
        <v>87.13431713440761</v>
      </c>
      <c r="F65" s="171">
        <f>AC25</f>
        <v>83.157232109131016</v>
      </c>
      <c r="G65" s="169">
        <f t="shared" si="36"/>
        <v>81.792423612337899</v>
      </c>
      <c r="H65" s="169">
        <f t="shared" si="36"/>
        <v>84.522040605924133</v>
      </c>
      <c r="I65" s="172">
        <f t="shared" si="37"/>
        <v>97.072041409104415</v>
      </c>
      <c r="J65" s="171">
        <f t="shared" si="37"/>
        <v>2.5082498381062259</v>
      </c>
      <c r="K65" s="169">
        <f t="shared" si="38"/>
        <v>2.2079674623638188</v>
      </c>
      <c r="L65" s="169">
        <f t="shared" si="38"/>
        <v>2.8085322138486331</v>
      </c>
      <c r="M65" s="173">
        <f>AF25</f>
        <v>2.9279585908955688</v>
      </c>
    </row>
    <row r="66" spans="1:13" ht="14.45" customHeight="1" x14ac:dyDescent="0.15">
      <c r="A66" s="125"/>
      <c r="B66" s="70">
        <v>5</v>
      </c>
      <c r="C66" s="158">
        <f>AB26</f>
        <v>81.037557703926524</v>
      </c>
      <c r="D66" s="158">
        <f t="shared" si="35"/>
        <v>79.756040734645097</v>
      </c>
      <c r="E66" s="159">
        <f t="shared" si="35"/>
        <v>82.31907467320795</v>
      </c>
      <c r="F66" s="160">
        <f>AC26</f>
        <v>78.518301943034416</v>
      </c>
      <c r="G66" s="158">
        <f t="shared" si="36"/>
        <v>77.345249393003598</v>
      </c>
      <c r="H66" s="158">
        <f t="shared" si="36"/>
        <v>79.691354493065234</v>
      </c>
      <c r="I66" s="161">
        <f t="shared" si="37"/>
        <v>96.891249153761166</v>
      </c>
      <c r="J66" s="160">
        <f t="shared" si="37"/>
        <v>2.5192557608920998</v>
      </c>
      <c r="K66" s="158">
        <f t="shared" si="38"/>
        <v>2.2184316050195134</v>
      </c>
      <c r="L66" s="158">
        <f t="shared" si="38"/>
        <v>2.8200799167646862</v>
      </c>
      <c r="M66" s="162">
        <f>AF26</f>
        <v>3.1087508462388347</v>
      </c>
    </row>
    <row r="67" spans="1:13" ht="14.45" customHeight="1" x14ac:dyDescent="0.15">
      <c r="A67" s="125"/>
      <c r="B67" s="70">
        <v>10</v>
      </c>
      <c r="C67" s="158">
        <f t="shared" ref="C67:C80" si="42">AB27</f>
        <v>76.037557703926524</v>
      </c>
      <c r="D67" s="158">
        <f t="shared" si="35"/>
        <v>74.756040734645097</v>
      </c>
      <c r="E67" s="159">
        <f t="shared" si="35"/>
        <v>77.31907467320795</v>
      </c>
      <c r="F67" s="160">
        <f t="shared" ref="F67:F80" si="43">AC27</f>
        <v>73.518301943034416</v>
      </c>
      <c r="G67" s="158">
        <f t="shared" si="36"/>
        <v>72.345249393003598</v>
      </c>
      <c r="H67" s="158">
        <f t="shared" si="36"/>
        <v>74.691354493065234</v>
      </c>
      <c r="I67" s="161">
        <f t="shared" si="37"/>
        <v>96.686827093130034</v>
      </c>
      <c r="J67" s="160">
        <f t="shared" si="37"/>
        <v>2.5192557608920998</v>
      </c>
      <c r="K67" s="158">
        <f t="shared" si="38"/>
        <v>2.2184316050195134</v>
      </c>
      <c r="L67" s="158">
        <f t="shared" si="38"/>
        <v>2.8200799167646862</v>
      </c>
      <c r="M67" s="162">
        <f t="shared" ref="M67:M80" si="44">AF27</f>
        <v>3.3131729068699523</v>
      </c>
    </row>
    <row r="68" spans="1:13" ht="14.45" customHeight="1" x14ac:dyDescent="0.15">
      <c r="A68" s="125"/>
      <c r="B68" s="70">
        <v>15</v>
      </c>
      <c r="C68" s="158">
        <f t="shared" si="42"/>
        <v>71.037557703926524</v>
      </c>
      <c r="D68" s="158">
        <f t="shared" si="35"/>
        <v>69.756040734645097</v>
      </c>
      <c r="E68" s="159">
        <f t="shared" si="35"/>
        <v>72.31907467320795</v>
      </c>
      <c r="F68" s="160">
        <f t="shared" si="43"/>
        <v>68.518301943034416</v>
      </c>
      <c r="G68" s="158">
        <f t="shared" si="36"/>
        <v>67.345249393003598</v>
      </c>
      <c r="H68" s="158">
        <f t="shared" si="36"/>
        <v>69.691354493065234</v>
      </c>
      <c r="I68" s="161">
        <f t="shared" si="37"/>
        <v>96.453628415278615</v>
      </c>
      <c r="J68" s="160">
        <f t="shared" si="37"/>
        <v>2.5192557608920998</v>
      </c>
      <c r="K68" s="158">
        <f t="shared" si="38"/>
        <v>2.2184316050195134</v>
      </c>
      <c r="L68" s="158">
        <f t="shared" si="38"/>
        <v>2.8200799167646862</v>
      </c>
      <c r="M68" s="162">
        <f t="shared" si="44"/>
        <v>3.5463715847213741</v>
      </c>
    </row>
    <row r="69" spans="1:13" ht="14.45" customHeight="1" x14ac:dyDescent="0.15">
      <c r="A69" s="125"/>
      <c r="B69" s="70">
        <v>20</v>
      </c>
      <c r="C69" s="158">
        <f t="shared" si="42"/>
        <v>66.037557703926524</v>
      </c>
      <c r="D69" s="158">
        <f t="shared" si="35"/>
        <v>64.756040734645097</v>
      </c>
      <c r="E69" s="159">
        <f t="shared" si="35"/>
        <v>67.31907467320795</v>
      </c>
      <c r="F69" s="160">
        <f t="shared" si="43"/>
        <v>63.518301943034423</v>
      </c>
      <c r="G69" s="158">
        <f t="shared" si="36"/>
        <v>62.345249393003606</v>
      </c>
      <c r="H69" s="158">
        <f t="shared" si="36"/>
        <v>64.691354493065234</v>
      </c>
      <c r="I69" s="161">
        <f t="shared" si="37"/>
        <v>96.185116699519753</v>
      </c>
      <c r="J69" s="160">
        <f t="shared" si="37"/>
        <v>2.5192557608920998</v>
      </c>
      <c r="K69" s="158">
        <f t="shared" si="38"/>
        <v>2.2184316050195134</v>
      </c>
      <c r="L69" s="158">
        <f t="shared" si="38"/>
        <v>2.8200799167646862</v>
      </c>
      <c r="M69" s="162">
        <f t="shared" si="44"/>
        <v>3.8148833004802469</v>
      </c>
    </row>
    <row r="70" spans="1:13" ht="14.45" customHeight="1" x14ac:dyDescent="0.15">
      <c r="A70" s="125"/>
      <c r="B70" s="70">
        <v>25</v>
      </c>
      <c r="C70" s="158">
        <f t="shared" si="42"/>
        <v>61.037557703926524</v>
      </c>
      <c r="D70" s="158">
        <f t="shared" si="35"/>
        <v>59.75604073464509</v>
      </c>
      <c r="E70" s="159">
        <f t="shared" si="35"/>
        <v>62.319074673207957</v>
      </c>
      <c r="F70" s="160">
        <f t="shared" si="43"/>
        <v>58.518301943034416</v>
      </c>
      <c r="G70" s="158">
        <f t="shared" si="36"/>
        <v>57.345249393003598</v>
      </c>
      <c r="H70" s="158">
        <f t="shared" si="36"/>
        <v>59.691354493065234</v>
      </c>
      <c r="I70" s="161">
        <f t="shared" si="37"/>
        <v>95.872613755104354</v>
      </c>
      <c r="J70" s="160">
        <f t="shared" si="37"/>
        <v>2.5192557608920998</v>
      </c>
      <c r="K70" s="158">
        <f t="shared" si="38"/>
        <v>2.2184316050195134</v>
      </c>
      <c r="L70" s="158">
        <f t="shared" si="38"/>
        <v>2.8200799167646862</v>
      </c>
      <c r="M70" s="162">
        <f t="shared" si="44"/>
        <v>4.1273862448956358</v>
      </c>
    </row>
    <row r="71" spans="1:13" ht="14.45" customHeight="1" x14ac:dyDescent="0.15">
      <c r="A71" s="125"/>
      <c r="B71" s="70">
        <v>30</v>
      </c>
      <c r="C71" s="158">
        <f t="shared" si="42"/>
        <v>56.037557703926517</v>
      </c>
      <c r="D71" s="158">
        <f t="shared" si="35"/>
        <v>54.756040734645083</v>
      </c>
      <c r="E71" s="159">
        <f t="shared" si="35"/>
        <v>57.31907467320795</v>
      </c>
      <c r="F71" s="160">
        <f t="shared" si="43"/>
        <v>53.518301943034423</v>
      </c>
      <c r="G71" s="158">
        <f t="shared" si="36"/>
        <v>52.345249393003606</v>
      </c>
      <c r="H71" s="158">
        <f t="shared" si="36"/>
        <v>54.691354493065241</v>
      </c>
      <c r="I71" s="161">
        <f t="shared" si="37"/>
        <v>95.504344114705106</v>
      </c>
      <c r="J71" s="160">
        <f t="shared" si="37"/>
        <v>2.5192557608920998</v>
      </c>
      <c r="K71" s="158">
        <f t="shared" si="38"/>
        <v>2.2184316050195134</v>
      </c>
      <c r="L71" s="158">
        <f t="shared" si="38"/>
        <v>2.8200799167646862</v>
      </c>
      <c r="M71" s="162">
        <f t="shared" si="44"/>
        <v>4.4956558852949033</v>
      </c>
    </row>
    <row r="72" spans="1:13" ht="14.45" customHeight="1" x14ac:dyDescent="0.15">
      <c r="A72" s="125"/>
      <c r="B72" s="70">
        <v>35</v>
      </c>
      <c r="C72" s="158">
        <f t="shared" si="42"/>
        <v>51.037557703926524</v>
      </c>
      <c r="D72" s="158">
        <f t="shared" si="35"/>
        <v>49.75604073464509</v>
      </c>
      <c r="E72" s="159">
        <f t="shared" si="35"/>
        <v>52.319074673207957</v>
      </c>
      <c r="F72" s="160">
        <f t="shared" si="43"/>
        <v>48.518301943034423</v>
      </c>
      <c r="G72" s="158">
        <f t="shared" si="36"/>
        <v>47.345249393003606</v>
      </c>
      <c r="H72" s="158">
        <f t="shared" si="36"/>
        <v>49.691354493065241</v>
      </c>
      <c r="I72" s="161">
        <f t="shared" si="37"/>
        <v>95.063917878855946</v>
      </c>
      <c r="J72" s="160">
        <f t="shared" si="37"/>
        <v>2.5192557608920998</v>
      </c>
      <c r="K72" s="158">
        <f t="shared" si="38"/>
        <v>2.2184316050195134</v>
      </c>
      <c r="L72" s="158">
        <f t="shared" si="38"/>
        <v>2.8200799167646862</v>
      </c>
      <c r="M72" s="162">
        <f t="shared" si="44"/>
        <v>4.9360821211440591</v>
      </c>
    </row>
    <row r="73" spans="1:13" ht="14.45" customHeight="1" x14ac:dyDescent="0.15">
      <c r="A73" s="125"/>
      <c r="B73" s="70">
        <v>40</v>
      </c>
      <c r="C73" s="158">
        <f t="shared" si="42"/>
        <v>46.037557703926517</v>
      </c>
      <c r="D73" s="158">
        <f t="shared" si="35"/>
        <v>44.756040734645083</v>
      </c>
      <c r="E73" s="159">
        <f t="shared" si="35"/>
        <v>47.31907467320795</v>
      </c>
      <c r="F73" s="160">
        <f t="shared" si="43"/>
        <v>43.518301943034423</v>
      </c>
      <c r="G73" s="158">
        <f t="shared" si="36"/>
        <v>42.345249393003606</v>
      </c>
      <c r="H73" s="158">
        <f t="shared" si="36"/>
        <v>44.691354493065241</v>
      </c>
      <c r="I73" s="161">
        <f t="shared" si="37"/>
        <v>94.527824918311794</v>
      </c>
      <c r="J73" s="160">
        <f t="shared" si="37"/>
        <v>2.5192557608920998</v>
      </c>
      <c r="K73" s="158">
        <f t="shared" si="38"/>
        <v>2.2184316050195134</v>
      </c>
      <c r="L73" s="158">
        <f t="shared" si="38"/>
        <v>2.8200799167646862</v>
      </c>
      <c r="M73" s="162">
        <f t="shared" si="44"/>
        <v>5.4721750816882144</v>
      </c>
    </row>
    <row r="74" spans="1:13" ht="14.45" customHeight="1" x14ac:dyDescent="0.15">
      <c r="A74" s="125"/>
      <c r="B74" s="70">
        <v>45</v>
      </c>
      <c r="C74" s="158">
        <f t="shared" si="42"/>
        <v>41.702730392510233</v>
      </c>
      <c r="D74" s="158">
        <f t="shared" si="35"/>
        <v>40.579517182670472</v>
      </c>
      <c r="E74" s="159">
        <f t="shared" si="35"/>
        <v>42.825943602349994</v>
      </c>
      <c r="F74" s="160">
        <f t="shared" si="43"/>
        <v>39.144827197070349</v>
      </c>
      <c r="G74" s="158">
        <f t="shared" si="36"/>
        <v>38.127073409293999</v>
      </c>
      <c r="H74" s="158">
        <f t="shared" si="36"/>
        <v>40.162580984846699</v>
      </c>
      <c r="I74" s="161">
        <f t="shared" si="37"/>
        <v>93.866341193095408</v>
      </c>
      <c r="J74" s="160">
        <f t="shared" si="37"/>
        <v>2.5579031954398808</v>
      </c>
      <c r="K74" s="158">
        <f t="shared" si="38"/>
        <v>2.2548577755996528</v>
      </c>
      <c r="L74" s="158">
        <f t="shared" si="38"/>
        <v>2.8609486152801087</v>
      </c>
      <c r="M74" s="162">
        <f t="shared" si="44"/>
        <v>6.133658806904589</v>
      </c>
    </row>
    <row r="75" spans="1:13" ht="14.45" customHeight="1" x14ac:dyDescent="0.15">
      <c r="A75" s="125"/>
      <c r="B75" s="70">
        <v>50</v>
      </c>
      <c r="C75" s="158">
        <f t="shared" si="42"/>
        <v>37.122437322520994</v>
      </c>
      <c r="D75" s="158">
        <f t="shared" si="35"/>
        <v>36.092441203638721</v>
      </c>
      <c r="E75" s="159">
        <f t="shared" si="35"/>
        <v>38.152433441403268</v>
      </c>
      <c r="F75" s="160">
        <f t="shared" si="43"/>
        <v>34.537026145784807</v>
      </c>
      <c r="G75" s="158">
        <f t="shared" si="36"/>
        <v>33.610132751059744</v>
      </c>
      <c r="H75" s="158">
        <f t="shared" si="36"/>
        <v>35.46391954050987</v>
      </c>
      <c r="I75" s="161">
        <f t="shared" si="37"/>
        <v>93.035448738793619</v>
      </c>
      <c r="J75" s="160">
        <f t="shared" si="37"/>
        <v>2.5854111767361907</v>
      </c>
      <c r="K75" s="158">
        <f t="shared" si="38"/>
        <v>2.2807096794801831</v>
      </c>
      <c r="L75" s="158">
        <f t="shared" si="38"/>
        <v>2.8901126739921983</v>
      </c>
      <c r="M75" s="162">
        <f t="shared" si="44"/>
        <v>6.9645512612063989</v>
      </c>
    </row>
    <row r="76" spans="1:13" ht="14.45" customHeight="1" x14ac:dyDescent="0.15">
      <c r="A76" s="125"/>
      <c r="B76" s="70">
        <v>55</v>
      </c>
      <c r="C76" s="158">
        <f t="shared" si="42"/>
        <v>32.815367911373841</v>
      </c>
      <c r="D76" s="158">
        <f t="shared" si="35"/>
        <v>31.901503467347336</v>
      </c>
      <c r="E76" s="159">
        <f t="shared" si="35"/>
        <v>33.729232355400349</v>
      </c>
      <c r="F76" s="160">
        <f t="shared" si="43"/>
        <v>30.178011578149967</v>
      </c>
      <c r="G76" s="158">
        <f t="shared" si="36"/>
        <v>29.363156154048127</v>
      </c>
      <c r="H76" s="158">
        <f t="shared" si="36"/>
        <v>30.992867002251806</v>
      </c>
      <c r="I76" s="161">
        <f t="shared" si="37"/>
        <v>91.963045057587905</v>
      </c>
      <c r="J76" s="160">
        <f t="shared" si="37"/>
        <v>2.6373563332238734</v>
      </c>
      <c r="K76" s="158">
        <f t="shared" si="38"/>
        <v>2.3289724188517553</v>
      </c>
      <c r="L76" s="158">
        <f t="shared" si="38"/>
        <v>2.9457402475959915</v>
      </c>
      <c r="M76" s="162">
        <f t="shared" si="44"/>
        <v>8.0369549424120965</v>
      </c>
    </row>
    <row r="77" spans="1:13" ht="14.45" customHeight="1" x14ac:dyDescent="0.15">
      <c r="A77" s="125"/>
      <c r="B77" s="70">
        <v>60</v>
      </c>
      <c r="C77" s="158">
        <f t="shared" si="42"/>
        <v>28.600450288483025</v>
      </c>
      <c r="D77" s="158">
        <f t="shared" si="35"/>
        <v>27.789083704177422</v>
      </c>
      <c r="E77" s="159">
        <f t="shared" si="35"/>
        <v>29.411816872788627</v>
      </c>
      <c r="F77" s="160">
        <f t="shared" si="43"/>
        <v>25.894478374489701</v>
      </c>
      <c r="G77" s="158">
        <f t="shared" si="36"/>
        <v>25.1768065523428</v>
      </c>
      <c r="H77" s="158">
        <f t="shared" si="36"/>
        <v>26.612150196636602</v>
      </c>
      <c r="I77" s="161">
        <f t="shared" si="37"/>
        <v>90.538708703187879</v>
      </c>
      <c r="J77" s="160">
        <f t="shared" si="37"/>
        <v>2.7059719139933285</v>
      </c>
      <c r="K77" s="158">
        <f t="shared" si="38"/>
        <v>2.3922420586049444</v>
      </c>
      <c r="L77" s="158">
        <f t="shared" si="38"/>
        <v>3.0197017693817125</v>
      </c>
      <c r="M77" s="162">
        <f t="shared" si="44"/>
        <v>9.4612912968121456</v>
      </c>
    </row>
    <row r="78" spans="1:13" ht="14.45" customHeight="1" x14ac:dyDescent="0.15">
      <c r="A78" s="125"/>
      <c r="B78" s="70">
        <v>65</v>
      </c>
      <c r="C78" s="158">
        <f t="shared" si="42"/>
        <v>23.904700601723132</v>
      </c>
      <c r="D78" s="158">
        <f t="shared" si="35"/>
        <v>23.128886178320325</v>
      </c>
      <c r="E78" s="159">
        <f t="shared" si="35"/>
        <v>24.680515025125938</v>
      </c>
      <c r="F78" s="160">
        <f t="shared" si="43"/>
        <v>21.173827135592905</v>
      </c>
      <c r="G78" s="158">
        <f t="shared" si="36"/>
        <v>20.488791218648359</v>
      </c>
      <c r="H78" s="158">
        <f t="shared" si="36"/>
        <v>21.858863052537451</v>
      </c>
      <c r="I78" s="161">
        <f t="shared" si="37"/>
        <v>88.575998036413907</v>
      </c>
      <c r="J78" s="160">
        <f t="shared" si="37"/>
        <v>2.7308734661302272</v>
      </c>
      <c r="K78" s="158">
        <f t="shared" si="38"/>
        <v>2.4149796858651342</v>
      </c>
      <c r="L78" s="158">
        <f t="shared" si="38"/>
        <v>3.0467672463953202</v>
      </c>
      <c r="M78" s="162">
        <f t="shared" si="44"/>
        <v>11.424001963586093</v>
      </c>
    </row>
    <row r="79" spans="1:13" ht="14.45" customHeight="1" x14ac:dyDescent="0.15">
      <c r="A79" s="125"/>
      <c r="B79" s="70">
        <v>70</v>
      </c>
      <c r="C79" s="158">
        <f t="shared" si="42"/>
        <v>19.53153179377199</v>
      </c>
      <c r="D79" s="158">
        <f t="shared" si="35"/>
        <v>18.836886705313258</v>
      </c>
      <c r="E79" s="159">
        <f t="shared" si="35"/>
        <v>20.226176882230721</v>
      </c>
      <c r="F79" s="160">
        <f t="shared" si="43"/>
        <v>16.782126653431568</v>
      </c>
      <c r="G79" s="158">
        <f t="shared" si="36"/>
        <v>16.168239299687841</v>
      </c>
      <c r="H79" s="158">
        <f t="shared" si="36"/>
        <v>17.396014007175296</v>
      </c>
      <c r="I79" s="161">
        <f t="shared" si="37"/>
        <v>85.923248778587237</v>
      </c>
      <c r="J79" s="160">
        <f t="shared" si="37"/>
        <v>2.7494051403404223</v>
      </c>
      <c r="K79" s="158">
        <f t="shared" si="38"/>
        <v>2.4313315529845916</v>
      </c>
      <c r="L79" s="158">
        <f t="shared" si="38"/>
        <v>3.067478727696253</v>
      </c>
      <c r="M79" s="162">
        <f t="shared" si="44"/>
        <v>14.076751221412771</v>
      </c>
    </row>
    <row r="80" spans="1:13" ht="14.45" customHeight="1" x14ac:dyDescent="0.15">
      <c r="A80" s="125"/>
      <c r="B80" s="70">
        <v>75</v>
      </c>
      <c r="C80" s="158">
        <f t="shared" si="42"/>
        <v>15.377068250439185</v>
      </c>
      <c r="D80" s="158">
        <f t="shared" si="35"/>
        <v>14.783760577758676</v>
      </c>
      <c r="E80" s="159">
        <f t="shared" si="35"/>
        <v>15.970375923119695</v>
      </c>
      <c r="F80" s="160">
        <f t="shared" si="43"/>
        <v>12.622525462014007</v>
      </c>
      <c r="G80" s="158">
        <f t="shared" si="36"/>
        <v>12.089993452370853</v>
      </c>
      <c r="H80" s="158">
        <f t="shared" si="36"/>
        <v>13.155057471657161</v>
      </c>
      <c r="I80" s="161">
        <f t="shared" si="37"/>
        <v>82.086684252399635</v>
      </c>
      <c r="J80" s="160">
        <f t="shared" si="37"/>
        <v>2.7545427884251779</v>
      </c>
      <c r="K80" s="158">
        <f t="shared" si="38"/>
        <v>2.4347219551109722</v>
      </c>
      <c r="L80" s="158">
        <f t="shared" si="38"/>
        <v>3.0743636217393835</v>
      </c>
      <c r="M80" s="162">
        <f t="shared" si="44"/>
        <v>17.913315747600361</v>
      </c>
    </row>
    <row r="81" spans="1:13" ht="14.45" customHeight="1" x14ac:dyDescent="0.15">
      <c r="A81" s="125"/>
      <c r="B81" s="70">
        <v>80</v>
      </c>
      <c r="C81" s="158">
        <f>AB41</f>
        <v>11.589506731789953</v>
      </c>
      <c r="D81" s="158">
        <f t="shared" si="35"/>
        <v>11.149598372869603</v>
      </c>
      <c r="E81" s="159">
        <f t="shared" si="35"/>
        <v>12.029415090710303</v>
      </c>
      <c r="F81" s="160">
        <f>AC41</f>
        <v>8.7410382048299926</v>
      </c>
      <c r="G81" s="158">
        <f t="shared" si="36"/>
        <v>8.3039266027762366</v>
      </c>
      <c r="H81" s="158">
        <f t="shared" si="36"/>
        <v>9.1781498068837486</v>
      </c>
      <c r="I81" s="161">
        <f t="shared" si="37"/>
        <v>75.422003775651405</v>
      </c>
      <c r="J81" s="160">
        <f t="shared" si="37"/>
        <v>2.848468526959961</v>
      </c>
      <c r="K81" s="158">
        <f t="shared" si="38"/>
        <v>2.5230009202379948</v>
      </c>
      <c r="L81" s="158">
        <f t="shared" si="38"/>
        <v>3.1739361336819272</v>
      </c>
      <c r="M81" s="162">
        <f>AF41</f>
        <v>24.577996224348595</v>
      </c>
    </row>
    <row r="82" spans="1:13" ht="14.45" customHeight="1" thickBot="1" x14ac:dyDescent="0.2">
      <c r="A82" s="129"/>
      <c r="B82" s="130">
        <v>85</v>
      </c>
      <c r="C82" s="174">
        <f>AB42</f>
        <v>8.286571852162087</v>
      </c>
      <c r="D82" s="174">
        <f t="shared" si="35"/>
        <v>7.151380968154653</v>
      </c>
      <c r="E82" s="175">
        <f t="shared" si="35"/>
        <v>9.4217627361695211</v>
      </c>
      <c r="F82" s="176">
        <f>AC42</f>
        <v>5.6302491678453199</v>
      </c>
      <c r="G82" s="174">
        <f t="shared" si="36"/>
        <v>4.7965866923723821</v>
      </c>
      <c r="H82" s="174">
        <f t="shared" si="36"/>
        <v>6.4639116433182577</v>
      </c>
      <c r="I82" s="177">
        <f t="shared" si="37"/>
        <v>67.944250871080129</v>
      </c>
      <c r="J82" s="176">
        <f t="shared" si="37"/>
        <v>2.6563226843167662</v>
      </c>
      <c r="K82" s="174">
        <f t="shared" si="38"/>
        <v>2.1741267168038911</v>
      </c>
      <c r="L82" s="174">
        <f t="shared" si="38"/>
        <v>3.1385186518296413</v>
      </c>
      <c r="M82" s="178">
        <f>AF42</f>
        <v>32.055749128919857</v>
      </c>
    </row>
    <row r="83" spans="1:13" ht="14.45" customHeight="1" thickTop="1" x14ac:dyDescent="0.15"/>
    <row r="84" spans="1:13" ht="14.45" customHeight="1" x14ac:dyDescent="0.15"/>
  </sheetData>
  <protectedRanges>
    <protectedRange sqref="C7:F42" name="範囲1"/>
  </protectedRanges>
  <mergeCells count="30">
    <mergeCell ref="A1:M1"/>
    <mergeCell ref="B4:F4"/>
    <mergeCell ref="G4:L4"/>
    <mergeCell ref="O4:P4"/>
    <mergeCell ref="Q4:S4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T4:W4"/>
    <mergeCell ref="AL5:AM5"/>
    <mergeCell ref="AN5:AO5"/>
    <mergeCell ref="AP5:AQ5"/>
    <mergeCell ref="AR5:AS5"/>
    <mergeCell ref="AT5:AU5"/>
    <mergeCell ref="A45:A46"/>
    <mergeCell ref="B45:B46"/>
    <mergeCell ref="C45:E45"/>
    <mergeCell ref="F45:I45"/>
    <mergeCell ref="J45:M45"/>
    <mergeCell ref="D46:E46"/>
    <mergeCell ref="G46:H46"/>
    <mergeCell ref="K46:L46"/>
  </mergeCells>
  <phoneticPr fontId="2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4"/>
  <sheetViews>
    <sheetView workbookViewId="0">
      <selection activeCell="J18" sqref="J18"/>
    </sheetView>
  </sheetViews>
  <sheetFormatPr defaultRowHeight="13.5" x14ac:dyDescent="0.15"/>
  <cols>
    <col min="1" max="1" width="4.625" style="1" customWidth="1"/>
    <col min="2" max="2" width="7.625" style="1" customWidth="1"/>
    <col min="3" max="7" width="9.625" style="1" customWidth="1"/>
    <col min="8" max="8" width="11.625" style="1" bestFit="1" customWidth="1"/>
    <col min="9" max="11" width="9.625" style="1" customWidth="1"/>
    <col min="12" max="12" width="11.625" style="1" bestFit="1" customWidth="1"/>
    <col min="13" max="14" width="9.625" style="1" customWidth="1"/>
    <col min="15" max="16" width="8.625" style="1" customWidth="1"/>
    <col min="17" max="22" width="9.625" style="1" customWidth="1"/>
    <col min="23" max="23" width="10.625" style="1" customWidth="1"/>
    <col min="24" max="24" width="9.625" style="1" customWidth="1"/>
    <col min="25" max="25" width="10.625" style="1" customWidth="1"/>
    <col min="26" max="26" width="9.625" style="1" customWidth="1"/>
    <col min="27" max="32" width="10.625" style="1" customWidth="1"/>
    <col min="33" max="33" width="6.625" style="1" customWidth="1"/>
    <col min="34" max="41" width="10.625" style="1" customWidth="1"/>
    <col min="42" max="47" width="9.625" style="1" customWidth="1"/>
    <col min="48" max="256" width="9" style="1"/>
    <col min="257" max="257" width="4.625" style="1" customWidth="1"/>
    <col min="258" max="258" width="7.625" style="1" customWidth="1"/>
    <col min="259" max="270" width="9.625" style="1" customWidth="1"/>
    <col min="271" max="272" width="8.625" style="1" customWidth="1"/>
    <col min="273" max="278" width="9.625" style="1" customWidth="1"/>
    <col min="279" max="279" width="10.625" style="1" customWidth="1"/>
    <col min="280" max="280" width="9.625" style="1" customWidth="1"/>
    <col min="281" max="281" width="10.625" style="1" customWidth="1"/>
    <col min="282" max="282" width="9.625" style="1" customWidth="1"/>
    <col min="283" max="288" width="10.625" style="1" customWidth="1"/>
    <col min="289" max="289" width="6.625" style="1" customWidth="1"/>
    <col min="290" max="297" width="10.625" style="1" customWidth="1"/>
    <col min="298" max="303" width="9.625" style="1" customWidth="1"/>
    <col min="304" max="512" width="9" style="1"/>
    <col min="513" max="513" width="4.625" style="1" customWidth="1"/>
    <col min="514" max="514" width="7.625" style="1" customWidth="1"/>
    <col min="515" max="526" width="9.625" style="1" customWidth="1"/>
    <col min="527" max="528" width="8.625" style="1" customWidth="1"/>
    <col min="529" max="534" width="9.625" style="1" customWidth="1"/>
    <col min="535" max="535" width="10.625" style="1" customWidth="1"/>
    <col min="536" max="536" width="9.625" style="1" customWidth="1"/>
    <col min="537" max="537" width="10.625" style="1" customWidth="1"/>
    <col min="538" max="538" width="9.625" style="1" customWidth="1"/>
    <col min="539" max="544" width="10.625" style="1" customWidth="1"/>
    <col min="545" max="545" width="6.625" style="1" customWidth="1"/>
    <col min="546" max="553" width="10.625" style="1" customWidth="1"/>
    <col min="554" max="559" width="9.625" style="1" customWidth="1"/>
    <col min="560" max="768" width="9" style="1"/>
    <col min="769" max="769" width="4.625" style="1" customWidth="1"/>
    <col min="770" max="770" width="7.625" style="1" customWidth="1"/>
    <col min="771" max="782" width="9.625" style="1" customWidth="1"/>
    <col min="783" max="784" width="8.625" style="1" customWidth="1"/>
    <col min="785" max="790" width="9.625" style="1" customWidth="1"/>
    <col min="791" max="791" width="10.625" style="1" customWidth="1"/>
    <col min="792" max="792" width="9.625" style="1" customWidth="1"/>
    <col min="793" max="793" width="10.625" style="1" customWidth="1"/>
    <col min="794" max="794" width="9.625" style="1" customWidth="1"/>
    <col min="795" max="800" width="10.625" style="1" customWidth="1"/>
    <col min="801" max="801" width="6.625" style="1" customWidth="1"/>
    <col min="802" max="809" width="10.625" style="1" customWidth="1"/>
    <col min="810" max="815" width="9.625" style="1" customWidth="1"/>
    <col min="816" max="1024" width="9" style="1"/>
    <col min="1025" max="1025" width="4.625" style="1" customWidth="1"/>
    <col min="1026" max="1026" width="7.625" style="1" customWidth="1"/>
    <col min="1027" max="1038" width="9.625" style="1" customWidth="1"/>
    <col min="1039" max="1040" width="8.625" style="1" customWidth="1"/>
    <col min="1041" max="1046" width="9.625" style="1" customWidth="1"/>
    <col min="1047" max="1047" width="10.625" style="1" customWidth="1"/>
    <col min="1048" max="1048" width="9.625" style="1" customWidth="1"/>
    <col min="1049" max="1049" width="10.625" style="1" customWidth="1"/>
    <col min="1050" max="1050" width="9.625" style="1" customWidth="1"/>
    <col min="1051" max="1056" width="10.625" style="1" customWidth="1"/>
    <col min="1057" max="1057" width="6.625" style="1" customWidth="1"/>
    <col min="1058" max="1065" width="10.625" style="1" customWidth="1"/>
    <col min="1066" max="1071" width="9.625" style="1" customWidth="1"/>
    <col min="1072" max="1280" width="9" style="1"/>
    <col min="1281" max="1281" width="4.625" style="1" customWidth="1"/>
    <col min="1282" max="1282" width="7.625" style="1" customWidth="1"/>
    <col min="1283" max="1294" width="9.625" style="1" customWidth="1"/>
    <col min="1295" max="1296" width="8.625" style="1" customWidth="1"/>
    <col min="1297" max="1302" width="9.625" style="1" customWidth="1"/>
    <col min="1303" max="1303" width="10.625" style="1" customWidth="1"/>
    <col min="1304" max="1304" width="9.625" style="1" customWidth="1"/>
    <col min="1305" max="1305" width="10.625" style="1" customWidth="1"/>
    <col min="1306" max="1306" width="9.625" style="1" customWidth="1"/>
    <col min="1307" max="1312" width="10.625" style="1" customWidth="1"/>
    <col min="1313" max="1313" width="6.625" style="1" customWidth="1"/>
    <col min="1314" max="1321" width="10.625" style="1" customWidth="1"/>
    <col min="1322" max="1327" width="9.625" style="1" customWidth="1"/>
    <col min="1328" max="1536" width="9" style="1"/>
    <col min="1537" max="1537" width="4.625" style="1" customWidth="1"/>
    <col min="1538" max="1538" width="7.625" style="1" customWidth="1"/>
    <col min="1539" max="1550" width="9.625" style="1" customWidth="1"/>
    <col min="1551" max="1552" width="8.625" style="1" customWidth="1"/>
    <col min="1553" max="1558" width="9.625" style="1" customWidth="1"/>
    <col min="1559" max="1559" width="10.625" style="1" customWidth="1"/>
    <col min="1560" max="1560" width="9.625" style="1" customWidth="1"/>
    <col min="1561" max="1561" width="10.625" style="1" customWidth="1"/>
    <col min="1562" max="1562" width="9.625" style="1" customWidth="1"/>
    <col min="1563" max="1568" width="10.625" style="1" customWidth="1"/>
    <col min="1569" max="1569" width="6.625" style="1" customWidth="1"/>
    <col min="1570" max="1577" width="10.625" style="1" customWidth="1"/>
    <col min="1578" max="1583" width="9.625" style="1" customWidth="1"/>
    <col min="1584" max="1792" width="9" style="1"/>
    <col min="1793" max="1793" width="4.625" style="1" customWidth="1"/>
    <col min="1794" max="1794" width="7.625" style="1" customWidth="1"/>
    <col min="1795" max="1806" width="9.625" style="1" customWidth="1"/>
    <col min="1807" max="1808" width="8.625" style="1" customWidth="1"/>
    <col min="1809" max="1814" width="9.625" style="1" customWidth="1"/>
    <col min="1815" max="1815" width="10.625" style="1" customWidth="1"/>
    <col min="1816" max="1816" width="9.625" style="1" customWidth="1"/>
    <col min="1817" max="1817" width="10.625" style="1" customWidth="1"/>
    <col min="1818" max="1818" width="9.625" style="1" customWidth="1"/>
    <col min="1819" max="1824" width="10.625" style="1" customWidth="1"/>
    <col min="1825" max="1825" width="6.625" style="1" customWidth="1"/>
    <col min="1826" max="1833" width="10.625" style="1" customWidth="1"/>
    <col min="1834" max="1839" width="9.625" style="1" customWidth="1"/>
    <col min="1840" max="2048" width="9" style="1"/>
    <col min="2049" max="2049" width="4.625" style="1" customWidth="1"/>
    <col min="2050" max="2050" width="7.625" style="1" customWidth="1"/>
    <col min="2051" max="2062" width="9.625" style="1" customWidth="1"/>
    <col min="2063" max="2064" width="8.625" style="1" customWidth="1"/>
    <col min="2065" max="2070" width="9.625" style="1" customWidth="1"/>
    <col min="2071" max="2071" width="10.625" style="1" customWidth="1"/>
    <col min="2072" max="2072" width="9.625" style="1" customWidth="1"/>
    <col min="2073" max="2073" width="10.625" style="1" customWidth="1"/>
    <col min="2074" max="2074" width="9.625" style="1" customWidth="1"/>
    <col min="2075" max="2080" width="10.625" style="1" customWidth="1"/>
    <col min="2081" max="2081" width="6.625" style="1" customWidth="1"/>
    <col min="2082" max="2089" width="10.625" style="1" customWidth="1"/>
    <col min="2090" max="2095" width="9.625" style="1" customWidth="1"/>
    <col min="2096" max="2304" width="9" style="1"/>
    <col min="2305" max="2305" width="4.625" style="1" customWidth="1"/>
    <col min="2306" max="2306" width="7.625" style="1" customWidth="1"/>
    <col min="2307" max="2318" width="9.625" style="1" customWidth="1"/>
    <col min="2319" max="2320" width="8.625" style="1" customWidth="1"/>
    <col min="2321" max="2326" width="9.625" style="1" customWidth="1"/>
    <col min="2327" max="2327" width="10.625" style="1" customWidth="1"/>
    <col min="2328" max="2328" width="9.625" style="1" customWidth="1"/>
    <col min="2329" max="2329" width="10.625" style="1" customWidth="1"/>
    <col min="2330" max="2330" width="9.625" style="1" customWidth="1"/>
    <col min="2331" max="2336" width="10.625" style="1" customWidth="1"/>
    <col min="2337" max="2337" width="6.625" style="1" customWidth="1"/>
    <col min="2338" max="2345" width="10.625" style="1" customWidth="1"/>
    <col min="2346" max="2351" width="9.625" style="1" customWidth="1"/>
    <col min="2352" max="2560" width="9" style="1"/>
    <col min="2561" max="2561" width="4.625" style="1" customWidth="1"/>
    <col min="2562" max="2562" width="7.625" style="1" customWidth="1"/>
    <col min="2563" max="2574" width="9.625" style="1" customWidth="1"/>
    <col min="2575" max="2576" width="8.625" style="1" customWidth="1"/>
    <col min="2577" max="2582" width="9.625" style="1" customWidth="1"/>
    <col min="2583" max="2583" width="10.625" style="1" customWidth="1"/>
    <col min="2584" max="2584" width="9.625" style="1" customWidth="1"/>
    <col min="2585" max="2585" width="10.625" style="1" customWidth="1"/>
    <col min="2586" max="2586" width="9.625" style="1" customWidth="1"/>
    <col min="2587" max="2592" width="10.625" style="1" customWidth="1"/>
    <col min="2593" max="2593" width="6.625" style="1" customWidth="1"/>
    <col min="2594" max="2601" width="10.625" style="1" customWidth="1"/>
    <col min="2602" max="2607" width="9.625" style="1" customWidth="1"/>
    <col min="2608" max="2816" width="9" style="1"/>
    <col min="2817" max="2817" width="4.625" style="1" customWidth="1"/>
    <col min="2818" max="2818" width="7.625" style="1" customWidth="1"/>
    <col min="2819" max="2830" width="9.625" style="1" customWidth="1"/>
    <col min="2831" max="2832" width="8.625" style="1" customWidth="1"/>
    <col min="2833" max="2838" width="9.625" style="1" customWidth="1"/>
    <col min="2839" max="2839" width="10.625" style="1" customWidth="1"/>
    <col min="2840" max="2840" width="9.625" style="1" customWidth="1"/>
    <col min="2841" max="2841" width="10.625" style="1" customWidth="1"/>
    <col min="2842" max="2842" width="9.625" style="1" customWidth="1"/>
    <col min="2843" max="2848" width="10.625" style="1" customWidth="1"/>
    <col min="2849" max="2849" width="6.625" style="1" customWidth="1"/>
    <col min="2850" max="2857" width="10.625" style="1" customWidth="1"/>
    <col min="2858" max="2863" width="9.625" style="1" customWidth="1"/>
    <col min="2864" max="3072" width="9" style="1"/>
    <col min="3073" max="3073" width="4.625" style="1" customWidth="1"/>
    <col min="3074" max="3074" width="7.625" style="1" customWidth="1"/>
    <col min="3075" max="3086" width="9.625" style="1" customWidth="1"/>
    <col min="3087" max="3088" width="8.625" style="1" customWidth="1"/>
    <col min="3089" max="3094" width="9.625" style="1" customWidth="1"/>
    <col min="3095" max="3095" width="10.625" style="1" customWidth="1"/>
    <col min="3096" max="3096" width="9.625" style="1" customWidth="1"/>
    <col min="3097" max="3097" width="10.625" style="1" customWidth="1"/>
    <col min="3098" max="3098" width="9.625" style="1" customWidth="1"/>
    <col min="3099" max="3104" width="10.625" style="1" customWidth="1"/>
    <col min="3105" max="3105" width="6.625" style="1" customWidth="1"/>
    <col min="3106" max="3113" width="10.625" style="1" customWidth="1"/>
    <col min="3114" max="3119" width="9.625" style="1" customWidth="1"/>
    <col min="3120" max="3328" width="9" style="1"/>
    <col min="3329" max="3329" width="4.625" style="1" customWidth="1"/>
    <col min="3330" max="3330" width="7.625" style="1" customWidth="1"/>
    <col min="3331" max="3342" width="9.625" style="1" customWidth="1"/>
    <col min="3343" max="3344" width="8.625" style="1" customWidth="1"/>
    <col min="3345" max="3350" width="9.625" style="1" customWidth="1"/>
    <col min="3351" max="3351" width="10.625" style="1" customWidth="1"/>
    <col min="3352" max="3352" width="9.625" style="1" customWidth="1"/>
    <col min="3353" max="3353" width="10.625" style="1" customWidth="1"/>
    <col min="3354" max="3354" width="9.625" style="1" customWidth="1"/>
    <col min="3355" max="3360" width="10.625" style="1" customWidth="1"/>
    <col min="3361" max="3361" width="6.625" style="1" customWidth="1"/>
    <col min="3362" max="3369" width="10.625" style="1" customWidth="1"/>
    <col min="3370" max="3375" width="9.625" style="1" customWidth="1"/>
    <col min="3376" max="3584" width="9" style="1"/>
    <col min="3585" max="3585" width="4.625" style="1" customWidth="1"/>
    <col min="3586" max="3586" width="7.625" style="1" customWidth="1"/>
    <col min="3587" max="3598" width="9.625" style="1" customWidth="1"/>
    <col min="3599" max="3600" width="8.625" style="1" customWidth="1"/>
    <col min="3601" max="3606" width="9.625" style="1" customWidth="1"/>
    <col min="3607" max="3607" width="10.625" style="1" customWidth="1"/>
    <col min="3608" max="3608" width="9.625" style="1" customWidth="1"/>
    <col min="3609" max="3609" width="10.625" style="1" customWidth="1"/>
    <col min="3610" max="3610" width="9.625" style="1" customWidth="1"/>
    <col min="3611" max="3616" width="10.625" style="1" customWidth="1"/>
    <col min="3617" max="3617" width="6.625" style="1" customWidth="1"/>
    <col min="3618" max="3625" width="10.625" style="1" customWidth="1"/>
    <col min="3626" max="3631" width="9.625" style="1" customWidth="1"/>
    <col min="3632" max="3840" width="9" style="1"/>
    <col min="3841" max="3841" width="4.625" style="1" customWidth="1"/>
    <col min="3842" max="3842" width="7.625" style="1" customWidth="1"/>
    <col min="3843" max="3854" width="9.625" style="1" customWidth="1"/>
    <col min="3855" max="3856" width="8.625" style="1" customWidth="1"/>
    <col min="3857" max="3862" width="9.625" style="1" customWidth="1"/>
    <col min="3863" max="3863" width="10.625" style="1" customWidth="1"/>
    <col min="3864" max="3864" width="9.625" style="1" customWidth="1"/>
    <col min="3865" max="3865" width="10.625" style="1" customWidth="1"/>
    <col min="3866" max="3866" width="9.625" style="1" customWidth="1"/>
    <col min="3867" max="3872" width="10.625" style="1" customWidth="1"/>
    <col min="3873" max="3873" width="6.625" style="1" customWidth="1"/>
    <col min="3874" max="3881" width="10.625" style="1" customWidth="1"/>
    <col min="3882" max="3887" width="9.625" style="1" customWidth="1"/>
    <col min="3888" max="4096" width="9" style="1"/>
    <col min="4097" max="4097" width="4.625" style="1" customWidth="1"/>
    <col min="4098" max="4098" width="7.625" style="1" customWidth="1"/>
    <col min="4099" max="4110" width="9.625" style="1" customWidth="1"/>
    <col min="4111" max="4112" width="8.625" style="1" customWidth="1"/>
    <col min="4113" max="4118" width="9.625" style="1" customWidth="1"/>
    <col min="4119" max="4119" width="10.625" style="1" customWidth="1"/>
    <col min="4120" max="4120" width="9.625" style="1" customWidth="1"/>
    <col min="4121" max="4121" width="10.625" style="1" customWidth="1"/>
    <col min="4122" max="4122" width="9.625" style="1" customWidth="1"/>
    <col min="4123" max="4128" width="10.625" style="1" customWidth="1"/>
    <col min="4129" max="4129" width="6.625" style="1" customWidth="1"/>
    <col min="4130" max="4137" width="10.625" style="1" customWidth="1"/>
    <col min="4138" max="4143" width="9.625" style="1" customWidth="1"/>
    <col min="4144" max="4352" width="9" style="1"/>
    <col min="4353" max="4353" width="4.625" style="1" customWidth="1"/>
    <col min="4354" max="4354" width="7.625" style="1" customWidth="1"/>
    <col min="4355" max="4366" width="9.625" style="1" customWidth="1"/>
    <col min="4367" max="4368" width="8.625" style="1" customWidth="1"/>
    <col min="4369" max="4374" width="9.625" style="1" customWidth="1"/>
    <col min="4375" max="4375" width="10.625" style="1" customWidth="1"/>
    <col min="4376" max="4376" width="9.625" style="1" customWidth="1"/>
    <col min="4377" max="4377" width="10.625" style="1" customWidth="1"/>
    <col min="4378" max="4378" width="9.625" style="1" customWidth="1"/>
    <col min="4379" max="4384" width="10.625" style="1" customWidth="1"/>
    <col min="4385" max="4385" width="6.625" style="1" customWidth="1"/>
    <col min="4386" max="4393" width="10.625" style="1" customWidth="1"/>
    <col min="4394" max="4399" width="9.625" style="1" customWidth="1"/>
    <col min="4400" max="4608" width="9" style="1"/>
    <col min="4609" max="4609" width="4.625" style="1" customWidth="1"/>
    <col min="4610" max="4610" width="7.625" style="1" customWidth="1"/>
    <col min="4611" max="4622" width="9.625" style="1" customWidth="1"/>
    <col min="4623" max="4624" width="8.625" style="1" customWidth="1"/>
    <col min="4625" max="4630" width="9.625" style="1" customWidth="1"/>
    <col min="4631" max="4631" width="10.625" style="1" customWidth="1"/>
    <col min="4632" max="4632" width="9.625" style="1" customWidth="1"/>
    <col min="4633" max="4633" width="10.625" style="1" customWidth="1"/>
    <col min="4634" max="4634" width="9.625" style="1" customWidth="1"/>
    <col min="4635" max="4640" width="10.625" style="1" customWidth="1"/>
    <col min="4641" max="4641" width="6.625" style="1" customWidth="1"/>
    <col min="4642" max="4649" width="10.625" style="1" customWidth="1"/>
    <col min="4650" max="4655" width="9.625" style="1" customWidth="1"/>
    <col min="4656" max="4864" width="9" style="1"/>
    <col min="4865" max="4865" width="4.625" style="1" customWidth="1"/>
    <col min="4866" max="4866" width="7.625" style="1" customWidth="1"/>
    <col min="4867" max="4878" width="9.625" style="1" customWidth="1"/>
    <col min="4879" max="4880" width="8.625" style="1" customWidth="1"/>
    <col min="4881" max="4886" width="9.625" style="1" customWidth="1"/>
    <col min="4887" max="4887" width="10.625" style="1" customWidth="1"/>
    <col min="4888" max="4888" width="9.625" style="1" customWidth="1"/>
    <col min="4889" max="4889" width="10.625" style="1" customWidth="1"/>
    <col min="4890" max="4890" width="9.625" style="1" customWidth="1"/>
    <col min="4891" max="4896" width="10.625" style="1" customWidth="1"/>
    <col min="4897" max="4897" width="6.625" style="1" customWidth="1"/>
    <col min="4898" max="4905" width="10.625" style="1" customWidth="1"/>
    <col min="4906" max="4911" width="9.625" style="1" customWidth="1"/>
    <col min="4912" max="5120" width="9" style="1"/>
    <col min="5121" max="5121" width="4.625" style="1" customWidth="1"/>
    <col min="5122" max="5122" width="7.625" style="1" customWidth="1"/>
    <col min="5123" max="5134" width="9.625" style="1" customWidth="1"/>
    <col min="5135" max="5136" width="8.625" style="1" customWidth="1"/>
    <col min="5137" max="5142" width="9.625" style="1" customWidth="1"/>
    <col min="5143" max="5143" width="10.625" style="1" customWidth="1"/>
    <col min="5144" max="5144" width="9.625" style="1" customWidth="1"/>
    <col min="5145" max="5145" width="10.625" style="1" customWidth="1"/>
    <col min="5146" max="5146" width="9.625" style="1" customWidth="1"/>
    <col min="5147" max="5152" width="10.625" style="1" customWidth="1"/>
    <col min="5153" max="5153" width="6.625" style="1" customWidth="1"/>
    <col min="5154" max="5161" width="10.625" style="1" customWidth="1"/>
    <col min="5162" max="5167" width="9.625" style="1" customWidth="1"/>
    <col min="5168" max="5376" width="9" style="1"/>
    <col min="5377" max="5377" width="4.625" style="1" customWidth="1"/>
    <col min="5378" max="5378" width="7.625" style="1" customWidth="1"/>
    <col min="5379" max="5390" width="9.625" style="1" customWidth="1"/>
    <col min="5391" max="5392" width="8.625" style="1" customWidth="1"/>
    <col min="5393" max="5398" width="9.625" style="1" customWidth="1"/>
    <col min="5399" max="5399" width="10.625" style="1" customWidth="1"/>
    <col min="5400" max="5400" width="9.625" style="1" customWidth="1"/>
    <col min="5401" max="5401" width="10.625" style="1" customWidth="1"/>
    <col min="5402" max="5402" width="9.625" style="1" customWidth="1"/>
    <col min="5403" max="5408" width="10.625" style="1" customWidth="1"/>
    <col min="5409" max="5409" width="6.625" style="1" customWidth="1"/>
    <col min="5410" max="5417" width="10.625" style="1" customWidth="1"/>
    <col min="5418" max="5423" width="9.625" style="1" customWidth="1"/>
    <col min="5424" max="5632" width="9" style="1"/>
    <col min="5633" max="5633" width="4.625" style="1" customWidth="1"/>
    <col min="5634" max="5634" width="7.625" style="1" customWidth="1"/>
    <col min="5635" max="5646" width="9.625" style="1" customWidth="1"/>
    <col min="5647" max="5648" width="8.625" style="1" customWidth="1"/>
    <col min="5649" max="5654" width="9.625" style="1" customWidth="1"/>
    <col min="5655" max="5655" width="10.625" style="1" customWidth="1"/>
    <col min="5656" max="5656" width="9.625" style="1" customWidth="1"/>
    <col min="5657" max="5657" width="10.625" style="1" customWidth="1"/>
    <col min="5658" max="5658" width="9.625" style="1" customWidth="1"/>
    <col min="5659" max="5664" width="10.625" style="1" customWidth="1"/>
    <col min="5665" max="5665" width="6.625" style="1" customWidth="1"/>
    <col min="5666" max="5673" width="10.625" style="1" customWidth="1"/>
    <col min="5674" max="5679" width="9.625" style="1" customWidth="1"/>
    <col min="5680" max="5888" width="9" style="1"/>
    <col min="5889" max="5889" width="4.625" style="1" customWidth="1"/>
    <col min="5890" max="5890" width="7.625" style="1" customWidth="1"/>
    <col min="5891" max="5902" width="9.625" style="1" customWidth="1"/>
    <col min="5903" max="5904" width="8.625" style="1" customWidth="1"/>
    <col min="5905" max="5910" width="9.625" style="1" customWidth="1"/>
    <col min="5911" max="5911" width="10.625" style="1" customWidth="1"/>
    <col min="5912" max="5912" width="9.625" style="1" customWidth="1"/>
    <col min="5913" max="5913" width="10.625" style="1" customWidth="1"/>
    <col min="5914" max="5914" width="9.625" style="1" customWidth="1"/>
    <col min="5915" max="5920" width="10.625" style="1" customWidth="1"/>
    <col min="5921" max="5921" width="6.625" style="1" customWidth="1"/>
    <col min="5922" max="5929" width="10.625" style="1" customWidth="1"/>
    <col min="5930" max="5935" width="9.625" style="1" customWidth="1"/>
    <col min="5936" max="6144" width="9" style="1"/>
    <col min="6145" max="6145" width="4.625" style="1" customWidth="1"/>
    <col min="6146" max="6146" width="7.625" style="1" customWidth="1"/>
    <col min="6147" max="6158" width="9.625" style="1" customWidth="1"/>
    <col min="6159" max="6160" width="8.625" style="1" customWidth="1"/>
    <col min="6161" max="6166" width="9.625" style="1" customWidth="1"/>
    <col min="6167" max="6167" width="10.625" style="1" customWidth="1"/>
    <col min="6168" max="6168" width="9.625" style="1" customWidth="1"/>
    <col min="6169" max="6169" width="10.625" style="1" customWidth="1"/>
    <col min="6170" max="6170" width="9.625" style="1" customWidth="1"/>
    <col min="6171" max="6176" width="10.625" style="1" customWidth="1"/>
    <col min="6177" max="6177" width="6.625" style="1" customWidth="1"/>
    <col min="6178" max="6185" width="10.625" style="1" customWidth="1"/>
    <col min="6186" max="6191" width="9.625" style="1" customWidth="1"/>
    <col min="6192" max="6400" width="9" style="1"/>
    <col min="6401" max="6401" width="4.625" style="1" customWidth="1"/>
    <col min="6402" max="6402" width="7.625" style="1" customWidth="1"/>
    <col min="6403" max="6414" width="9.625" style="1" customWidth="1"/>
    <col min="6415" max="6416" width="8.625" style="1" customWidth="1"/>
    <col min="6417" max="6422" width="9.625" style="1" customWidth="1"/>
    <col min="6423" max="6423" width="10.625" style="1" customWidth="1"/>
    <col min="6424" max="6424" width="9.625" style="1" customWidth="1"/>
    <col min="6425" max="6425" width="10.625" style="1" customWidth="1"/>
    <col min="6426" max="6426" width="9.625" style="1" customWidth="1"/>
    <col min="6427" max="6432" width="10.625" style="1" customWidth="1"/>
    <col min="6433" max="6433" width="6.625" style="1" customWidth="1"/>
    <col min="6434" max="6441" width="10.625" style="1" customWidth="1"/>
    <col min="6442" max="6447" width="9.625" style="1" customWidth="1"/>
    <col min="6448" max="6656" width="9" style="1"/>
    <col min="6657" max="6657" width="4.625" style="1" customWidth="1"/>
    <col min="6658" max="6658" width="7.625" style="1" customWidth="1"/>
    <col min="6659" max="6670" width="9.625" style="1" customWidth="1"/>
    <col min="6671" max="6672" width="8.625" style="1" customWidth="1"/>
    <col min="6673" max="6678" width="9.625" style="1" customWidth="1"/>
    <col min="6679" max="6679" width="10.625" style="1" customWidth="1"/>
    <col min="6680" max="6680" width="9.625" style="1" customWidth="1"/>
    <col min="6681" max="6681" width="10.625" style="1" customWidth="1"/>
    <col min="6682" max="6682" width="9.625" style="1" customWidth="1"/>
    <col min="6683" max="6688" width="10.625" style="1" customWidth="1"/>
    <col min="6689" max="6689" width="6.625" style="1" customWidth="1"/>
    <col min="6690" max="6697" width="10.625" style="1" customWidth="1"/>
    <col min="6698" max="6703" width="9.625" style="1" customWidth="1"/>
    <col min="6704" max="6912" width="9" style="1"/>
    <col min="6913" max="6913" width="4.625" style="1" customWidth="1"/>
    <col min="6914" max="6914" width="7.625" style="1" customWidth="1"/>
    <col min="6915" max="6926" width="9.625" style="1" customWidth="1"/>
    <col min="6927" max="6928" width="8.625" style="1" customWidth="1"/>
    <col min="6929" max="6934" width="9.625" style="1" customWidth="1"/>
    <col min="6935" max="6935" width="10.625" style="1" customWidth="1"/>
    <col min="6936" max="6936" width="9.625" style="1" customWidth="1"/>
    <col min="6937" max="6937" width="10.625" style="1" customWidth="1"/>
    <col min="6938" max="6938" width="9.625" style="1" customWidth="1"/>
    <col min="6939" max="6944" width="10.625" style="1" customWidth="1"/>
    <col min="6945" max="6945" width="6.625" style="1" customWidth="1"/>
    <col min="6946" max="6953" width="10.625" style="1" customWidth="1"/>
    <col min="6954" max="6959" width="9.625" style="1" customWidth="1"/>
    <col min="6960" max="7168" width="9" style="1"/>
    <col min="7169" max="7169" width="4.625" style="1" customWidth="1"/>
    <col min="7170" max="7170" width="7.625" style="1" customWidth="1"/>
    <col min="7171" max="7182" width="9.625" style="1" customWidth="1"/>
    <col min="7183" max="7184" width="8.625" style="1" customWidth="1"/>
    <col min="7185" max="7190" width="9.625" style="1" customWidth="1"/>
    <col min="7191" max="7191" width="10.625" style="1" customWidth="1"/>
    <col min="7192" max="7192" width="9.625" style="1" customWidth="1"/>
    <col min="7193" max="7193" width="10.625" style="1" customWidth="1"/>
    <col min="7194" max="7194" width="9.625" style="1" customWidth="1"/>
    <col min="7195" max="7200" width="10.625" style="1" customWidth="1"/>
    <col min="7201" max="7201" width="6.625" style="1" customWidth="1"/>
    <col min="7202" max="7209" width="10.625" style="1" customWidth="1"/>
    <col min="7210" max="7215" width="9.625" style="1" customWidth="1"/>
    <col min="7216" max="7424" width="9" style="1"/>
    <col min="7425" max="7425" width="4.625" style="1" customWidth="1"/>
    <col min="7426" max="7426" width="7.625" style="1" customWidth="1"/>
    <col min="7427" max="7438" width="9.625" style="1" customWidth="1"/>
    <col min="7439" max="7440" width="8.625" style="1" customWidth="1"/>
    <col min="7441" max="7446" width="9.625" style="1" customWidth="1"/>
    <col min="7447" max="7447" width="10.625" style="1" customWidth="1"/>
    <col min="7448" max="7448" width="9.625" style="1" customWidth="1"/>
    <col min="7449" max="7449" width="10.625" style="1" customWidth="1"/>
    <col min="7450" max="7450" width="9.625" style="1" customWidth="1"/>
    <col min="7451" max="7456" width="10.625" style="1" customWidth="1"/>
    <col min="7457" max="7457" width="6.625" style="1" customWidth="1"/>
    <col min="7458" max="7465" width="10.625" style="1" customWidth="1"/>
    <col min="7466" max="7471" width="9.625" style="1" customWidth="1"/>
    <col min="7472" max="7680" width="9" style="1"/>
    <col min="7681" max="7681" width="4.625" style="1" customWidth="1"/>
    <col min="7682" max="7682" width="7.625" style="1" customWidth="1"/>
    <col min="7683" max="7694" width="9.625" style="1" customWidth="1"/>
    <col min="7695" max="7696" width="8.625" style="1" customWidth="1"/>
    <col min="7697" max="7702" width="9.625" style="1" customWidth="1"/>
    <col min="7703" max="7703" width="10.625" style="1" customWidth="1"/>
    <col min="7704" max="7704" width="9.625" style="1" customWidth="1"/>
    <col min="7705" max="7705" width="10.625" style="1" customWidth="1"/>
    <col min="7706" max="7706" width="9.625" style="1" customWidth="1"/>
    <col min="7707" max="7712" width="10.625" style="1" customWidth="1"/>
    <col min="7713" max="7713" width="6.625" style="1" customWidth="1"/>
    <col min="7714" max="7721" width="10.625" style="1" customWidth="1"/>
    <col min="7722" max="7727" width="9.625" style="1" customWidth="1"/>
    <col min="7728" max="7936" width="9" style="1"/>
    <col min="7937" max="7937" width="4.625" style="1" customWidth="1"/>
    <col min="7938" max="7938" width="7.625" style="1" customWidth="1"/>
    <col min="7939" max="7950" width="9.625" style="1" customWidth="1"/>
    <col min="7951" max="7952" width="8.625" style="1" customWidth="1"/>
    <col min="7953" max="7958" width="9.625" style="1" customWidth="1"/>
    <col min="7959" max="7959" width="10.625" style="1" customWidth="1"/>
    <col min="7960" max="7960" width="9.625" style="1" customWidth="1"/>
    <col min="7961" max="7961" width="10.625" style="1" customWidth="1"/>
    <col min="7962" max="7962" width="9.625" style="1" customWidth="1"/>
    <col min="7963" max="7968" width="10.625" style="1" customWidth="1"/>
    <col min="7969" max="7969" width="6.625" style="1" customWidth="1"/>
    <col min="7970" max="7977" width="10.625" style="1" customWidth="1"/>
    <col min="7978" max="7983" width="9.625" style="1" customWidth="1"/>
    <col min="7984" max="8192" width="9" style="1"/>
    <col min="8193" max="8193" width="4.625" style="1" customWidth="1"/>
    <col min="8194" max="8194" width="7.625" style="1" customWidth="1"/>
    <col min="8195" max="8206" width="9.625" style="1" customWidth="1"/>
    <col min="8207" max="8208" width="8.625" style="1" customWidth="1"/>
    <col min="8209" max="8214" width="9.625" style="1" customWidth="1"/>
    <col min="8215" max="8215" width="10.625" style="1" customWidth="1"/>
    <col min="8216" max="8216" width="9.625" style="1" customWidth="1"/>
    <col min="8217" max="8217" width="10.625" style="1" customWidth="1"/>
    <col min="8218" max="8218" width="9.625" style="1" customWidth="1"/>
    <col min="8219" max="8224" width="10.625" style="1" customWidth="1"/>
    <col min="8225" max="8225" width="6.625" style="1" customWidth="1"/>
    <col min="8226" max="8233" width="10.625" style="1" customWidth="1"/>
    <col min="8234" max="8239" width="9.625" style="1" customWidth="1"/>
    <col min="8240" max="8448" width="9" style="1"/>
    <col min="8449" max="8449" width="4.625" style="1" customWidth="1"/>
    <col min="8450" max="8450" width="7.625" style="1" customWidth="1"/>
    <col min="8451" max="8462" width="9.625" style="1" customWidth="1"/>
    <col min="8463" max="8464" width="8.625" style="1" customWidth="1"/>
    <col min="8465" max="8470" width="9.625" style="1" customWidth="1"/>
    <col min="8471" max="8471" width="10.625" style="1" customWidth="1"/>
    <col min="8472" max="8472" width="9.625" style="1" customWidth="1"/>
    <col min="8473" max="8473" width="10.625" style="1" customWidth="1"/>
    <col min="8474" max="8474" width="9.625" style="1" customWidth="1"/>
    <col min="8475" max="8480" width="10.625" style="1" customWidth="1"/>
    <col min="8481" max="8481" width="6.625" style="1" customWidth="1"/>
    <col min="8482" max="8489" width="10.625" style="1" customWidth="1"/>
    <col min="8490" max="8495" width="9.625" style="1" customWidth="1"/>
    <col min="8496" max="8704" width="9" style="1"/>
    <col min="8705" max="8705" width="4.625" style="1" customWidth="1"/>
    <col min="8706" max="8706" width="7.625" style="1" customWidth="1"/>
    <col min="8707" max="8718" width="9.625" style="1" customWidth="1"/>
    <col min="8719" max="8720" width="8.625" style="1" customWidth="1"/>
    <col min="8721" max="8726" width="9.625" style="1" customWidth="1"/>
    <col min="8727" max="8727" width="10.625" style="1" customWidth="1"/>
    <col min="8728" max="8728" width="9.625" style="1" customWidth="1"/>
    <col min="8729" max="8729" width="10.625" style="1" customWidth="1"/>
    <col min="8730" max="8730" width="9.625" style="1" customWidth="1"/>
    <col min="8731" max="8736" width="10.625" style="1" customWidth="1"/>
    <col min="8737" max="8737" width="6.625" style="1" customWidth="1"/>
    <col min="8738" max="8745" width="10.625" style="1" customWidth="1"/>
    <col min="8746" max="8751" width="9.625" style="1" customWidth="1"/>
    <col min="8752" max="8960" width="9" style="1"/>
    <col min="8961" max="8961" width="4.625" style="1" customWidth="1"/>
    <col min="8962" max="8962" width="7.625" style="1" customWidth="1"/>
    <col min="8963" max="8974" width="9.625" style="1" customWidth="1"/>
    <col min="8975" max="8976" width="8.625" style="1" customWidth="1"/>
    <col min="8977" max="8982" width="9.625" style="1" customWidth="1"/>
    <col min="8983" max="8983" width="10.625" style="1" customWidth="1"/>
    <col min="8984" max="8984" width="9.625" style="1" customWidth="1"/>
    <col min="8985" max="8985" width="10.625" style="1" customWidth="1"/>
    <col min="8986" max="8986" width="9.625" style="1" customWidth="1"/>
    <col min="8987" max="8992" width="10.625" style="1" customWidth="1"/>
    <col min="8993" max="8993" width="6.625" style="1" customWidth="1"/>
    <col min="8994" max="9001" width="10.625" style="1" customWidth="1"/>
    <col min="9002" max="9007" width="9.625" style="1" customWidth="1"/>
    <col min="9008" max="9216" width="9" style="1"/>
    <col min="9217" max="9217" width="4.625" style="1" customWidth="1"/>
    <col min="9218" max="9218" width="7.625" style="1" customWidth="1"/>
    <col min="9219" max="9230" width="9.625" style="1" customWidth="1"/>
    <col min="9231" max="9232" width="8.625" style="1" customWidth="1"/>
    <col min="9233" max="9238" width="9.625" style="1" customWidth="1"/>
    <col min="9239" max="9239" width="10.625" style="1" customWidth="1"/>
    <col min="9240" max="9240" width="9.625" style="1" customWidth="1"/>
    <col min="9241" max="9241" width="10.625" style="1" customWidth="1"/>
    <col min="9242" max="9242" width="9.625" style="1" customWidth="1"/>
    <col min="9243" max="9248" width="10.625" style="1" customWidth="1"/>
    <col min="9249" max="9249" width="6.625" style="1" customWidth="1"/>
    <col min="9250" max="9257" width="10.625" style="1" customWidth="1"/>
    <col min="9258" max="9263" width="9.625" style="1" customWidth="1"/>
    <col min="9264" max="9472" width="9" style="1"/>
    <col min="9473" max="9473" width="4.625" style="1" customWidth="1"/>
    <col min="9474" max="9474" width="7.625" style="1" customWidth="1"/>
    <col min="9475" max="9486" width="9.625" style="1" customWidth="1"/>
    <col min="9487" max="9488" width="8.625" style="1" customWidth="1"/>
    <col min="9489" max="9494" width="9.625" style="1" customWidth="1"/>
    <col min="9495" max="9495" width="10.625" style="1" customWidth="1"/>
    <col min="9496" max="9496" width="9.625" style="1" customWidth="1"/>
    <col min="9497" max="9497" width="10.625" style="1" customWidth="1"/>
    <col min="9498" max="9498" width="9.625" style="1" customWidth="1"/>
    <col min="9499" max="9504" width="10.625" style="1" customWidth="1"/>
    <col min="9505" max="9505" width="6.625" style="1" customWidth="1"/>
    <col min="9506" max="9513" width="10.625" style="1" customWidth="1"/>
    <col min="9514" max="9519" width="9.625" style="1" customWidth="1"/>
    <col min="9520" max="9728" width="9" style="1"/>
    <col min="9729" max="9729" width="4.625" style="1" customWidth="1"/>
    <col min="9730" max="9730" width="7.625" style="1" customWidth="1"/>
    <col min="9731" max="9742" width="9.625" style="1" customWidth="1"/>
    <col min="9743" max="9744" width="8.625" style="1" customWidth="1"/>
    <col min="9745" max="9750" width="9.625" style="1" customWidth="1"/>
    <col min="9751" max="9751" width="10.625" style="1" customWidth="1"/>
    <col min="9752" max="9752" width="9.625" style="1" customWidth="1"/>
    <col min="9753" max="9753" width="10.625" style="1" customWidth="1"/>
    <col min="9754" max="9754" width="9.625" style="1" customWidth="1"/>
    <col min="9755" max="9760" width="10.625" style="1" customWidth="1"/>
    <col min="9761" max="9761" width="6.625" style="1" customWidth="1"/>
    <col min="9762" max="9769" width="10.625" style="1" customWidth="1"/>
    <col min="9770" max="9775" width="9.625" style="1" customWidth="1"/>
    <col min="9776" max="9984" width="9" style="1"/>
    <col min="9985" max="9985" width="4.625" style="1" customWidth="1"/>
    <col min="9986" max="9986" width="7.625" style="1" customWidth="1"/>
    <col min="9987" max="9998" width="9.625" style="1" customWidth="1"/>
    <col min="9999" max="10000" width="8.625" style="1" customWidth="1"/>
    <col min="10001" max="10006" width="9.625" style="1" customWidth="1"/>
    <col min="10007" max="10007" width="10.625" style="1" customWidth="1"/>
    <col min="10008" max="10008" width="9.625" style="1" customWidth="1"/>
    <col min="10009" max="10009" width="10.625" style="1" customWidth="1"/>
    <col min="10010" max="10010" width="9.625" style="1" customWidth="1"/>
    <col min="10011" max="10016" width="10.625" style="1" customWidth="1"/>
    <col min="10017" max="10017" width="6.625" style="1" customWidth="1"/>
    <col min="10018" max="10025" width="10.625" style="1" customWidth="1"/>
    <col min="10026" max="10031" width="9.625" style="1" customWidth="1"/>
    <col min="10032" max="10240" width="9" style="1"/>
    <col min="10241" max="10241" width="4.625" style="1" customWidth="1"/>
    <col min="10242" max="10242" width="7.625" style="1" customWidth="1"/>
    <col min="10243" max="10254" width="9.625" style="1" customWidth="1"/>
    <col min="10255" max="10256" width="8.625" style="1" customWidth="1"/>
    <col min="10257" max="10262" width="9.625" style="1" customWidth="1"/>
    <col min="10263" max="10263" width="10.625" style="1" customWidth="1"/>
    <col min="10264" max="10264" width="9.625" style="1" customWidth="1"/>
    <col min="10265" max="10265" width="10.625" style="1" customWidth="1"/>
    <col min="10266" max="10266" width="9.625" style="1" customWidth="1"/>
    <col min="10267" max="10272" width="10.625" style="1" customWidth="1"/>
    <col min="10273" max="10273" width="6.625" style="1" customWidth="1"/>
    <col min="10274" max="10281" width="10.625" style="1" customWidth="1"/>
    <col min="10282" max="10287" width="9.625" style="1" customWidth="1"/>
    <col min="10288" max="10496" width="9" style="1"/>
    <col min="10497" max="10497" width="4.625" style="1" customWidth="1"/>
    <col min="10498" max="10498" width="7.625" style="1" customWidth="1"/>
    <col min="10499" max="10510" width="9.625" style="1" customWidth="1"/>
    <col min="10511" max="10512" width="8.625" style="1" customWidth="1"/>
    <col min="10513" max="10518" width="9.625" style="1" customWidth="1"/>
    <col min="10519" max="10519" width="10.625" style="1" customWidth="1"/>
    <col min="10520" max="10520" width="9.625" style="1" customWidth="1"/>
    <col min="10521" max="10521" width="10.625" style="1" customWidth="1"/>
    <col min="10522" max="10522" width="9.625" style="1" customWidth="1"/>
    <col min="10523" max="10528" width="10.625" style="1" customWidth="1"/>
    <col min="10529" max="10529" width="6.625" style="1" customWidth="1"/>
    <col min="10530" max="10537" width="10.625" style="1" customWidth="1"/>
    <col min="10538" max="10543" width="9.625" style="1" customWidth="1"/>
    <col min="10544" max="10752" width="9" style="1"/>
    <col min="10753" max="10753" width="4.625" style="1" customWidth="1"/>
    <col min="10754" max="10754" width="7.625" style="1" customWidth="1"/>
    <col min="10755" max="10766" width="9.625" style="1" customWidth="1"/>
    <col min="10767" max="10768" width="8.625" style="1" customWidth="1"/>
    <col min="10769" max="10774" width="9.625" style="1" customWidth="1"/>
    <col min="10775" max="10775" width="10.625" style="1" customWidth="1"/>
    <col min="10776" max="10776" width="9.625" style="1" customWidth="1"/>
    <col min="10777" max="10777" width="10.625" style="1" customWidth="1"/>
    <col min="10778" max="10778" width="9.625" style="1" customWidth="1"/>
    <col min="10779" max="10784" width="10.625" style="1" customWidth="1"/>
    <col min="10785" max="10785" width="6.625" style="1" customWidth="1"/>
    <col min="10786" max="10793" width="10.625" style="1" customWidth="1"/>
    <col min="10794" max="10799" width="9.625" style="1" customWidth="1"/>
    <col min="10800" max="11008" width="9" style="1"/>
    <col min="11009" max="11009" width="4.625" style="1" customWidth="1"/>
    <col min="11010" max="11010" width="7.625" style="1" customWidth="1"/>
    <col min="11011" max="11022" width="9.625" style="1" customWidth="1"/>
    <col min="11023" max="11024" width="8.625" style="1" customWidth="1"/>
    <col min="11025" max="11030" width="9.625" style="1" customWidth="1"/>
    <col min="11031" max="11031" width="10.625" style="1" customWidth="1"/>
    <col min="11032" max="11032" width="9.625" style="1" customWidth="1"/>
    <col min="11033" max="11033" width="10.625" style="1" customWidth="1"/>
    <col min="11034" max="11034" width="9.625" style="1" customWidth="1"/>
    <col min="11035" max="11040" width="10.625" style="1" customWidth="1"/>
    <col min="11041" max="11041" width="6.625" style="1" customWidth="1"/>
    <col min="11042" max="11049" width="10.625" style="1" customWidth="1"/>
    <col min="11050" max="11055" width="9.625" style="1" customWidth="1"/>
    <col min="11056" max="11264" width="9" style="1"/>
    <col min="11265" max="11265" width="4.625" style="1" customWidth="1"/>
    <col min="11266" max="11266" width="7.625" style="1" customWidth="1"/>
    <col min="11267" max="11278" width="9.625" style="1" customWidth="1"/>
    <col min="11279" max="11280" width="8.625" style="1" customWidth="1"/>
    <col min="11281" max="11286" width="9.625" style="1" customWidth="1"/>
    <col min="11287" max="11287" width="10.625" style="1" customWidth="1"/>
    <col min="11288" max="11288" width="9.625" style="1" customWidth="1"/>
    <col min="11289" max="11289" width="10.625" style="1" customWidth="1"/>
    <col min="11290" max="11290" width="9.625" style="1" customWidth="1"/>
    <col min="11291" max="11296" width="10.625" style="1" customWidth="1"/>
    <col min="11297" max="11297" width="6.625" style="1" customWidth="1"/>
    <col min="11298" max="11305" width="10.625" style="1" customWidth="1"/>
    <col min="11306" max="11311" width="9.625" style="1" customWidth="1"/>
    <col min="11312" max="11520" width="9" style="1"/>
    <col min="11521" max="11521" width="4.625" style="1" customWidth="1"/>
    <col min="11522" max="11522" width="7.625" style="1" customWidth="1"/>
    <col min="11523" max="11534" width="9.625" style="1" customWidth="1"/>
    <col min="11535" max="11536" width="8.625" style="1" customWidth="1"/>
    <col min="11537" max="11542" width="9.625" style="1" customWidth="1"/>
    <col min="11543" max="11543" width="10.625" style="1" customWidth="1"/>
    <col min="11544" max="11544" width="9.625" style="1" customWidth="1"/>
    <col min="11545" max="11545" width="10.625" style="1" customWidth="1"/>
    <col min="11546" max="11546" width="9.625" style="1" customWidth="1"/>
    <col min="11547" max="11552" width="10.625" style="1" customWidth="1"/>
    <col min="11553" max="11553" width="6.625" style="1" customWidth="1"/>
    <col min="11554" max="11561" width="10.625" style="1" customWidth="1"/>
    <col min="11562" max="11567" width="9.625" style="1" customWidth="1"/>
    <col min="11568" max="11776" width="9" style="1"/>
    <col min="11777" max="11777" width="4.625" style="1" customWidth="1"/>
    <col min="11778" max="11778" width="7.625" style="1" customWidth="1"/>
    <col min="11779" max="11790" width="9.625" style="1" customWidth="1"/>
    <col min="11791" max="11792" width="8.625" style="1" customWidth="1"/>
    <col min="11793" max="11798" width="9.625" style="1" customWidth="1"/>
    <col min="11799" max="11799" width="10.625" style="1" customWidth="1"/>
    <col min="11800" max="11800" width="9.625" style="1" customWidth="1"/>
    <col min="11801" max="11801" width="10.625" style="1" customWidth="1"/>
    <col min="11802" max="11802" width="9.625" style="1" customWidth="1"/>
    <col min="11803" max="11808" width="10.625" style="1" customWidth="1"/>
    <col min="11809" max="11809" width="6.625" style="1" customWidth="1"/>
    <col min="11810" max="11817" width="10.625" style="1" customWidth="1"/>
    <col min="11818" max="11823" width="9.625" style="1" customWidth="1"/>
    <col min="11824" max="12032" width="9" style="1"/>
    <col min="12033" max="12033" width="4.625" style="1" customWidth="1"/>
    <col min="12034" max="12034" width="7.625" style="1" customWidth="1"/>
    <col min="12035" max="12046" width="9.625" style="1" customWidth="1"/>
    <col min="12047" max="12048" width="8.625" style="1" customWidth="1"/>
    <col min="12049" max="12054" width="9.625" style="1" customWidth="1"/>
    <col min="12055" max="12055" width="10.625" style="1" customWidth="1"/>
    <col min="12056" max="12056" width="9.625" style="1" customWidth="1"/>
    <col min="12057" max="12057" width="10.625" style="1" customWidth="1"/>
    <col min="12058" max="12058" width="9.625" style="1" customWidth="1"/>
    <col min="12059" max="12064" width="10.625" style="1" customWidth="1"/>
    <col min="12065" max="12065" width="6.625" style="1" customWidth="1"/>
    <col min="12066" max="12073" width="10.625" style="1" customWidth="1"/>
    <col min="12074" max="12079" width="9.625" style="1" customWidth="1"/>
    <col min="12080" max="12288" width="9" style="1"/>
    <col min="12289" max="12289" width="4.625" style="1" customWidth="1"/>
    <col min="12290" max="12290" width="7.625" style="1" customWidth="1"/>
    <col min="12291" max="12302" width="9.625" style="1" customWidth="1"/>
    <col min="12303" max="12304" width="8.625" style="1" customWidth="1"/>
    <col min="12305" max="12310" width="9.625" style="1" customWidth="1"/>
    <col min="12311" max="12311" width="10.625" style="1" customWidth="1"/>
    <col min="12312" max="12312" width="9.625" style="1" customWidth="1"/>
    <col min="12313" max="12313" width="10.625" style="1" customWidth="1"/>
    <col min="12314" max="12314" width="9.625" style="1" customWidth="1"/>
    <col min="12315" max="12320" width="10.625" style="1" customWidth="1"/>
    <col min="12321" max="12321" width="6.625" style="1" customWidth="1"/>
    <col min="12322" max="12329" width="10.625" style="1" customWidth="1"/>
    <col min="12330" max="12335" width="9.625" style="1" customWidth="1"/>
    <col min="12336" max="12544" width="9" style="1"/>
    <col min="12545" max="12545" width="4.625" style="1" customWidth="1"/>
    <col min="12546" max="12546" width="7.625" style="1" customWidth="1"/>
    <col min="12547" max="12558" width="9.625" style="1" customWidth="1"/>
    <col min="12559" max="12560" width="8.625" style="1" customWidth="1"/>
    <col min="12561" max="12566" width="9.625" style="1" customWidth="1"/>
    <col min="12567" max="12567" width="10.625" style="1" customWidth="1"/>
    <col min="12568" max="12568" width="9.625" style="1" customWidth="1"/>
    <col min="12569" max="12569" width="10.625" style="1" customWidth="1"/>
    <col min="12570" max="12570" width="9.625" style="1" customWidth="1"/>
    <col min="12571" max="12576" width="10.625" style="1" customWidth="1"/>
    <col min="12577" max="12577" width="6.625" style="1" customWidth="1"/>
    <col min="12578" max="12585" width="10.625" style="1" customWidth="1"/>
    <col min="12586" max="12591" width="9.625" style="1" customWidth="1"/>
    <col min="12592" max="12800" width="9" style="1"/>
    <col min="12801" max="12801" width="4.625" style="1" customWidth="1"/>
    <col min="12802" max="12802" width="7.625" style="1" customWidth="1"/>
    <col min="12803" max="12814" width="9.625" style="1" customWidth="1"/>
    <col min="12815" max="12816" width="8.625" style="1" customWidth="1"/>
    <col min="12817" max="12822" width="9.625" style="1" customWidth="1"/>
    <col min="12823" max="12823" width="10.625" style="1" customWidth="1"/>
    <col min="12824" max="12824" width="9.625" style="1" customWidth="1"/>
    <col min="12825" max="12825" width="10.625" style="1" customWidth="1"/>
    <col min="12826" max="12826" width="9.625" style="1" customWidth="1"/>
    <col min="12827" max="12832" width="10.625" style="1" customWidth="1"/>
    <col min="12833" max="12833" width="6.625" style="1" customWidth="1"/>
    <col min="12834" max="12841" width="10.625" style="1" customWidth="1"/>
    <col min="12842" max="12847" width="9.625" style="1" customWidth="1"/>
    <col min="12848" max="13056" width="9" style="1"/>
    <col min="13057" max="13057" width="4.625" style="1" customWidth="1"/>
    <col min="13058" max="13058" width="7.625" style="1" customWidth="1"/>
    <col min="13059" max="13070" width="9.625" style="1" customWidth="1"/>
    <col min="13071" max="13072" width="8.625" style="1" customWidth="1"/>
    <col min="13073" max="13078" width="9.625" style="1" customWidth="1"/>
    <col min="13079" max="13079" width="10.625" style="1" customWidth="1"/>
    <col min="13080" max="13080" width="9.625" style="1" customWidth="1"/>
    <col min="13081" max="13081" width="10.625" style="1" customWidth="1"/>
    <col min="13082" max="13082" width="9.625" style="1" customWidth="1"/>
    <col min="13083" max="13088" width="10.625" style="1" customWidth="1"/>
    <col min="13089" max="13089" width="6.625" style="1" customWidth="1"/>
    <col min="13090" max="13097" width="10.625" style="1" customWidth="1"/>
    <col min="13098" max="13103" width="9.625" style="1" customWidth="1"/>
    <col min="13104" max="13312" width="9" style="1"/>
    <col min="13313" max="13313" width="4.625" style="1" customWidth="1"/>
    <col min="13314" max="13314" width="7.625" style="1" customWidth="1"/>
    <col min="13315" max="13326" width="9.625" style="1" customWidth="1"/>
    <col min="13327" max="13328" width="8.625" style="1" customWidth="1"/>
    <col min="13329" max="13334" width="9.625" style="1" customWidth="1"/>
    <col min="13335" max="13335" width="10.625" style="1" customWidth="1"/>
    <col min="13336" max="13336" width="9.625" style="1" customWidth="1"/>
    <col min="13337" max="13337" width="10.625" style="1" customWidth="1"/>
    <col min="13338" max="13338" width="9.625" style="1" customWidth="1"/>
    <col min="13339" max="13344" width="10.625" style="1" customWidth="1"/>
    <col min="13345" max="13345" width="6.625" style="1" customWidth="1"/>
    <col min="13346" max="13353" width="10.625" style="1" customWidth="1"/>
    <col min="13354" max="13359" width="9.625" style="1" customWidth="1"/>
    <col min="13360" max="13568" width="9" style="1"/>
    <col min="13569" max="13569" width="4.625" style="1" customWidth="1"/>
    <col min="13570" max="13570" width="7.625" style="1" customWidth="1"/>
    <col min="13571" max="13582" width="9.625" style="1" customWidth="1"/>
    <col min="13583" max="13584" width="8.625" style="1" customWidth="1"/>
    <col min="13585" max="13590" width="9.625" style="1" customWidth="1"/>
    <col min="13591" max="13591" width="10.625" style="1" customWidth="1"/>
    <col min="13592" max="13592" width="9.625" style="1" customWidth="1"/>
    <col min="13593" max="13593" width="10.625" style="1" customWidth="1"/>
    <col min="13594" max="13594" width="9.625" style="1" customWidth="1"/>
    <col min="13595" max="13600" width="10.625" style="1" customWidth="1"/>
    <col min="13601" max="13601" width="6.625" style="1" customWidth="1"/>
    <col min="13602" max="13609" width="10.625" style="1" customWidth="1"/>
    <col min="13610" max="13615" width="9.625" style="1" customWidth="1"/>
    <col min="13616" max="13824" width="9" style="1"/>
    <col min="13825" max="13825" width="4.625" style="1" customWidth="1"/>
    <col min="13826" max="13826" width="7.625" style="1" customWidth="1"/>
    <col min="13827" max="13838" width="9.625" style="1" customWidth="1"/>
    <col min="13839" max="13840" width="8.625" style="1" customWidth="1"/>
    <col min="13841" max="13846" width="9.625" style="1" customWidth="1"/>
    <col min="13847" max="13847" width="10.625" style="1" customWidth="1"/>
    <col min="13848" max="13848" width="9.625" style="1" customWidth="1"/>
    <col min="13849" max="13849" width="10.625" style="1" customWidth="1"/>
    <col min="13850" max="13850" width="9.625" style="1" customWidth="1"/>
    <col min="13851" max="13856" width="10.625" style="1" customWidth="1"/>
    <col min="13857" max="13857" width="6.625" style="1" customWidth="1"/>
    <col min="13858" max="13865" width="10.625" style="1" customWidth="1"/>
    <col min="13866" max="13871" width="9.625" style="1" customWidth="1"/>
    <col min="13872" max="14080" width="9" style="1"/>
    <col min="14081" max="14081" width="4.625" style="1" customWidth="1"/>
    <col min="14082" max="14082" width="7.625" style="1" customWidth="1"/>
    <col min="14083" max="14094" width="9.625" style="1" customWidth="1"/>
    <col min="14095" max="14096" width="8.625" style="1" customWidth="1"/>
    <col min="14097" max="14102" width="9.625" style="1" customWidth="1"/>
    <col min="14103" max="14103" width="10.625" style="1" customWidth="1"/>
    <col min="14104" max="14104" width="9.625" style="1" customWidth="1"/>
    <col min="14105" max="14105" width="10.625" style="1" customWidth="1"/>
    <col min="14106" max="14106" width="9.625" style="1" customWidth="1"/>
    <col min="14107" max="14112" width="10.625" style="1" customWidth="1"/>
    <col min="14113" max="14113" width="6.625" style="1" customWidth="1"/>
    <col min="14114" max="14121" width="10.625" style="1" customWidth="1"/>
    <col min="14122" max="14127" width="9.625" style="1" customWidth="1"/>
    <col min="14128" max="14336" width="9" style="1"/>
    <col min="14337" max="14337" width="4.625" style="1" customWidth="1"/>
    <col min="14338" max="14338" width="7.625" style="1" customWidth="1"/>
    <col min="14339" max="14350" width="9.625" style="1" customWidth="1"/>
    <col min="14351" max="14352" width="8.625" style="1" customWidth="1"/>
    <col min="14353" max="14358" width="9.625" style="1" customWidth="1"/>
    <col min="14359" max="14359" width="10.625" style="1" customWidth="1"/>
    <col min="14360" max="14360" width="9.625" style="1" customWidth="1"/>
    <col min="14361" max="14361" width="10.625" style="1" customWidth="1"/>
    <col min="14362" max="14362" width="9.625" style="1" customWidth="1"/>
    <col min="14363" max="14368" width="10.625" style="1" customWidth="1"/>
    <col min="14369" max="14369" width="6.625" style="1" customWidth="1"/>
    <col min="14370" max="14377" width="10.625" style="1" customWidth="1"/>
    <col min="14378" max="14383" width="9.625" style="1" customWidth="1"/>
    <col min="14384" max="14592" width="9" style="1"/>
    <col min="14593" max="14593" width="4.625" style="1" customWidth="1"/>
    <col min="14594" max="14594" width="7.625" style="1" customWidth="1"/>
    <col min="14595" max="14606" width="9.625" style="1" customWidth="1"/>
    <col min="14607" max="14608" width="8.625" style="1" customWidth="1"/>
    <col min="14609" max="14614" width="9.625" style="1" customWidth="1"/>
    <col min="14615" max="14615" width="10.625" style="1" customWidth="1"/>
    <col min="14616" max="14616" width="9.625" style="1" customWidth="1"/>
    <col min="14617" max="14617" width="10.625" style="1" customWidth="1"/>
    <col min="14618" max="14618" width="9.625" style="1" customWidth="1"/>
    <col min="14619" max="14624" width="10.625" style="1" customWidth="1"/>
    <col min="14625" max="14625" width="6.625" style="1" customWidth="1"/>
    <col min="14626" max="14633" width="10.625" style="1" customWidth="1"/>
    <col min="14634" max="14639" width="9.625" style="1" customWidth="1"/>
    <col min="14640" max="14848" width="9" style="1"/>
    <col min="14849" max="14849" width="4.625" style="1" customWidth="1"/>
    <col min="14850" max="14850" width="7.625" style="1" customWidth="1"/>
    <col min="14851" max="14862" width="9.625" style="1" customWidth="1"/>
    <col min="14863" max="14864" width="8.625" style="1" customWidth="1"/>
    <col min="14865" max="14870" width="9.625" style="1" customWidth="1"/>
    <col min="14871" max="14871" width="10.625" style="1" customWidth="1"/>
    <col min="14872" max="14872" width="9.625" style="1" customWidth="1"/>
    <col min="14873" max="14873" width="10.625" style="1" customWidth="1"/>
    <col min="14874" max="14874" width="9.625" style="1" customWidth="1"/>
    <col min="14875" max="14880" width="10.625" style="1" customWidth="1"/>
    <col min="14881" max="14881" width="6.625" style="1" customWidth="1"/>
    <col min="14882" max="14889" width="10.625" style="1" customWidth="1"/>
    <col min="14890" max="14895" width="9.625" style="1" customWidth="1"/>
    <col min="14896" max="15104" width="9" style="1"/>
    <col min="15105" max="15105" width="4.625" style="1" customWidth="1"/>
    <col min="15106" max="15106" width="7.625" style="1" customWidth="1"/>
    <col min="15107" max="15118" width="9.625" style="1" customWidth="1"/>
    <col min="15119" max="15120" width="8.625" style="1" customWidth="1"/>
    <col min="15121" max="15126" width="9.625" style="1" customWidth="1"/>
    <col min="15127" max="15127" width="10.625" style="1" customWidth="1"/>
    <col min="15128" max="15128" width="9.625" style="1" customWidth="1"/>
    <col min="15129" max="15129" width="10.625" style="1" customWidth="1"/>
    <col min="15130" max="15130" width="9.625" style="1" customWidth="1"/>
    <col min="15131" max="15136" width="10.625" style="1" customWidth="1"/>
    <col min="15137" max="15137" width="6.625" style="1" customWidth="1"/>
    <col min="15138" max="15145" width="10.625" style="1" customWidth="1"/>
    <col min="15146" max="15151" width="9.625" style="1" customWidth="1"/>
    <col min="15152" max="15360" width="9" style="1"/>
    <col min="15361" max="15361" width="4.625" style="1" customWidth="1"/>
    <col min="15362" max="15362" width="7.625" style="1" customWidth="1"/>
    <col min="15363" max="15374" width="9.625" style="1" customWidth="1"/>
    <col min="15375" max="15376" width="8.625" style="1" customWidth="1"/>
    <col min="15377" max="15382" width="9.625" style="1" customWidth="1"/>
    <col min="15383" max="15383" width="10.625" style="1" customWidth="1"/>
    <col min="15384" max="15384" width="9.625" style="1" customWidth="1"/>
    <col min="15385" max="15385" width="10.625" style="1" customWidth="1"/>
    <col min="15386" max="15386" width="9.625" style="1" customWidth="1"/>
    <col min="15387" max="15392" width="10.625" style="1" customWidth="1"/>
    <col min="15393" max="15393" width="6.625" style="1" customWidth="1"/>
    <col min="15394" max="15401" width="10.625" style="1" customWidth="1"/>
    <col min="15402" max="15407" width="9.625" style="1" customWidth="1"/>
    <col min="15408" max="15616" width="9" style="1"/>
    <col min="15617" max="15617" width="4.625" style="1" customWidth="1"/>
    <col min="15618" max="15618" width="7.625" style="1" customWidth="1"/>
    <col min="15619" max="15630" width="9.625" style="1" customWidth="1"/>
    <col min="15631" max="15632" width="8.625" style="1" customWidth="1"/>
    <col min="15633" max="15638" width="9.625" style="1" customWidth="1"/>
    <col min="15639" max="15639" width="10.625" style="1" customWidth="1"/>
    <col min="15640" max="15640" width="9.625" style="1" customWidth="1"/>
    <col min="15641" max="15641" width="10.625" style="1" customWidth="1"/>
    <col min="15642" max="15642" width="9.625" style="1" customWidth="1"/>
    <col min="15643" max="15648" width="10.625" style="1" customWidth="1"/>
    <col min="15649" max="15649" width="6.625" style="1" customWidth="1"/>
    <col min="15650" max="15657" width="10.625" style="1" customWidth="1"/>
    <col min="15658" max="15663" width="9.625" style="1" customWidth="1"/>
    <col min="15664" max="15872" width="9" style="1"/>
    <col min="15873" max="15873" width="4.625" style="1" customWidth="1"/>
    <col min="15874" max="15874" width="7.625" style="1" customWidth="1"/>
    <col min="15875" max="15886" width="9.625" style="1" customWidth="1"/>
    <col min="15887" max="15888" width="8.625" style="1" customWidth="1"/>
    <col min="15889" max="15894" width="9.625" style="1" customWidth="1"/>
    <col min="15895" max="15895" width="10.625" style="1" customWidth="1"/>
    <col min="15896" max="15896" width="9.625" style="1" customWidth="1"/>
    <col min="15897" max="15897" width="10.625" style="1" customWidth="1"/>
    <col min="15898" max="15898" width="9.625" style="1" customWidth="1"/>
    <col min="15899" max="15904" width="10.625" style="1" customWidth="1"/>
    <col min="15905" max="15905" width="6.625" style="1" customWidth="1"/>
    <col min="15906" max="15913" width="10.625" style="1" customWidth="1"/>
    <col min="15914" max="15919" width="9.625" style="1" customWidth="1"/>
    <col min="15920" max="16128" width="9" style="1"/>
    <col min="16129" max="16129" width="4.625" style="1" customWidth="1"/>
    <col min="16130" max="16130" width="7.625" style="1" customWidth="1"/>
    <col min="16131" max="16142" width="9.625" style="1" customWidth="1"/>
    <col min="16143" max="16144" width="8.625" style="1" customWidth="1"/>
    <col min="16145" max="16150" width="9.625" style="1" customWidth="1"/>
    <col min="16151" max="16151" width="10.625" style="1" customWidth="1"/>
    <col min="16152" max="16152" width="9.625" style="1" customWidth="1"/>
    <col min="16153" max="16153" width="10.625" style="1" customWidth="1"/>
    <col min="16154" max="16154" width="9.625" style="1" customWidth="1"/>
    <col min="16155" max="16160" width="10.625" style="1" customWidth="1"/>
    <col min="16161" max="16161" width="6.625" style="1" customWidth="1"/>
    <col min="16162" max="16169" width="10.625" style="1" customWidth="1"/>
    <col min="16170" max="16175" width="9.625" style="1" customWidth="1"/>
    <col min="16176" max="16384" width="9" style="1"/>
  </cols>
  <sheetData>
    <row r="1" spans="1:47" ht="30" customHeight="1" x14ac:dyDescent="0.15">
      <c r="A1" s="263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5"/>
    </row>
    <row r="2" spans="1:47" ht="15" customHeight="1" x14ac:dyDescent="0.15">
      <c r="A2" s="181" t="s">
        <v>286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" t="s">
        <v>335</v>
      </c>
    </row>
    <row r="3" spans="1:47" ht="15" customHeight="1" thickBot="1" x14ac:dyDescent="0.2">
      <c r="A3" s="181" t="s">
        <v>2</v>
      </c>
      <c r="B3" s="181"/>
      <c r="C3" s="181"/>
      <c r="D3" s="181"/>
      <c r="E3" s="181"/>
      <c r="F3" s="181"/>
      <c r="G3" s="181" t="s">
        <v>3</v>
      </c>
      <c r="H3" s="181"/>
      <c r="I3" s="181"/>
      <c r="J3" s="181"/>
      <c r="K3" s="181"/>
      <c r="L3" s="181"/>
      <c r="M3" s="181"/>
      <c r="O3" s="1" t="s">
        <v>4</v>
      </c>
      <c r="T3" s="1" t="s">
        <v>5</v>
      </c>
      <c r="X3" s="1" t="s">
        <v>6</v>
      </c>
      <c r="AB3" s="1" t="s">
        <v>7</v>
      </c>
      <c r="AH3" s="1" t="s">
        <v>8</v>
      </c>
    </row>
    <row r="4" spans="1:47" ht="14.45" customHeight="1" thickTop="1" x14ac:dyDescent="0.15">
      <c r="A4" s="197"/>
      <c r="B4" s="261" t="s">
        <v>9</v>
      </c>
      <c r="C4" s="266"/>
      <c r="D4" s="266"/>
      <c r="E4" s="266"/>
      <c r="F4" s="267"/>
      <c r="G4" s="260" t="s">
        <v>10</v>
      </c>
      <c r="H4" s="261"/>
      <c r="I4" s="261"/>
      <c r="J4" s="261"/>
      <c r="K4" s="261"/>
      <c r="L4" s="262"/>
      <c r="M4" s="198"/>
      <c r="N4" s="3"/>
      <c r="O4" s="231" t="s">
        <v>11</v>
      </c>
      <c r="P4" s="232"/>
      <c r="Q4" s="248" t="s">
        <v>12</v>
      </c>
      <c r="R4" s="232"/>
      <c r="S4" s="233"/>
      <c r="T4" s="231" t="s">
        <v>13</v>
      </c>
      <c r="U4" s="249"/>
      <c r="V4" s="249"/>
      <c r="W4" s="250"/>
      <c r="X4" s="231" t="s">
        <v>14</v>
      </c>
      <c r="Y4" s="232"/>
      <c r="Z4" s="232"/>
      <c r="AA4" s="233"/>
      <c r="AB4" s="234" t="s">
        <v>15</v>
      </c>
      <c r="AC4" s="235"/>
      <c r="AD4" s="235"/>
      <c r="AE4" s="235"/>
      <c r="AF4" s="236"/>
      <c r="AH4" s="234" t="s">
        <v>16</v>
      </c>
      <c r="AI4" s="237"/>
      <c r="AJ4" s="237"/>
      <c r="AK4" s="237"/>
      <c r="AL4" s="237"/>
      <c r="AM4" s="237"/>
      <c r="AN4" s="235"/>
      <c r="AO4" s="236"/>
      <c r="AP4" s="234" t="s">
        <v>17</v>
      </c>
      <c r="AQ4" s="237"/>
      <c r="AR4" s="235"/>
      <c r="AS4" s="235"/>
      <c r="AT4" s="235"/>
      <c r="AU4" s="236"/>
    </row>
    <row r="5" spans="1:47" ht="39.950000000000003" customHeight="1" x14ac:dyDescent="0.15">
      <c r="A5" s="199" t="s">
        <v>18</v>
      </c>
      <c r="B5" s="200" t="s">
        <v>19</v>
      </c>
      <c r="C5" s="186" t="s">
        <v>20</v>
      </c>
      <c r="D5" s="186" t="s">
        <v>21</v>
      </c>
      <c r="E5" s="187" t="s">
        <v>22</v>
      </c>
      <c r="F5" s="188" t="s">
        <v>23</v>
      </c>
      <c r="G5" s="189" t="s">
        <v>19</v>
      </c>
      <c r="H5" s="190" t="s">
        <v>20</v>
      </c>
      <c r="I5" s="190" t="s">
        <v>21</v>
      </c>
      <c r="J5" s="190" t="s">
        <v>24</v>
      </c>
      <c r="K5" s="190" t="s">
        <v>25</v>
      </c>
      <c r="L5" s="191" t="s">
        <v>26</v>
      </c>
      <c r="M5" s="201"/>
      <c r="N5" s="12"/>
      <c r="O5" s="4" t="s">
        <v>27</v>
      </c>
      <c r="P5" s="13" t="s">
        <v>28</v>
      </c>
      <c r="Q5" s="14" t="s">
        <v>29</v>
      </c>
      <c r="R5" s="13" t="s">
        <v>30</v>
      </c>
      <c r="S5" s="15" t="s">
        <v>31</v>
      </c>
      <c r="T5" s="4" t="s">
        <v>32</v>
      </c>
      <c r="U5" s="13" t="s">
        <v>25</v>
      </c>
      <c r="V5" s="224" t="s">
        <v>26</v>
      </c>
      <c r="W5" s="225"/>
      <c r="X5" s="226" t="s">
        <v>33</v>
      </c>
      <c r="Y5" s="224"/>
      <c r="Z5" s="224" t="s">
        <v>34</v>
      </c>
      <c r="AA5" s="225"/>
      <c r="AB5" s="16" t="s">
        <v>35</v>
      </c>
      <c r="AC5" s="238" t="s">
        <v>36</v>
      </c>
      <c r="AD5" s="239"/>
      <c r="AE5" s="238" t="s">
        <v>37</v>
      </c>
      <c r="AF5" s="240"/>
      <c r="AH5" s="17" t="s">
        <v>32</v>
      </c>
      <c r="AI5" s="18" t="s">
        <v>31</v>
      </c>
      <c r="AJ5" s="223" t="s">
        <v>35</v>
      </c>
      <c r="AK5" s="241"/>
      <c r="AL5" s="223" t="s">
        <v>36</v>
      </c>
      <c r="AM5" s="223"/>
      <c r="AN5" s="224" t="s">
        <v>37</v>
      </c>
      <c r="AO5" s="225"/>
      <c r="AP5" s="226" t="s">
        <v>35</v>
      </c>
      <c r="AQ5" s="227"/>
      <c r="AR5" s="224" t="s">
        <v>36</v>
      </c>
      <c r="AS5" s="227"/>
      <c r="AT5" s="224" t="s">
        <v>37</v>
      </c>
      <c r="AU5" s="228"/>
    </row>
    <row r="6" spans="1:47" ht="14.45" customHeight="1" x14ac:dyDescent="0.15">
      <c r="A6" s="202"/>
      <c r="B6" s="182" t="s">
        <v>38</v>
      </c>
      <c r="C6" s="192" t="s">
        <v>39</v>
      </c>
      <c r="D6" s="192" t="s">
        <v>39</v>
      </c>
      <c r="E6" s="192" t="s">
        <v>39</v>
      </c>
      <c r="F6" s="193" t="s">
        <v>39</v>
      </c>
      <c r="G6" s="183" t="s">
        <v>38</v>
      </c>
      <c r="H6" s="194" t="s">
        <v>39</v>
      </c>
      <c r="I6" s="194" t="s">
        <v>39</v>
      </c>
      <c r="J6" s="195" t="s">
        <v>112</v>
      </c>
      <c r="K6" s="195" t="s">
        <v>113</v>
      </c>
      <c r="L6" s="196" t="s">
        <v>114</v>
      </c>
      <c r="M6" s="201"/>
      <c r="N6" s="12"/>
      <c r="O6" s="26" t="s">
        <v>115</v>
      </c>
      <c r="P6" s="27" t="s">
        <v>116</v>
      </c>
      <c r="Q6" s="28"/>
      <c r="R6" s="27" t="s">
        <v>117</v>
      </c>
      <c r="S6" s="29" t="s">
        <v>118</v>
      </c>
      <c r="T6" s="30" t="s">
        <v>119</v>
      </c>
      <c r="U6" s="24" t="s">
        <v>120</v>
      </c>
      <c r="V6" s="24" t="s">
        <v>121</v>
      </c>
      <c r="W6" s="31" t="s">
        <v>122</v>
      </c>
      <c r="X6" s="30" t="s">
        <v>123</v>
      </c>
      <c r="Y6" s="32" t="s">
        <v>122</v>
      </c>
      <c r="Z6" s="33" t="s">
        <v>124</v>
      </c>
      <c r="AA6" s="31" t="s">
        <v>122</v>
      </c>
      <c r="AB6" s="34" t="s">
        <v>125</v>
      </c>
      <c r="AC6" s="35" t="s">
        <v>126</v>
      </c>
      <c r="AD6" s="35" t="s">
        <v>127</v>
      </c>
      <c r="AE6" s="36" t="s">
        <v>128</v>
      </c>
      <c r="AF6" s="37" t="s">
        <v>129</v>
      </c>
      <c r="AH6" s="38" t="s">
        <v>130</v>
      </c>
      <c r="AI6" s="39" t="s">
        <v>131</v>
      </c>
      <c r="AJ6" s="40"/>
      <c r="AK6" s="41" t="s">
        <v>132</v>
      </c>
      <c r="AL6" s="40"/>
      <c r="AM6" s="41" t="s">
        <v>133</v>
      </c>
      <c r="AN6" s="40"/>
      <c r="AO6" s="42" t="s">
        <v>134</v>
      </c>
      <c r="AP6" s="43" t="s">
        <v>63</v>
      </c>
      <c r="AQ6" s="44" t="s">
        <v>64</v>
      </c>
      <c r="AR6" s="44" t="s">
        <v>63</v>
      </c>
      <c r="AS6" s="44" t="s">
        <v>64</v>
      </c>
      <c r="AT6" s="44" t="s">
        <v>63</v>
      </c>
      <c r="AU6" s="45" t="s">
        <v>64</v>
      </c>
    </row>
    <row r="7" spans="1:47" ht="14.45" customHeight="1" x14ac:dyDescent="0.15">
      <c r="A7" s="203" t="s">
        <v>65</v>
      </c>
      <c r="B7" s="204" t="s">
        <v>208</v>
      </c>
      <c r="C7" s="48">
        <v>634</v>
      </c>
      <c r="D7" s="49">
        <v>1</v>
      </c>
      <c r="E7" s="49">
        <v>214</v>
      </c>
      <c r="F7" s="115">
        <v>0</v>
      </c>
      <c r="G7" s="51" t="s">
        <v>67</v>
      </c>
      <c r="H7" s="49">
        <v>2689162</v>
      </c>
      <c r="I7" s="49">
        <v>1873</v>
      </c>
      <c r="J7" s="52">
        <v>0</v>
      </c>
      <c r="K7" s="49">
        <v>100000</v>
      </c>
      <c r="L7" s="53">
        <v>7963518</v>
      </c>
      <c r="M7" s="179"/>
      <c r="N7" s="54"/>
      <c r="O7" s="55">
        <f>IF(K7&lt;0.5,0.5,((L7-L8)-5*K8)/5/(K7-K8))</f>
        <v>0.1728613569321534</v>
      </c>
      <c r="P7" s="56">
        <f>IF(H7&lt;0.5,1,(I7/H7)/((K7-K8)/(L7-L8)))</f>
        <v>1.0244048963074786</v>
      </c>
      <c r="Q7" s="57">
        <f>IF(C7&lt;0.5,0,D7/C7)</f>
        <v>1.5772870662460567E-3</v>
      </c>
      <c r="R7" s="58">
        <f>IF(P7=0,Q7,Q7/P7)</f>
        <v>1.5397105889785095E-3</v>
      </c>
      <c r="S7" s="59">
        <f>IF(E7&lt;0.5,0,F7/E7)</f>
        <v>0</v>
      </c>
      <c r="T7" s="60">
        <f>5*R7/(1+5*(1-O7)*R7)</f>
        <v>7.6498405150872452E-3</v>
      </c>
      <c r="U7" s="61">
        <v>100000</v>
      </c>
      <c r="V7" s="61">
        <f>5*U7*((1-T7)+O7*T7)</f>
        <v>496836.26064833265</v>
      </c>
      <c r="W7" s="62">
        <f>SUM(V7:V$24)</f>
        <v>7820765.8025433002</v>
      </c>
      <c r="X7" s="63">
        <f t="shared" ref="X7:X42" si="0">V7*(1-S7)</f>
        <v>496836.26064833265</v>
      </c>
      <c r="Y7" s="61">
        <f>SUM(X7:X$24)</f>
        <v>7682687.5061107744</v>
      </c>
      <c r="Z7" s="61">
        <f t="shared" ref="Z7:Z42" si="1">V7*S7</f>
        <v>0</v>
      </c>
      <c r="AA7" s="62">
        <f>SUM(Z7:Z$24)</f>
        <v>138078.29643252617</v>
      </c>
      <c r="AB7" s="55">
        <f t="shared" ref="AB7:AB42" si="2">W7/U7</f>
        <v>78.207658025433005</v>
      </c>
      <c r="AC7" s="56">
        <f t="shared" ref="AC7:AC42" si="3">Y7/U7</f>
        <v>76.826875061107742</v>
      </c>
      <c r="AD7" s="64">
        <f>AC7/AB7*100</f>
        <v>98.234465780990092</v>
      </c>
      <c r="AE7" s="56">
        <f t="shared" ref="AE7:AE42" si="4">AA7/U7</f>
        <v>1.3807829643252618</v>
      </c>
      <c r="AF7" s="65">
        <f>AE7/AB7*100</f>
        <v>1.7655342190098997</v>
      </c>
      <c r="AH7" s="66">
        <f>IF(D7=0,0,T7*T7*(1-T7)/D7)</f>
        <v>5.8072390781053969E-5</v>
      </c>
      <c r="AI7" s="67">
        <f>IF(E7&lt;0.5,0,S7*(1-S7)/E7)</f>
        <v>0</v>
      </c>
      <c r="AJ7" s="67">
        <f>U7*U7*((1-O7)*5+AB8)^2*AH7</f>
        <v>3527652439.9185247</v>
      </c>
      <c r="AK7" s="67">
        <f>SUM(AJ7:AJ$24)/U7/U7</f>
        <v>1.1997144571688185</v>
      </c>
      <c r="AL7" s="67">
        <f>U7*U7*((1-O7)*5*(1-S7)+AC8)^2*AH7+V7*V7*AI7</f>
        <v>3402820947.4891038</v>
      </c>
      <c r="AM7" s="67">
        <f>SUM(AL7:AL$24)/U7/U7</f>
        <v>1.0957503007600751</v>
      </c>
      <c r="AN7" s="67">
        <f>U7*U7*((1-O7)*5*S7+AE8)^2*AH7+V7*V7*AI7</f>
        <v>1124321.8702881364</v>
      </c>
      <c r="AO7" s="68">
        <f>SUM(AN7:AN$24)/U7/U7</f>
        <v>2.08010230226577E-2</v>
      </c>
      <c r="AP7" s="55">
        <f t="shared" ref="AP7:AP42" si="5">AB7-1.96*SQRT(AK7)</f>
        <v>76.060841065685452</v>
      </c>
      <c r="AQ7" s="56">
        <f t="shared" ref="AQ7:AQ42" si="6">AB7+1.96*SQRT(AK7)</f>
        <v>80.354474985180559</v>
      </c>
      <c r="AR7" s="56">
        <f t="shared" ref="AR7:AR42" si="7">AC7-1.96*SQRT(AM7)</f>
        <v>74.775184452024618</v>
      </c>
      <c r="AS7" s="56">
        <f t="shared" ref="AS7:AS42" si="8">AC7+1.96*SQRT(AM7)</f>
        <v>78.878565670190866</v>
      </c>
      <c r="AT7" s="56">
        <f t="shared" ref="AT7:AT42" si="9">AE7-1.96*SQRT(AO7)</f>
        <v>1.0981007928962137</v>
      </c>
      <c r="AU7" s="69">
        <f t="shared" ref="AU7:AU42" si="10">AE7+1.96*SQRT(AO7)</f>
        <v>1.66346513575431</v>
      </c>
    </row>
    <row r="8" spans="1:47" ht="14.45" customHeight="1" x14ac:dyDescent="0.15">
      <c r="A8" s="203"/>
      <c r="B8" s="205" t="s">
        <v>176</v>
      </c>
      <c r="C8" s="71">
        <v>732</v>
      </c>
      <c r="D8" s="72">
        <v>0</v>
      </c>
      <c r="E8" s="72">
        <v>242</v>
      </c>
      <c r="F8" s="126">
        <v>0</v>
      </c>
      <c r="G8" s="74" t="s">
        <v>69</v>
      </c>
      <c r="H8" s="72">
        <v>2841813</v>
      </c>
      <c r="I8" s="72">
        <v>261</v>
      </c>
      <c r="J8" s="75">
        <v>5</v>
      </c>
      <c r="K8" s="72">
        <v>99661</v>
      </c>
      <c r="L8" s="76">
        <v>7464920</v>
      </c>
      <c r="M8" s="179"/>
      <c r="N8" s="54"/>
      <c r="O8" s="77">
        <f t="shared" ref="O8:O22" si="11">IF(K8&lt;0.5,0.5,((L8-L9)-5*K9)/5/(K8-K9))</f>
        <v>0.4553191489361702</v>
      </c>
      <c r="P8" s="78">
        <f t="shared" ref="P8:P23" si="12">IF(H8&lt;0.5,1,(I8/H8)/((K8-K9)/(L8-L9)))</f>
        <v>0.97348850068450843</v>
      </c>
      <c r="Q8" s="79">
        <f t="shared" ref="Q8:Q42" si="13">IF(C8&lt;0.5,0,D8/C8)</f>
        <v>0</v>
      </c>
      <c r="R8" s="80">
        <f t="shared" ref="R8:R42" si="14">IF(P8=0,Q8,Q8/P8)</f>
        <v>0</v>
      </c>
      <c r="S8" s="81">
        <f t="shared" ref="S8:S42" si="15">IF(E8&lt;0.5,0,F8/E8)</f>
        <v>0</v>
      </c>
      <c r="T8" s="82">
        <f>5*R8/(1+5*(1-O8)*R8)</f>
        <v>0</v>
      </c>
      <c r="U8" s="83">
        <f>U7*(1-T7)</f>
        <v>99235.015948491273</v>
      </c>
      <c r="V8" s="83">
        <f>5*U8*((1-T8)+O8*T8)</f>
        <v>496175.07974245638</v>
      </c>
      <c r="W8" s="84">
        <f>SUM(V8:V$24)</f>
        <v>7323929.5418949677</v>
      </c>
      <c r="X8" s="85">
        <f t="shared" si="0"/>
        <v>496175.07974245638</v>
      </c>
      <c r="Y8" s="83">
        <f>SUM(X8:X$24)</f>
        <v>7185851.2454624418</v>
      </c>
      <c r="Z8" s="83">
        <f t="shared" si="1"/>
        <v>0</v>
      </c>
      <c r="AA8" s="84">
        <f>SUM(Z8:Z$24)</f>
        <v>138078.29643252617</v>
      </c>
      <c r="AB8" s="77">
        <f t="shared" si="2"/>
        <v>73.803883356017309</v>
      </c>
      <c r="AC8" s="78">
        <f t="shared" si="3"/>
        <v>72.412456195828241</v>
      </c>
      <c r="AD8" s="86">
        <f t="shared" ref="AD8:AD42" si="16">AC8/AB8*100</f>
        <v>98.114696548585314</v>
      </c>
      <c r="AE8" s="78">
        <f t="shared" si="4"/>
        <v>1.3914271601890689</v>
      </c>
      <c r="AF8" s="87">
        <f t="shared" ref="AF8:AF42" si="17">AE8/AB8*100</f>
        <v>1.8853034514146934</v>
      </c>
      <c r="AH8" s="88">
        <f>IF(D8=0,0,T8*T8*(1-T8)/D8)</f>
        <v>0</v>
      </c>
      <c r="AI8" s="89">
        <f t="shared" ref="AI8:AI42" si="18">IF(E8&lt;0.5,0,S8*(1-S8)/E8)</f>
        <v>0</v>
      </c>
      <c r="AJ8" s="89">
        <f>U8*U8*((1-O8)*5+AB9)^2*AH8</f>
        <v>0</v>
      </c>
      <c r="AK8" s="89">
        <f>SUM(AJ8:AJ$24)/U8/U8</f>
        <v>0.86005748779208968</v>
      </c>
      <c r="AL8" s="89">
        <f>U8*U8*((1-O8)*5*(1-S8)+AC9)^2*AH8+V8*V8*AI8</f>
        <v>0</v>
      </c>
      <c r="AM8" s="89">
        <f>SUM(AL8:AL$24)/U8/U8</f>
        <v>0.76716062458044665</v>
      </c>
      <c r="AN8" s="89">
        <f>U8*U8*((1-O8)*5*S8+AE9)^2*AH8+V8*V8*AI8</f>
        <v>0</v>
      </c>
      <c r="AO8" s="90">
        <f>SUM(AN8:AN$24)/U8/U8</f>
        <v>2.1008789173208184E-2</v>
      </c>
      <c r="AP8" s="77">
        <f t="shared" si="5"/>
        <v>71.986193381048508</v>
      </c>
      <c r="AQ8" s="78">
        <f t="shared" si="6"/>
        <v>75.621573330986109</v>
      </c>
      <c r="AR8" s="78">
        <f t="shared" si="7"/>
        <v>70.695737157840881</v>
      </c>
      <c r="AS8" s="78">
        <f t="shared" si="8"/>
        <v>74.129175233815602</v>
      </c>
      <c r="AT8" s="78">
        <f t="shared" si="9"/>
        <v>1.1073367441455202</v>
      </c>
      <c r="AU8" s="91">
        <f t="shared" si="10"/>
        <v>1.6755175762326175</v>
      </c>
    </row>
    <row r="9" spans="1:47" ht="14.45" customHeight="1" x14ac:dyDescent="0.15">
      <c r="A9" s="203"/>
      <c r="B9" s="205" t="s">
        <v>200</v>
      </c>
      <c r="C9" s="71">
        <v>863</v>
      </c>
      <c r="D9" s="72">
        <v>0</v>
      </c>
      <c r="E9" s="72">
        <v>280</v>
      </c>
      <c r="F9" s="126">
        <v>0</v>
      </c>
      <c r="G9" s="74" t="s">
        <v>71</v>
      </c>
      <c r="H9" s="72">
        <v>3013782</v>
      </c>
      <c r="I9" s="72">
        <v>350</v>
      </c>
      <c r="J9" s="75">
        <v>10</v>
      </c>
      <c r="K9" s="72">
        <v>99614</v>
      </c>
      <c r="L9" s="76">
        <v>6966743</v>
      </c>
      <c r="M9" s="179"/>
      <c r="N9" s="54"/>
      <c r="O9" s="77">
        <f t="shared" si="11"/>
        <v>0.56491228070175448</v>
      </c>
      <c r="P9" s="78">
        <f t="shared" si="12"/>
        <v>1.0145269823413694</v>
      </c>
      <c r="Q9" s="79">
        <f t="shared" si="13"/>
        <v>0</v>
      </c>
      <c r="R9" s="80">
        <f t="shared" si="14"/>
        <v>0</v>
      </c>
      <c r="S9" s="81">
        <f t="shared" si="15"/>
        <v>0</v>
      </c>
      <c r="T9" s="82">
        <f t="shared" ref="T9:T22" si="19">5*R9/(1+5*(1-O9)*R9)</f>
        <v>0</v>
      </c>
      <c r="U9" s="83">
        <f t="shared" ref="U9:U23" si="20">U8*(1-T8)</f>
        <v>99235.015948491273</v>
      </c>
      <c r="V9" s="83">
        <f t="shared" ref="V9:V22" si="21">5*U9*((1-T9)+O9*T9)</f>
        <v>496175.07974245638</v>
      </c>
      <c r="W9" s="84">
        <f>SUM(V9:V$24)</f>
        <v>6827754.4621525118</v>
      </c>
      <c r="X9" s="85">
        <f t="shared" si="0"/>
        <v>496175.07974245638</v>
      </c>
      <c r="Y9" s="83">
        <f>SUM(X9:X$24)</f>
        <v>6689676.165719986</v>
      </c>
      <c r="Z9" s="83">
        <f t="shared" si="1"/>
        <v>0</v>
      </c>
      <c r="AA9" s="84">
        <f>SUM(Z9:Z$24)</f>
        <v>138078.29643252617</v>
      </c>
      <c r="AB9" s="77">
        <f t="shared" si="2"/>
        <v>68.803883356017323</v>
      </c>
      <c r="AC9" s="78">
        <f t="shared" si="3"/>
        <v>67.412456195828256</v>
      </c>
      <c r="AD9" s="86">
        <f t="shared" si="16"/>
        <v>97.977690949522</v>
      </c>
      <c r="AE9" s="78">
        <f t="shared" si="4"/>
        <v>1.3914271601890689</v>
      </c>
      <c r="AF9" s="87">
        <f t="shared" si="17"/>
        <v>2.0223090504780061</v>
      </c>
      <c r="AH9" s="88">
        <f>IF(D9=0,0,T9*T9*(1-T9)/D9)</f>
        <v>0</v>
      </c>
      <c r="AI9" s="89">
        <f t="shared" si="18"/>
        <v>0</v>
      </c>
      <c r="AJ9" s="89">
        <f t="shared" ref="AJ9:AJ23" si="22">U9*U9*((1-O9)*5+AB10)^2*AH9</f>
        <v>0</v>
      </c>
      <c r="AK9" s="89">
        <f>SUM(AJ9:AJ$24)/U9/U9</f>
        <v>0.86005748779208968</v>
      </c>
      <c r="AL9" s="89">
        <f t="shared" ref="AL9:AL23" si="23">U9*U9*((1-O9)*5*(1-S9)+AC10)^2*AH9+V9*V9*AI9</f>
        <v>0</v>
      </c>
      <c r="AM9" s="89">
        <f>SUM(AL9:AL$24)/U9/U9</f>
        <v>0.76716062458044665</v>
      </c>
      <c r="AN9" s="89">
        <f t="shared" ref="AN9:AN23" si="24">U9*U9*((1-O9)*5*S9+AE10)^2*AH9+V9*V9*AI9</f>
        <v>0</v>
      </c>
      <c r="AO9" s="90">
        <f>SUM(AN9:AN$24)/U9/U9</f>
        <v>2.1008789173208184E-2</v>
      </c>
      <c r="AP9" s="77">
        <f t="shared" si="5"/>
        <v>66.986193381048523</v>
      </c>
      <c r="AQ9" s="78">
        <f t="shared" si="6"/>
        <v>70.621573330986124</v>
      </c>
      <c r="AR9" s="78">
        <f t="shared" si="7"/>
        <v>65.695737157840895</v>
      </c>
      <c r="AS9" s="78">
        <f t="shared" si="8"/>
        <v>69.129175233815616</v>
      </c>
      <c r="AT9" s="78">
        <f t="shared" si="9"/>
        <v>1.1073367441455202</v>
      </c>
      <c r="AU9" s="91">
        <f t="shared" si="10"/>
        <v>1.6755175762326175</v>
      </c>
    </row>
    <row r="10" spans="1:47" ht="14.45" customHeight="1" x14ac:dyDescent="0.15">
      <c r="A10" s="203"/>
      <c r="B10" s="205" t="s">
        <v>138</v>
      </c>
      <c r="C10" s="71">
        <v>822</v>
      </c>
      <c r="D10" s="72">
        <v>0</v>
      </c>
      <c r="E10" s="72">
        <v>267</v>
      </c>
      <c r="F10" s="126">
        <v>0</v>
      </c>
      <c r="G10" s="74" t="s">
        <v>73</v>
      </c>
      <c r="H10" s="72">
        <v>3096387</v>
      </c>
      <c r="I10" s="72">
        <v>941</v>
      </c>
      <c r="J10" s="75">
        <v>15</v>
      </c>
      <c r="K10" s="72">
        <v>99557</v>
      </c>
      <c r="L10" s="76">
        <v>6468797</v>
      </c>
      <c r="M10" s="179"/>
      <c r="N10" s="54"/>
      <c r="O10" s="77">
        <f t="shared" si="11"/>
        <v>0.5870129870129871</v>
      </c>
      <c r="P10" s="78">
        <f t="shared" si="12"/>
        <v>0.98169808499767264</v>
      </c>
      <c r="Q10" s="79">
        <f t="shared" si="13"/>
        <v>0</v>
      </c>
      <c r="R10" s="80">
        <f t="shared" si="14"/>
        <v>0</v>
      </c>
      <c r="S10" s="81">
        <f t="shared" si="15"/>
        <v>0</v>
      </c>
      <c r="T10" s="82">
        <f t="shared" si="19"/>
        <v>0</v>
      </c>
      <c r="U10" s="83">
        <f t="shared" si="20"/>
        <v>99235.015948491273</v>
      </c>
      <c r="V10" s="83">
        <f t="shared" si="21"/>
        <v>496175.07974245638</v>
      </c>
      <c r="W10" s="84">
        <f>SUM(V10:V$24)</f>
        <v>6331579.382410056</v>
      </c>
      <c r="X10" s="85">
        <f t="shared" si="0"/>
        <v>496175.07974245638</v>
      </c>
      <c r="Y10" s="83">
        <f>SUM(X10:X$24)</f>
        <v>6193501.0859775292</v>
      </c>
      <c r="Z10" s="83">
        <f t="shared" si="1"/>
        <v>0</v>
      </c>
      <c r="AA10" s="84">
        <f>SUM(Z10:Z$24)</f>
        <v>138078.29643252617</v>
      </c>
      <c r="AB10" s="77">
        <f t="shared" si="2"/>
        <v>63.803883356017323</v>
      </c>
      <c r="AC10" s="78">
        <f t="shared" si="3"/>
        <v>62.412456195828248</v>
      </c>
      <c r="AD10" s="86">
        <f t="shared" si="16"/>
        <v>97.819212425637019</v>
      </c>
      <c r="AE10" s="78">
        <f t="shared" si="4"/>
        <v>1.3914271601890689</v>
      </c>
      <c r="AF10" s="87">
        <f t="shared" si="17"/>
        <v>2.1807875743629701</v>
      </c>
      <c r="AH10" s="88">
        <f t="shared" ref="AH10:AH22" si="25">IF(D10=0,0,T10*T10*(1-T10)/D10)</f>
        <v>0</v>
      </c>
      <c r="AI10" s="89">
        <f t="shared" si="18"/>
        <v>0</v>
      </c>
      <c r="AJ10" s="89">
        <f t="shared" si="22"/>
        <v>0</v>
      </c>
      <c r="AK10" s="89">
        <f>SUM(AJ10:AJ$24)/U10/U10</f>
        <v>0.86005748779208968</v>
      </c>
      <c r="AL10" s="89">
        <f t="shared" si="23"/>
        <v>0</v>
      </c>
      <c r="AM10" s="89">
        <f>SUM(AL10:AL$24)/U10/U10</f>
        <v>0.76716062458044665</v>
      </c>
      <c r="AN10" s="89">
        <f t="shared" si="24"/>
        <v>0</v>
      </c>
      <c r="AO10" s="90">
        <f>SUM(AN10:AN$24)/U10/U10</f>
        <v>2.1008789173208184E-2</v>
      </c>
      <c r="AP10" s="77">
        <f t="shared" si="5"/>
        <v>61.986193381048516</v>
      </c>
      <c r="AQ10" s="78">
        <f t="shared" si="6"/>
        <v>65.621573330986124</v>
      </c>
      <c r="AR10" s="78">
        <f t="shared" si="7"/>
        <v>60.695737157840888</v>
      </c>
      <c r="AS10" s="78">
        <f t="shared" si="8"/>
        <v>64.129175233815602</v>
      </c>
      <c r="AT10" s="78">
        <f t="shared" si="9"/>
        <v>1.1073367441455202</v>
      </c>
      <c r="AU10" s="91">
        <f t="shared" si="10"/>
        <v>1.6755175762326175</v>
      </c>
    </row>
    <row r="11" spans="1:47" ht="14.45" customHeight="1" x14ac:dyDescent="0.15">
      <c r="A11" s="203"/>
      <c r="B11" s="205" t="s">
        <v>210</v>
      </c>
      <c r="C11" s="71">
        <v>534</v>
      </c>
      <c r="D11" s="72">
        <v>0</v>
      </c>
      <c r="E11" s="72">
        <v>180</v>
      </c>
      <c r="F11" s="126">
        <v>0</v>
      </c>
      <c r="G11" s="74" t="s">
        <v>75</v>
      </c>
      <c r="H11" s="72">
        <v>3228469</v>
      </c>
      <c r="I11" s="72">
        <v>1962</v>
      </c>
      <c r="J11" s="75">
        <v>20</v>
      </c>
      <c r="K11" s="72">
        <v>99403</v>
      </c>
      <c r="L11" s="76">
        <v>5971330</v>
      </c>
      <c r="M11" s="179"/>
      <c r="N11" s="54"/>
      <c r="O11" s="77">
        <f t="shared" si="11"/>
        <v>0.52070175438596489</v>
      </c>
      <c r="P11" s="78">
        <f t="shared" si="12"/>
        <v>1.0583511809924049</v>
      </c>
      <c r="Q11" s="79">
        <f t="shared" si="13"/>
        <v>0</v>
      </c>
      <c r="R11" s="80">
        <f t="shared" si="14"/>
        <v>0</v>
      </c>
      <c r="S11" s="81">
        <f t="shared" si="15"/>
        <v>0</v>
      </c>
      <c r="T11" s="82">
        <f t="shared" si="19"/>
        <v>0</v>
      </c>
      <c r="U11" s="83">
        <f t="shared" si="20"/>
        <v>99235.015948491273</v>
      </c>
      <c r="V11" s="83">
        <f t="shared" si="21"/>
        <v>496175.07974245638</v>
      </c>
      <c r="W11" s="84">
        <f>SUM(V11:V$24)</f>
        <v>5835404.3026675982</v>
      </c>
      <c r="X11" s="85">
        <f t="shared" si="0"/>
        <v>496175.07974245638</v>
      </c>
      <c r="Y11" s="83">
        <f>SUM(X11:X$24)</f>
        <v>5697326.0062350733</v>
      </c>
      <c r="Z11" s="83">
        <f t="shared" si="1"/>
        <v>0</v>
      </c>
      <c r="AA11" s="84">
        <f>SUM(Z11:Z$24)</f>
        <v>138078.29643252617</v>
      </c>
      <c r="AB11" s="77">
        <f t="shared" si="2"/>
        <v>58.803883356017309</v>
      </c>
      <c r="AC11" s="78">
        <f t="shared" si="3"/>
        <v>57.412456195828256</v>
      </c>
      <c r="AD11" s="86">
        <f t="shared" si="16"/>
        <v>97.633783551734311</v>
      </c>
      <c r="AE11" s="78">
        <f t="shared" si="4"/>
        <v>1.3914271601890689</v>
      </c>
      <c r="AF11" s="87">
        <f t="shared" si="17"/>
        <v>2.3662164482657189</v>
      </c>
      <c r="AH11" s="88">
        <f t="shared" si="25"/>
        <v>0</v>
      </c>
      <c r="AI11" s="89">
        <f t="shared" si="18"/>
        <v>0</v>
      </c>
      <c r="AJ11" s="89">
        <f t="shared" si="22"/>
        <v>0</v>
      </c>
      <c r="AK11" s="89">
        <f>SUM(AJ11:AJ$24)/U11/U11</f>
        <v>0.86005748779208968</v>
      </c>
      <c r="AL11" s="89">
        <f t="shared" si="23"/>
        <v>0</v>
      </c>
      <c r="AM11" s="89">
        <f>SUM(AL11:AL$24)/U11/U11</f>
        <v>0.76716062458044665</v>
      </c>
      <c r="AN11" s="89">
        <f t="shared" si="24"/>
        <v>0</v>
      </c>
      <c r="AO11" s="90">
        <f>SUM(AN11:AN$24)/U11/U11</f>
        <v>2.1008789173208184E-2</v>
      </c>
      <c r="AP11" s="77">
        <f t="shared" si="5"/>
        <v>56.986193381048501</v>
      </c>
      <c r="AQ11" s="78">
        <f t="shared" si="6"/>
        <v>60.621573330986116</v>
      </c>
      <c r="AR11" s="78">
        <f t="shared" si="7"/>
        <v>55.695737157840895</v>
      </c>
      <c r="AS11" s="78">
        <f t="shared" si="8"/>
        <v>59.129175233815616</v>
      </c>
      <c r="AT11" s="78">
        <f t="shared" si="9"/>
        <v>1.1073367441455202</v>
      </c>
      <c r="AU11" s="91">
        <f t="shared" si="10"/>
        <v>1.6755175762326175</v>
      </c>
    </row>
    <row r="12" spans="1:47" ht="14.45" customHeight="1" x14ac:dyDescent="0.15">
      <c r="A12" s="203"/>
      <c r="B12" s="205" t="s">
        <v>211</v>
      </c>
      <c r="C12" s="71">
        <v>714</v>
      </c>
      <c r="D12" s="72">
        <v>0</v>
      </c>
      <c r="E12" s="72">
        <v>248</v>
      </c>
      <c r="F12" s="126">
        <v>0</v>
      </c>
      <c r="G12" s="74" t="s">
        <v>77</v>
      </c>
      <c r="H12" s="72">
        <v>3642952</v>
      </c>
      <c r="I12" s="72">
        <v>2412</v>
      </c>
      <c r="J12" s="75">
        <v>25</v>
      </c>
      <c r="K12" s="72">
        <v>99118</v>
      </c>
      <c r="L12" s="76">
        <v>5474998</v>
      </c>
      <c r="M12" s="179"/>
      <c r="N12" s="54"/>
      <c r="O12" s="77">
        <f t="shared" si="11"/>
        <v>0.51083591331269351</v>
      </c>
      <c r="P12" s="78">
        <f t="shared" si="12"/>
        <v>1.0142640282602235</v>
      </c>
      <c r="Q12" s="79">
        <f t="shared" si="13"/>
        <v>0</v>
      </c>
      <c r="R12" s="80">
        <f t="shared" si="14"/>
        <v>0</v>
      </c>
      <c r="S12" s="81">
        <f t="shared" si="15"/>
        <v>0</v>
      </c>
      <c r="T12" s="82">
        <f t="shared" si="19"/>
        <v>0</v>
      </c>
      <c r="U12" s="83">
        <f t="shared" si="20"/>
        <v>99235.015948491273</v>
      </c>
      <c r="V12" s="83">
        <f t="shared" si="21"/>
        <v>496175.07974245638</v>
      </c>
      <c r="W12" s="84">
        <f>SUM(V12:V$24)</f>
        <v>5339229.2229251415</v>
      </c>
      <c r="X12" s="85">
        <f t="shared" si="0"/>
        <v>496175.07974245638</v>
      </c>
      <c r="Y12" s="83">
        <f>SUM(X12:X$24)</f>
        <v>5201150.9264926165</v>
      </c>
      <c r="Z12" s="83">
        <f t="shared" si="1"/>
        <v>0</v>
      </c>
      <c r="AA12" s="84">
        <f>SUM(Z12:Z$24)</f>
        <v>138078.29643252617</v>
      </c>
      <c r="AB12" s="77">
        <f t="shared" si="2"/>
        <v>53.803883356017309</v>
      </c>
      <c r="AC12" s="78">
        <f t="shared" si="3"/>
        <v>52.412456195828248</v>
      </c>
      <c r="AD12" s="86">
        <f t="shared" si="16"/>
        <v>97.413890832038902</v>
      </c>
      <c r="AE12" s="78">
        <f t="shared" si="4"/>
        <v>1.3914271601890689</v>
      </c>
      <c r="AF12" s="87">
        <f t="shared" si="17"/>
        <v>2.5861091679611166</v>
      </c>
      <c r="AH12" s="88">
        <f t="shared" si="25"/>
        <v>0</v>
      </c>
      <c r="AI12" s="89">
        <f t="shared" si="18"/>
        <v>0</v>
      </c>
      <c r="AJ12" s="89">
        <f t="shared" si="22"/>
        <v>0</v>
      </c>
      <c r="AK12" s="89">
        <f>SUM(AJ12:AJ$24)/U12/U12</f>
        <v>0.86005748779208968</v>
      </c>
      <c r="AL12" s="89">
        <f t="shared" si="23"/>
        <v>0</v>
      </c>
      <c r="AM12" s="89">
        <f>SUM(AL12:AL$24)/U12/U12</f>
        <v>0.76716062458044665</v>
      </c>
      <c r="AN12" s="89">
        <f t="shared" si="24"/>
        <v>0</v>
      </c>
      <c r="AO12" s="90">
        <f>SUM(AN12:AN$24)/U12/U12</f>
        <v>2.1008789173208184E-2</v>
      </c>
      <c r="AP12" s="77">
        <f t="shared" si="5"/>
        <v>51.986193381048501</v>
      </c>
      <c r="AQ12" s="78">
        <f t="shared" si="6"/>
        <v>55.621573330986116</v>
      </c>
      <c r="AR12" s="78">
        <f t="shared" si="7"/>
        <v>50.695737157840888</v>
      </c>
      <c r="AS12" s="78">
        <f t="shared" si="8"/>
        <v>54.129175233815609</v>
      </c>
      <c r="AT12" s="78">
        <f t="shared" si="9"/>
        <v>1.1073367441455202</v>
      </c>
      <c r="AU12" s="91">
        <f t="shared" si="10"/>
        <v>1.6755175762326175</v>
      </c>
    </row>
    <row r="13" spans="1:47" ht="14.45" customHeight="1" x14ac:dyDescent="0.15">
      <c r="A13" s="203"/>
      <c r="B13" s="205" t="s">
        <v>190</v>
      </c>
      <c r="C13" s="71">
        <v>839</v>
      </c>
      <c r="D13" s="72">
        <v>1</v>
      </c>
      <c r="E13" s="72">
        <v>275</v>
      </c>
      <c r="F13" s="126">
        <v>0</v>
      </c>
      <c r="G13" s="74" t="s">
        <v>79</v>
      </c>
      <c r="H13" s="72">
        <v>4180032</v>
      </c>
      <c r="I13" s="72">
        <v>3177</v>
      </c>
      <c r="J13" s="75">
        <v>30</v>
      </c>
      <c r="K13" s="72">
        <v>98795</v>
      </c>
      <c r="L13" s="76">
        <v>4980198</v>
      </c>
      <c r="M13" s="179"/>
      <c r="N13" s="54"/>
      <c r="O13" s="77">
        <f t="shared" si="11"/>
        <v>0.51657754010695189</v>
      </c>
      <c r="P13" s="78">
        <f t="shared" si="12"/>
        <v>1.0020178689264798</v>
      </c>
      <c r="Q13" s="79">
        <f t="shared" si="13"/>
        <v>1.1918951132300357E-3</v>
      </c>
      <c r="R13" s="80">
        <f t="shared" si="14"/>
        <v>1.189494868496689E-3</v>
      </c>
      <c r="S13" s="81">
        <f t="shared" si="15"/>
        <v>0</v>
      </c>
      <c r="T13" s="82">
        <f t="shared" si="19"/>
        <v>5.9304235287046024E-3</v>
      </c>
      <c r="U13" s="83">
        <f t="shared" si="20"/>
        <v>99235.015948491273</v>
      </c>
      <c r="V13" s="83">
        <f t="shared" si="21"/>
        <v>494752.59544084966</v>
      </c>
      <c r="W13" s="84">
        <f>SUM(V13:V$24)</f>
        <v>4843054.1431826856</v>
      </c>
      <c r="X13" s="85">
        <f t="shared" si="0"/>
        <v>494752.59544084966</v>
      </c>
      <c r="Y13" s="83">
        <f>SUM(X13:X$24)</f>
        <v>4704975.8467501607</v>
      </c>
      <c r="Z13" s="83">
        <f t="shared" si="1"/>
        <v>0</v>
      </c>
      <c r="AA13" s="84">
        <f>SUM(Z13:Z$24)</f>
        <v>138078.29643252617</v>
      </c>
      <c r="AB13" s="77">
        <f t="shared" si="2"/>
        <v>48.803883356017309</v>
      </c>
      <c r="AC13" s="78">
        <f t="shared" si="3"/>
        <v>47.412456195828256</v>
      </c>
      <c r="AD13" s="86">
        <f t="shared" si="16"/>
        <v>97.14894171425091</v>
      </c>
      <c r="AE13" s="78">
        <f t="shared" si="4"/>
        <v>1.3914271601890689</v>
      </c>
      <c r="AF13" s="87">
        <f t="shared" si="17"/>
        <v>2.8510582857491236</v>
      </c>
      <c r="AH13" s="88">
        <f t="shared" si="25"/>
        <v>3.496135068958833E-5</v>
      </c>
      <c r="AI13" s="89">
        <f t="shared" si="18"/>
        <v>0</v>
      </c>
      <c r="AJ13" s="89">
        <f t="shared" si="22"/>
        <v>744325878.20583451</v>
      </c>
      <c r="AK13" s="89">
        <f>SUM(AJ13:AJ$24)/U13/U13</f>
        <v>0.86005748779208968</v>
      </c>
      <c r="AL13" s="89">
        <f t="shared" si="23"/>
        <v>700186354.45306265</v>
      </c>
      <c r="AM13" s="89">
        <f>SUM(AL13:AL$24)/U13/U13</f>
        <v>0.76716062458044665</v>
      </c>
      <c r="AN13" s="89">
        <f t="shared" si="24"/>
        <v>674536.53648662299</v>
      </c>
      <c r="AO13" s="90">
        <f>SUM(AN13:AN$24)/U13/U13</f>
        <v>2.1008789173208184E-2</v>
      </c>
      <c r="AP13" s="77">
        <f t="shared" si="5"/>
        <v>46.986193381048501</v>
      </c>
      <c r="AQ13" s="78">
        <f t="shared" si="6"/>
        <v>50.621573330986116</v>
      </c>
      <c r="AR13" s="78">
        <f t="shared" si="7"/>
        <v>45.695737157840895</v>
      </c>
      <c r="AS13" s="78">
        <f t="shared" si="8"/>
        <v>49.129175233815616</v>
      </c>
      <c r="AT13" s="78">
        <f t="shared" si="9"/>
        <v>1.1073367441455202</v>
      </c>
      <c r="AU13" s="91">
        <f t="shared" si="10"/>
        <v>1.6755175762326175</v>
      </c>
    </row>
    <row r="14" spans="1:47" ht="14.45" customHeight="1" x14ac:dyDescent="0.15">
      <c r="A14" s="203"/>
      <c r="B14" s="205" t="s">
        <v>213</v>
      </c>
      <c r="C14" s="71">
        <v>883</v>
      </c>
      <c r="D14" s="72">
        <v>3</v>
      </c>
      <c r="E14" s="72">
        <v>304</v>
      </c>
      <c r="F14" s="126">
        <v>0</v>
      </c>
      <c r="G14" s="74" t="s">
        <v>81</v>
      </c>
      <c r="H14" s="72">
        <v>4926663</v>
      </c>
      <c r="I14" s="72">
        <v>4867</v>
      </c>
      <c r="J14" s="75">
        <v>35</v>
      </c>
      <c r="K14" s="72">
        <v>98421</v>
      </c>
      <c r="L14" s="76">
        <v>4487127</v>
      </c>
      <c r="M14" s="179"/>
      <c r="N14" s="54"/>
      <c r="O14" s="77">
        <f t="shared" si="11"/>
        <v>0.53387096774193554</v>
      </c>
      <c r="P14" s="78">
        <f t="shared" si="12"/>
        <v>0.97782963082719465</v>
      </c>
      <c r="Q14" s="79">
        <f t="shared" si="13"/>
        <v>3.3975084937712344E-3</v>
      </c>
      <c r="R14" s="80">
        <f t="shared" si="14"/>
        <v>3.4745403357199487E-3</v>
      </c>
      <c r="S14" s="81">
        <f t="shared" si="15"/>
        <v>0</v>
      </c>
      <c r="T14" s="82">
        <f t="shared" si="19"/>
        <v>1.723314900589747E-2</v>
      </c>
      <c r="U14" s="83">
        <f t="shared" si="20"/>
        <v>98646.510275038963</v>
      </c>
      <c r="V14" s="83">
        <f t="shared" si="21"/>
        <v>489270.47788302414</v>
      </c>
      <c r="W14" s="84">
        <f>SUM(V14:V$24)</f>
        <v>4348301.5477418369</v>
      </c>
      <c r="X14" s="85">
        <f t="shared" si="0"/>
        <v>489270.47788302414</v>
      </c>
      <c r="Y14" s="83">
        <f>SUM(X14:X$24)</f>
        <v>4210223.251309311</v>
      </c>
      <c r="Z14" s="83">
        <f t="shared" si="1"/>
        <v>0</v>
      </c>
      <c r="AA14" s="84">
        <f>SUM(Z14:Z$24)</f>
        <v>138078.29643252617</v>
      </c>
      <c r="AB14" s="77">
        <f t="shared" si="2"/>
        <v>44.079628722984943</v>
      </c>
      <c r="AC14" s="78">
        <f t="shared" si="3"/>
        <v>42.679900582095357</v>
      </c>
      <c r="AD14" s="86">
        <f t="shared" si="16"/>
        <v>96.82454643689023</v>
      </c>
      <c r="AE14" s="78">
        <f t="shared" si="4"/>
        <v>1.3997281408895905</v>
      </c>
      <c r="AF14" s="87">
        <f t="shared" si="17"/>
        <v>3.1754535631097869</v>
      </c>
      <c r="AH14" s="88">
        <f t="shared" si="25"/>
        <v>9.7287833172108229E-5</v>
      </c>
      <c r="AI14" s="89">
        <f t="shared" si="18"/>
        <v>0</v>
      </c>
      <c r="AJ14" s="89">
        <f t="shared" si="22"/>
        <v>1680881861.2695398</v>
      </c>
      <c r="AK14" s="89">
        <f>SUM(AJ14:AJ$24)/U14/U14</f>
        <v>0.79386084519484801</v>
      </c>
      <c r="AL14" s="89">
        <f t="shared" si="23"/>
        <v>1569169778.541383</v>
      </c>
      <c r="AM14" s="89">
        <f>SUM(AL14:AL$24)/U14/U14</f>
        <v>0.70438817439925805</v>
      </c>
      <c r="AN14" s="89">
        <f t="shared" si="24"/>
        <v>1920473.7386218307</v>
      </c>
      <c r="AO14" s="90">
        <f>SUM(AN14:AN$24)/U14/U14</f>
        <v>2.1190888137344183E-2</v>
      </c>
      <c r="AP14" s="77">
        <f t="shared" si="5"/>
        <v>42.333290891149268</v>
      </c>
      <c r="AQ14" s="78">
        <f t="shared" si="6"/>
        <v>45.825966554820617</v>
      </c>
      <c r="AR14" s="78">
        <f t="shared" si="7"/>
        <v>41.034914986179032</v>
      </c>
      <c r="AS14" s="78">
        <f t="shared" si="8"/>
        <v>44.324886178011681</v>
      </c>
      <c r="AT14" s="78">
        <f t="shared" si="9"/>
        <v>1.1144091687401356</v>
      </c>
      <c r="AU14" s="91">
        <f t="shared" si="10"/>
        <v>1.6850471130390454</v>
      </c>
    </row>
    <row r="15" spans="1:47" ht="14.45" customHeight="1" x14ac:dyDescent="0.15">
      <c r="A15" s="203"/>
      <c r="B15" s="205" t="s">
        <v>201</v>
      </c>
      <c r="C15" s="71">
        <v>745</v>
      </c>
      <c r="D15" s="72">
        <v>3</v>
      </c>
      <c r="E15" s="72">
        <v>246</v>
      </c>
      <c r="F15" s="126">
        <v>0</v>
      </c>
      <c r="G15" s="74" t="s">
        <v>83</v>
      </c>
      <c r="H15" s="72">
        <v>4381848</v>
      </c>
      <c r="I15" s="72">
        <v>6629</v>
      </c>
      <c r="J15" s="75">
        <v>40</v>
      </c>
      <c r="K15" s="72">
        <v>97925</v>
      </c>
      <c r="L15" s="76">
        <v>3996178</v>
      </c>
      <c r="M15" s="179"/>
      <c r="N15" s="54"/>
      <c r="O15" s="77">
        <f t="shared" si="11"/>
        <v>0.53368841544607193</v>
      </c>
      <c r="P15" s="78">
        <f t="shared" si="12"/>
        <v>0.98278483788079118</v>
      </c>
      <c r="Q15" s="79">
        <f t="shared" si="13"/>
        <v>4.0268456375838931E-3</v>
      </c>
      <c r="R15" s="80">
        <f t="shared" si="14"/>
        <v>4.0973827458175918E-3</v>
      </c>
      <c r="S15" s="81">
        <f t="shared" si="15"/>
        <v>0</v>
      </c>
      <c r="T15" s="82">
        <f t="shared" si="19"/>
        <v>2.0293048449597857E-2</v>
      </c>
      <c r="U15" s="83">
        <f t="shared" si="20"/>
        <v>96946.520264557417</v>
      </c>
      <c r="V15" s="83">
        <f t="shared" si="21"/>
        <v>480145.63315002708</v>
      </c>
      <c r="W15" s="84">
        <f>SUM(V15:V$24)</f>
        <v>3859031.0698588118</v>
      </c>
      <c r="X15" s="85">
        <f t="shared" si="0"/>
        <v>480145.63315002708</v>
      </c>
      <c r="Y15" s="83">
        <f>SUM(X15:X$24)</f>
        <v>3720952.7734262859</v>
      </c>
      <c r="Z15" s="83">
        <f t="shared" si="1"/>
        <v>0</v>
      </c>
      <c r="AA15" s="84">
        <f>SUM(Z15:Z$24)</f>
        <v>138078.29643252617</v>
      </c>
      <c r="AB15" s="77">
        <f t="shared" si="2"/>
        <v>39.805771876369562</v>
      </c>
      <c r="AC15" s="78">
        <f t="shared" si="3"/>
        <v>38.381499029281045</v>
      </c>
      <c r="AD15" s="86">
        <f t="shared" si="16"/>
        <v>96.42194390423559</v>
      </c>
      <c r="AE15" s="78">
        <f t="shared" si="4"/>
        <v>1.4242728470885209</v>
      </c>
      <c r="AF15" s="87">
        <f t="shared" si="17"/>
        <v>3.5780560957644219</v>
      </c>
      <c r="AH15" s="88">
        <f t="shared" si="25"/>
        <v>1.3448365980944758E-4</v>
      </c>
      <c r="AI15" s="89">
        <f t="shared" si="18"/>
        <v>0</v>
      </c>
      <c r="AJ15" s="89">
        <f t="shared" si="22"/>
        <v>1816196940.9854712</v>
      </c>
      <c r="AK15" s="89">
        <f>SUM(AJ15:AJ$24)/U15/U15</f>
        <v>0.64310285782579402</v>
      </c>
      <c r="AL15" s="89">
        <f t="shared" si="23"/>
        <v>1679560466.5823936</v>
      </c>
      <c r="AM15" s="89">
        <f>SUM(AL15:AL$24)/U15/U15</f>
        <v>0.56235080741785604</v>
      </c>
      <c r="AN15" s="89">
        <f t="shared" si="24"/>
        <v>2671332.7010721806</v>
      </c>
      <c r="AO15" s="90">
        <f>SUM(AN15:AN$24)/U15/U15</f>
        <v>2.1736247313461705E-2</v>
      </c>
      <c r="AP15" s="77">
        <f t="shared" si="5"/>
        <v>38.233975471416436</v>
      </c>
      <c r="AQ15" s="78">
        <f t="shared" si="6"/>
        <v>41.377568281322688</v>
      </c>
      <c r="AR15" s="78">
        <f t="shared" si="7"/>
        <v>36.911693987183135</v>
      </c>
      <c r="AS15" s="78">
        <f t="shared" si="8"/>
        <v>39.851304071378955</v>
      </c>
      <c r="AT15" s="78">
        <f t="shared" si="9"/>
        <v>1.1353057768549137</v>
      </c>
      <c r="AU15" s="91">
        <f t="shared" si="10"/>
        <v>1.713239917322128</v>
      </c>
    </row>
    <row r="16" spans="1:47" ht="14.45" customHeight="1" x14ac:dyDescent="0.15">
      <c r="A16" s="203"/>
      <c r="B16" s="205" t="s">
        <v>202</v>
      </c>
      <c r="C16" s="71">
        <v>792</v>
      </c>
      <c r="D16" s="72">
        <v>1</v>
      </c>
      <c r="E16" s="72">
        <v>264</v>
      </c>
      <c r="F16" s="128">
        <v>0</v>
      </c>
      <c r="G16" s="74" t="s">
        <v>85</v>
      </c>
      <c r="H16" s="72">
        <v>4015388</v>
      </c>
      <c r="I16" s="72">
        <v>9566</v>
      </c>
      <c r="J16" s="75">
        <v>45</v>
      </c>
      <c r="K16" s="72">
        <v>97174</v>
      </c>
      <c r="L16" s="76">
        <v>3508304</v>
      </c>
      <c r="M16" s="179"/>
      <c r="N16" s="54"/>
      <c r="O16" s="77">
        <f t="shared" si="11"/>
        <v>0.53811965811965812</v>
      </c>
      <c r="P16" s="78">
        <f t="shared" si="12"/>
        <v>0.98381889997385186</v>
      </c>
      <c r="Q16" s="79">
        <f t="shared" si="13"/>
        <v>1.2626262626262627E-3</v>
      </c>
      <c r="R16" s="80">
        <f t="shared" si="14"/>
        <v>1.2833929726902187E-3</v>
      </c>
      <c r="S16" s="81">
        <f t="shared" si="15"/>
        <v>0</v>
      </c>
      <c r="T16" s="82">
        <f t="shared" si="19"/>
        <v>6.3980020176909935E-3</v>
      </c>
      <c r="U16" s="83">
        <f t="shared" si="20"/>
        <v>94979.179831808826</v>
      </c>
      <c r="V16" s="83">
        <f t="shared" si="21"/>
        <v>473492.52889296267</v>
      </c>
      <c r="W16" s="84">
        <f>SUM(V16:V$24)</f>
        <v>3378885.4367087851</v>
      </c>
      <c r="X16" s="85">
        <f t="shared" si="0"/>
        <v>473492.52889296267</v>
      </c>
      <c r="Y16" s="83">
        <f>SUM(X16:X$24)</f>
        <v>3240807.1402762588</v>
      </c>
      <c r="Z16" s="83">
        <f t="shared" si="1"/>
        <v>0</v>
      </c>
      <c r="AA16" s="84">
        <f>SUM(Z16:Z$24)</f>
        <v>138078.29643252617</v>
      </c>
      <c r="AB16" s="77">
        <f t="shared" si="2"/>
        <v>35.575011730909743</v>
      </c>
      <c r="AC16" s="78">
        <f t="shared" si="3"/>
        <v>34.121237370286309</v>
      </c>
      <c r="AD16" s="86">
        <f t="shared" si="16"/>
        <v>95.913495766017405</v>
      </c>
      <c r="AE16" s="78">
        <f t="shared" si="4"/>
        <v>1.4537743606234355</v>
      </c>
      <c r="AF16" s="87">
        <f t="shared" si="17"/>
        <v>4.0865042339826063</v>
      </c>
      <c r="AH16" s="88">
        <f t="shared" si="25"/>
        <v>4.0672531253807011E-5</v>
      </c>
      <c r="AI16" s="89">
        <f t="shared" si="18"/>
        <v>0</v>
      </c>
      <c r="AJ16" s="89">
        <f t="shared" si="22"/>
        <v>401895662.29528695</v>
      </c>
      <c r="AK16" s="89">
        <f>SUM(AJ16:AJ$24)/U16/U16</f>
        <v>0.46869155824758457</v>
      </c>
      <c r="AL16" s="89">
        <f t="shared" si="23"/>
        <v>367146626.92347878</v>
      </c>
      <c r="AM16" s="89">
        <f>SUM(AL16:AL$24)/U16/U16</f>
        <v>0.39970597860984108</v>
      </c>
      <c r="AN16" s="89">
        <f t="shared" si="24"/>
        <v>785465.52790612646</v>
      </c>
      <c r="AO16" s="90">
        <f>SUM(AN16:AN$24)/U16/U16</f>
        <v>2.2349913373232576E-2</v>
      </c>
      <c r="AP16" s="77">
        <f t="shared" si="5"/>
        <v>34.233175120079679</v>
      </c>
      <c r="AQ16" s="78">
        <f t="shared" si="6"/>
        <v>36.916848341739808</v>
      </c>
      <c r="AR16" s="78">
        <f t="shared" si="7"/>
        <v>32.882080202116121</v>
      </c>
      <c r="AS16" s="78">
        <f t="shared" si="8"/>
        <v>35.360394538456497</v>
      </c>
      <c r="AT16" s="78">
        <f t="shared" si="9"/>
        <v>1.1607565672821261</v>
      </c>
      <c r="AU16" s="91">
        <f t="shared" si="10"/>
        <v>1.7467921539647449</v>
      </c>
    </row>
    <row r="17" spans="1:47" ht="14.45" customHeight="1" x14ac:dyDescent="0.15">
      <c r="A17" s="203"/>
      <c r="B17" s="205" t="s">
        <v>191</v>
      </c>
      <c r="C17" s="71">
        <v>1113</v>
      </c>
      <c r="D17" s="72">
        <v>4</v>
      </c>
      <c r="E17" s="72">
        <v>381</v>
      </c>
      <c r="F17" s="128">
        <v>0</v>
      </c>
      <c r="G17" s="74" t="s">
        <v>87</v>
      </c>
      <c r="H17" s="72">
        <v>3807362</v>
      </c>
      <c r="I17" s="72">
        <v>14638</v>
      </c>
      <c r="J17" s="75">
        <v>50</v>
      </c>
      <c r="K17" s="72">
        <v>96004</v>
      </c>
      <c r="L17" s="76">
        <v>3025136</v>
      </c>
      <c r="M17" s="179"/>
      <c r="N17" s="54"/>
      <c r="O17" s="77">
        <f t="shared" si="11"/>
        <v>0.53771739130434781</v>
      </c>
      <c r="P17" s="78">
        <f t="shared" si="12"/>
        <v>0.99410913388781819</v>
      </c>
      <c r="Q17" s="79">
        <f t="shared" si="13"/>
        <v>3.5938903863432167E-3</v>
      </c>
      <c r="R17" s="80">
        <f t="shared" si="14"/>
        <v>3.6151869687466075E-3</v>
      </c>
      <c r="S17" s="81">
        <f t="shared" si="15"/>
        <v>0</v>
      </c>
      <c r="T17" s="82">
        <f t="shared" si="19"/>
        <v>1.792614060127019E-2</v>
      </c>
      <c r="U17" s="83">
        <f t="shared" si="20"/>
        <v>94371.502847606273</v>
      </c>
      <c r="V17" s="83">
        <f t="shared" si="21"/>
        <v>467947.25789407286</v>
      </c>
      <c r="W17" s="84">
        <f>SUM(V17:V$24)</f>
        <v>2905392.9078158224</v>
      </c>
      <c r="X17" s="85">
        <f t="shared" si="0"/>
        <v>467947.25789407286</v>
      </c>
      <c r="Y17" s="83">
        <f>SUM(X17:X$24)</f>
        <v>2767314.6113832965</v>
      </c>
      <c r="Z17" s="83">
        <f t="shared" si="1"/>
        <v>0</v>
      </c>
      <c r="AA17" s="84">
        <f>SUM(Z17:Z$24)</f>
        <v>138078.29643252617</v>
      </c>
      <c r="AB17" s="77">
        <f t="shared" si="2"/>
        <v>30.786761047003051</v>
      </c>
      <c r="AC17" s="78">
        <f t="shared" si="3"/>
        <v>29.323625542469458</v>
      </c>
      <c r="AD17" s="86">
        <f t="shared" si="16"/>
        <v>95.24751726139759</v>
      </c>
      <c r="AE17" s="78">
        <f t="shared" si="4"/>
        <v>1.4631355045335968</v>
      </c>
      <c r="AF17" s="87">
        <f t="shared" si="17"/>
        <v>4.7524827386024304</v>
      </c>
      <c r="AH17" s="88">
        <f t="shared" si="25"/>
        <v>7.8896503503402354E-5</v>
      </c>
      <c r="AI17" s="89">
        <f t="shared" si="18"/>
        <v>0</v>
      </c>
      <c r="AJ17" s="89">
        <f t="shared" si="22"/>
        <v>575184791.79865038</v>
      </c>
      <c r="AK17" s="89">
        <f>SUM(AJ17:AJ$24)/U17/U17</f>
        <v>0.42962049688460663</v>
      </c>
      <c r="AL17" s="89">
        <f t="shared" si="23"/>
        <v>516842069.94440979</v>
      </c>
      <c r="AM17" s="89">
        <f>SUM(AL17:AL$24)/U17/U17</f>
        <v>0.36364539710506</v>
      </c>
      <c r="AN17" s="89">
        <f t="shared" si="24"/>
        <v>1559625.3828679349</v>
      </c>
      <c r="AO17" s="90">
        <f>SUM(AN17:AN$24)/U17/U17</f>
        <v>2.2550475911224832E-2</v>
      </c>
      <c r="AP17" s="77">
        <f t="shared" si="5"/>
        <v>29.502070383523353</v>
      </c>
      <c r="AQ17" s="78">
        <f t="shared" si="6"/>
        <v>32.071451710482748</v>
      </c>
      <c r="AR17" s="78">
        <f t="shared" si="7"/>
        <v>28.141686391108948</v>
      </c>
      <c r="AS17" s="78">
        <f t="shared" si="8"/>
        <v>30.505564693829967</v>
      </c>
      <c r="AT17" s="78">
        <f t="shared" si="9"/>
        <v>1.1688059133257787</v>
      </c>
      <c r="AU17" s="91">
        <f t="shared" si="10"/>
        <v>1.7574650957414149</v>
      </c>
    </row>
    <row r="18" spans="1:47" ht="14.45" customHeight="1" x14ac:dyDescent="0.15">
      <c r="A18" s="203"/>
      <c r="B18" s="205" t="s">
        <v>214</v>
      </c>
      <c r="C18" s="71">
        <v>1459</v>
      </c>
      <c r="D18" s="72">
        <v>16</v>
      </c>
      <c r="E18" s="72">
        <v>483</v>
      </c>
      <c r="F18" s="128">
        <v>1</v>
      </c>
      <c r="G18" s="74" t="s">
        <v>89</v>
      </c>
      <c r="H18" s="72">
        <v>4296539</v>
      </c>
      <c r="I18" s="72">
        <v>27134</v>
      </c>
      <c r="J18" s="75">
        <v>55</v>
      </c>
      <c r="K18" s="72">
        <v>94164</v>
      </c>
      <c r="L18" s="76">
        <v>2549369</v>
      </c>
      <c r="M18" s="179"/>
      <c r="N18" s="54"/>
      <c r="O18" s="77">
        <f t="shared" si="11"/>
        <v>0.53580846634281754</v>
      </c>
      <c r="P18" s="78">
        <f t="shared" si="12"/>
        <v>1.017048497327077</v>
      </c>
      <c r="Q18" s="79">
        <f t="shared" si="13"/>
        <v>1.0966415352981495E-2</v>
      </c>
      <c r="R18" s="80">
        <f t="shared" si="14"/>
        <v>1.0782588423071783E-2</v>
      </c>
      <c r="S18" s="81">
        <f t="shared" si="15"/>
        <v>2.070393374741201E-3</v>
      </c>
      <c r="T18" s="82">
        <f t="shared" si="19"/>
        <v>5.2596661674498849E-2</v>
      </c>
      <c r="U18" s="83">
        <f t="shared" si="20"/>
        <v>92679.786018806917</v>
      </c>
      <c r="V18" s="83">
        <f t="shared" si="21"/>
        <v>452085.07994849613</v>
      </c>
      <c r="W18" s="84">
        <f>SUM(V18:V$24)</f>
        <v>2437445.6499217497</v>
      </c>
      <c r="X18" s="85">
        <f t="shared" si="0"/>
        <v>451149.08599415142</v>
      </c>
      <c r="Y18" s="83">
        <f>SUM(X18:X$24)</f>
        <v>2299367.3534892234</v>
      </c>
      <c r="Z18" s="83">
        <f t="shared" si="1"/>
        <v>935.99395434471251</v>
      </c>
      <c r="AA18" s="84">
        <f>SUM(Z18:Z$24)</f>
        <v>138078.29643252617</v>
      </c>
      <c r="AB18" s="77">
        <f t="shared" si="2"/>
        <v>26.299646930854312</v>
      </c>
      <c r="AC18" s="78">
        <f t="shared" si="3"/>
        <v>24.809804297806942</v>
      </c>
      <c r="AD18" s="86">
        <f t="shared" si="16"/>
        <v>94.335123064714949</v>
      </c>
      <c r="AE18" s="78">
        <f t="shared" si="4"/>
        <v>1.4898426330473704</v>
      </c>
      <c r="AF18" s="87">
        <f t="shared" si="17"/>
        <v>5.6648769352850579</v>
      </c>
      <c r="AH18" s="88">
        <f t="shared" si="25"/>
        <v>1.6380655941122094E-4</v>
      </c>
      <c r="AI18" s="89">
        <f t="shared" si="18"/>
        <v>4.2776539254969536E-6</v>
      </c>
      <c r="AJ18" s="89">
        <f t="shared" si="22"/>
        <v>874608172.98109996</v>
      </c>
      <c r="AK18" s="89">
        <f>SUM(AJ18:AJ$24)/U18/U18</f>
        <v>0.3784842915331556</v>
      </c>
      <c r="AL18" s="89">
        <f t="shared" si="23"/>
        <v>769016983.29994333</v>
      </c>
      <c r="AM18" s="89">
        <f>SUM(AL18:AL$24)/U18/U18</f>
        <v>0.31687097289867522</v>
      </c>
      <c r="AN18" s="89">
        <f t="shared" si="24"/>
        <v>4327874.7228482515</v>
      </c>
      <c r="AO18" s="90">
        <f>SUM(AN18:AN$24)/U18/U18</f>
        <v>2.3199660399003074E-2</v>
      </c>
      <c r="AP18" s="77">
        <f t="shared" si="5"/>
        <v>25.093833821639716</v>
      </c>
      <c r="AQ18" s="78">
        <f t="shared" si="6"/>
        <v>27.505460040068908</v>
      </c>
      <c r="AR18" s="78">
        <f t="shared" si="7"/>
        <v>23.706494944321914</v>
      </c>
      <c r="AS18" s="78">
        <f t="shared" si="8"/>
        <v>25.913113651291969</v>
      </c>
      <c r="AT18" s="78">
        <f t="shared" si="9"/>
        <v>1.1913065123034809</v>
      </c>
      <c r="AU18" s="91">
        <f t="shared" si="10"/>
        <v>1.7883787537912599</v>
      </c>
    </row>
    <row r="19" spans="1:47" ht="14.45" customHeight="1" x14ac:dyDescent="0.15">
      <c r="A19" s="203"/>
      <c r="B19" s="205" t="s">
        <v>146</v>
      </c>
      <c r="C19" s="71">
        <v>1454</v>
      </c>
      <c r="D19" s="72">
        <v>12</v>
      </c>
      <c r="E19" s="72">
        <v>482</v>
      </c>
      <c r="F19" s="128">
        <v>2</v>
      </c>
      <c r="G19" s="74" t="s">
        <v>91</v>
      </c>
      <c r="H19" s="72">
        <v>4936772</v>
      </c>
      <c r="I19" s="72">
        <v>46155</v>
      </c>
      <c r="J19" s="75">
        <v>60</v>
      </c>
      <c r="K19" s="72">
        <v>91282</v>
      </c>
      <c r="L19" s="76">
        <v>2085238</v>
      </c>
      <c r="M19" s="179"/>
      <c r="N19" s="54"/>
      <c r="O19" s="77">
        <f t="shared" si="11"/>
        <v>0.52924419940271084</v>
      </c>
      <c r="P19" s="78">
        <f t="shared" si="12"/>
        <v>0.95825599073661039</v>
      </c>
      <c r="Q19" s="79">
        <f t="shared" si="13"/>
        <v>8.253094910591471E-3</v>
      </c>
      <c r="R19" s="80">
        <f t="shared" si="14"/>
        <v>8.6126202083509282E-3</v>
      </c>
      <c r="S19" s="81">
        <f t="shared" si="15"/>
        <v>4.1493775933609959E-3</v>
      </c>
      <c r="T19" s="82">
        <f t="shared" si="19"/>
        <v>4.2207462721516951E-2</v>
      </c>
      <c r="U19" s="83">
        <f t="shared" si="20"/>
        <v>87805.138669510779</v>
      </c>
      <c r="V19" s="83">
        <f t="shared" si="21"/>
        <v>430302.51276581048</v>
      </c>
      <c r="W19" s="84">
        <f>SUM(V19:V$24)</f>
        <v>1985360.5699732532</v>
      </c>
      <c r="X19" s="85">
        <f t="shared" si="0"/>
        <v>428517.02516097308</v>
      </c>
      <c r="Y19" s="83">
        <f>SUM(X19:X$24)</f>
        <v>1848218.267495072</v>
      </c>
      <c r="Z19" s="83">
        <f t="shared" si="1"/>
        <v>1785.4876048373878</v>
      </c>
      <c r="AA19" s="84">
        <f>SUM(Z19:Z$24)</f>
        <v>137142.30247818146</v>
      </c>
      <c r="AB19" s="77">
        <f t="shared" si="2"/>
        <v>22.610983822324336</v>
      </c>
      <c r="AC19" s="78">
        <f t="shared" si="3"/>
        <v>21.049090013416748</v>
      </c>
      <c r="AD19" s="86">
        <f t="shared" si="16"/>
        <v>93.092322646458697</v>
      </c>
      <c r="AE19" s="78">
        <f t="shared" si="4"/>
        <v>1.5618938089075918</v>
      </c>
      <c r="AF19" s="87">
        <f t="shared" si="17"/>
        <v>6.9076773535413292</v>
      </c>
      <c r="AH19" s="88">
        <f t="shared" si="25"/>
        <v>1.4218988204985289E-4</v>
      </c>
      <c r="AI19" s="89">
        <f t="shared" si="18"/>
        <v>8.5729465953292733E-6</v>
      </c>
      <c r="AJ19" s="89">
        <f t="shared" si="22"/>
        <v>476314686.95674682</v>
      </c>
      <c r="AK19" s="89">
        <f>SUM(AJ19:AJ$24)/U19/U19</f>
        <v>0.30823323375803224</v>
      </c>
      <c r="AL19" s="89">
        <f t="shared" si="23"/>
        <v>406773737.44276541</v>
      </c>
      <c r="AM19" s="89">
        <f>SUM(AL19:AL$24)/U19/U19</f>
        <v>0.25328469940192389</v>
      </c>
      <c r="AN19" s="89">
        <f t="shared" si="24"/>
        <v>4461727.184315756</v>
      </c>
      <c r="AO19" s="90">
        <f>SUM(AN19:AN$24)/U19/U19</f>
        <v>2.5285747593048354E-2</v>
      </c>
      <c r="AP19" s="77">
        <f t="shared" si="5"/>
        <v>21.522816192404729</v>
      </c>
      <c r="AQ19" s="78">
        <f t="shared" si="6"/>
        <v>23.699151452243942</v>
      </c>
      <c r="AR19" s="78">
        <f t="shared" si="7"/>
        <v>20.062673011727082</v>
      </c>
      <c r="AS19" s="78">
        <f t="shared" si="8"/>
        <v>22.035507015106415</v>
      </c>
      <c r="AT19" s="78">
        <f t="shared" si="9"/>
        <v>1.2502245483869967</v>
      </c>
      <c r="AU19" s="91">
        <f t="shared" si="10"/>
        <v>1.8735630694281868</v>
      </c>
    </row>
    <row r="20" spans="1:47" ht="14.45" customHeight="1" x14ac:dyDescent="0.15">
      <c r="A20" s="203"/>
      <c r="B20" s="205" t="s">
        <v>147</v>
      </c>
      <c r="C20" s="71">
        <v>1116</v>
      </c>
      <c r="D20" s="72">
        <v>19</v>
      </c>
      <c r="E20" s="72">
        <v>378</v>
      </c>
      <c r="F20" s="126">
        <v>11</v>
      </c>
      <c r="G20" s="74" t="s">
        <v>93</v>
      </c>
      <c r="H20" s="72">
        <v>3933785</v>
      </c>
      <c r="I20" s="72">
        <v>57468</v>
      </c>
      <c r="J20" s="75">
        <v>65</v>
      </c>
      <c r="K20" s="72">
        <v>86929</v>
      </c>
      <c r="L20" s="76">
        <v>1639074</v>
      </c>
      <c r="M20" s="179"/>
      <c r="N20" s="54"/>
      <c r="O20" s="77">
        <f t="shared" si="11"/>
        <v>0.5272548053228191</v>
      </c>
      <c r="P20" s="78">
        <f t="shared" si="12"/>
        <v>1.0086189358122006</v>
      </c>
      <c r="Q20" s="79">
        <f t="shared" si="13"/>
        <v>1.7025089605734768E-2</v>
      </c>
      <c r="R20" s="80">
        <f t="shared" si="14"/>
        <v>1.6879605370511055E-2</v>
      </c>
      <c r="S20" s="81">
        <f t="shared" si="15"/>
        <v>2.9100529100529099E-2</v>
      </c>
      <c r="T20" s="82">
        <f t="shared" si="19"/>
        <v>8.1159849368294928E-2</v>
      </c>
      <c r="U20" s="83">
        <f t="shared" si="20"/>
        <v>84099.106552359779</v>
      </c>
      <c r="V20" s="83">
        <f t="shared" si="21"/>
        <v>404361.99010445544</v>
      </c>
      <c r="W20" s="84">
        <f>SUM(V20:V$24)</f>
        <v>1555058.0572074428</v>
      </c>
      <c r="X20" s="85">
        <f t="shared" si="0"/>
        <v>392594.84224427288</v>
      </c>
      <c r="Y20" s="83">
        <f>SUM(X20:X$24)</f>
        <v>1419701.242334099</v>
      </c>
      <c r="Z20" s="83">
        <f t="shared" si="1"/>
        <v>11767.147860182566</v>
      </c>
      <c r="AA20" s="84">
        <f>SUM(Z20:Z$24)</f>
        <v>135356.81487334409</v>
      </c>
      <c r="AB20" s="77">
        <f t="shared" si="2"/>
        <v>18.490779759226928</v>
      </c>
      <c r="AC20" s="78">
        <f t="shared" si="3"/>
        <v>16.881288048526397</v>
      </c>
      <c r="AD20" s="86">
        <f t="shared" si="16"/>
        <v>91.295706662141214</v>
      </c>
      <c r="AE20" s="78">
        <f t="shared" si="4"/>
        <v>1.6094917107005347</v>
      </c>
      <c r="AF20" s="87">
        <f t="shared" si="17"/>
        <v>8.7042933378588092</v>
      </c>
      <c r="AH20" s="88">
        <f t="shared" si="25"/>
        <v>3.1854355901007045E-4</v>
      </c>
      <c r="AI20" s="89">
        <f t="shared" si="18"/>
        <v>7.4745207160313118E-5</v>
      </c>
      <c r="AJ20" s="89">
        <f t="shared" si="22"/>
        <v>670775324.48835492</v>
      </c>
      <c r="AK20" s="89">
        <f>SUM(AJ20:AJ$24)/U20/U20</f>
        <v>0.2686519939766806</v>
      </c>
      <c r="AL20" s="89">
        <f t="shared" si="23"/>
        <v>559568416.58476746</v>
      </c>
      <c r="AM20" s="89">
        <f>SUM(AL20:AL$24)/U20/U20</f>
        <v>0.21858623254805484</v>
      </c>
      <c r="AN20" s="89">
        <f t="shared" si="24"/>
        <v>18490919.585003249</v>
      </c>
      <c r="AO20" s="90">
        <f>SUM(AN20:AN$24)/U20/U20</f>
        <v>2.6932565686042458E-2</v>
      </c>
      <c r="AP20" s="77">
        <f t="shared" si="5"/>
        <v>17.4748794195967</v>
      </c>
      <c r="AQ20" s="78">
        <f t="shared" si="6"/>
        <v>19.506680098857156</v>
      </c>
      <c r="AR20" s="78">
        <f t="shared" si="7"/>
        <v>15.964925199565021</v>
      </c>
      <c r="AS20" s="78">
        <f t="shared" si="8"/>
        <v>17.79765089748777</v>
      </c>
      <c r="AT20" s="78">
        <f t="shared" si="9"/>
        <v>1.2878332826444665</v>
      </c>
      <c r="AU20" s="91">
        <f t="shared" si="10"/>
        <v>1.9311501387566028</v>
      </c>
    </row>
    <row r="21" spans="1:47" ht="14.45" customHeight="1" x14ac:dyDescent="0.15">
      <c r="A21" s="203"/>
      <c r="B21" s="205" t="s">
        <v>215</v>
      </c>
      <c r="C21" s="71">
        <v>1036</v>
      </c>
      <c r="D21" s="72">
        <v>20</v>
      </c>
      <c r="E21" s="72">
        <v>345</v>
      </c>
      <c r="F21" s="126">
        <v>11</v>
      </c>
      <c r="G21" s="74" t="s">
        <v>95</v>
      </c>
      <c r="H21" s="72">
        <v>3235341</v>
      </c>
      <c r="I21" s="72">
        <v>73470</v>
      </c>
      <c r="J21" s="75">
        <v>70</v>
      </c>
      <c r="K21" s="72">
        <v>80842</v>
      </c>
      <c r="L21" s="76">
        <v>1218817</v>
      </c>
      <c r="M21" s="179"/>
      <c r="N21" s="54"/>
      <c r="O21" s="77">
        <f t="shared" si="11"/>
        <v>0.53200229489386108</v>
      </c>
      <c r="P21" s="78">
        <f t="shared" si="12"/>
        <v>1.0001077519982688</v>
      </c>
      <c r="Q21" s="79">
        <f t="shared" si="13"/>
        <v>1.9305019305019305E-2</v>
      </c>
      <c r="R21" s="80">
        <f t="shared" si="14"/>
        <v>1.9302939374729215E-2</v>
      </c>
      <c r="S21" s="81">
        <f t="shared" si="15"/>
        <v>3.1884057971014491E-2</v>
      </c>
      <c r="T21" s="82">
        <f t="shared" si="19"/>
        <v>9.2343657896685957E-2</v>
      </c>
      <c r="U21" s="83">
        <f t="shared" si="20"/>
        <v>77273.635732562077</v>
      </c>
      <c r="V21" s="83">
        <f t="shared" si="21"/>
        <v>369670.65191442857</v>
      </c>
      <c r="W21" s="84">
        <f>SUM(V21:V$24)</f>
        <v>1150696.0671029876</v>
      </c>
      <c r="X21" s="85">
        <f t="shared" si="0"/>
        <v>357884.05141860625</v>
      </c>
      <c r="Y21" s="83">
        <f>SUM(X21:X$24)</f>
        <v>1027106.4000898261</v>
      </c>
      <c r="Z21" s="83">
        <f t="shared" si="1"/>
        <v>11786.60049582236</v>
      </c>
      <c r="AA21" s="84">
        <f>SUM(Z21:Z$24)</f>
        <v>123589.66701316151</v>
      </c>
      <c r="AB21" s="77">
        <f t="shared" si="2"/>
        <v>14.891185799584418</v>
      </c>
      <c r="AC21" s="78">
        <f t="shared" si="3"/>
        <v>13.291808911962676</v>
      </c>
      <c r="AD21" s="86">
        <f t="shared" si="16"/>
        <v>89.259573353343171</v>
      </c>
      <c r="AE21" s="78">
        <f t="shared" si="4"/>
        <v>1.5993768876217438</v>
      </c>
      <c r="AF21" s="87">
        <f t="shared" si="17"/>
        <v>10.740426646656836</v>
      </c>
      <c r="AH21" s="88">
        <f t="shared" si="25"/>
        <v>3.869952178017139E-4</v>
      </c>
      <c r="AI21" s="89">
        <f t="shared" si="18"/>
        <v>8.9470912516856466E-5</v>
      </c>
      <c r="AJ21" s="89">
        <f t="shared" si="22"/>
        <v>419625343.64168459</v>
      </c>
      <c r="AK21" s="89">
        <f>SUM(AJ21:AJ$24)/U21/U21</f>
        <v>0.20587248294004221</v>
      </c>
      <c r="AL21" s="89">
        <f t="shared" si="23"/>
        <v>334363468.92969978</v>
      </c>
      <c r="AM21" s="89">
        <f>SUM(AL21:AL$24)/U21/U21</f>
        <v>0.16519546906171381</v>
      </c>
      <c r="AN21" s="89">
        <f t="shared" si="24"/>
        <v>18661070.265193943</v>
      </c>
      <c r="AO21" s="90">
        <f>SUM(AN21:AN$24)/U21/U21</f>
        <v>2.8803846341715931E-2</v>
      </c>
      <c r="AP21" s="77">
        <f t="shared" si="5"/>
        <v>14.001871608500938</v>
      </c>
      <c r="AQ21" s="78">
        <f t="shared" si="6"/>
        <v>15.780499990667899</v>
      </c>
      <c r="AR21" s="78">
        <f t="shared" si="7"/>
        <v>12.495181700559826</v>
      </c>
      <c r="AS21" s="78">
        <f t="shared" si="8"/>
        <v>14.088436123365526</v>
      </c>
      <c r="AT21" s="78">
        <f t="shared" si="9"/>
        <v>1.266731647002949</v>
      </c>
      <c r="AU21" s="91">
        <f t="shared" si="10"/>
        <v>1.9320221282405385</v>
      </c>
    </row>
    <row r="22" spans="1:47" ht="14.45" customHeight="1" x14ac:dyDescent="0.15">
      <c r="A22" s="203"/>
      <c r="B22" s="205" t="s">
        <v>185</v>
      </c>
      <c r="C22" s="71">
        <v>850</v>
      </c>
      <c r="D22" s="72">
        <v>41</v>
      </c>
      <c r="E22" s="72">
        <v>286</v>
      </c>
      <c r="F22" s="126">
        <v>17</v>
      </c>
      <c r="G22" s="74" t="s">
        <v>97</v>
      </c>
      <c r="H22" s="72">
        <v>2593169</v>
      </c>
      <c r="I22" s="72">
        <v>102673</v>
      </c>
      <c r="J22" s="75">
        <v>75</v>
      </c>
      <c r="K22" s="72">
        <v>72127</v>
      </c>
      <c r="L22" s="76">
        <v>835000</v>
      </c>
      <c r="M22" s="179"/>
      <c r="N22" s="54"/>
      <c r="O22" s="77">
        <f t="shared" si="11"/>
        <v>0.53363147123474564</v>
      </c>
      <c r="P22" s="78">
        <f t="shared" si="12"/>
        <v>0.98997905253822749</v>
      </c>
      <c r="Q22" s="79">
        <f t="shared" si="13"/>
        <v>4.8235294117647057E-2</v>
      </c>
      <c r="R22" s="80">
        <f t="shared" si="14"/>
        <v>4.8723550254902465E-2</v>
      </c>
      <c r="S22" s="81">
        <f t="shared" si="15"/>
        <v>5.944055944055944E-2</v>
      </c>
      <c r="T22" s="82">
        <f t="shared" si="19"/>
        <v>0.21876286561151373</v>
      </c>
      <c r="U22" s="83">
        <f t="shared" si="20"/>
        <v>70137.905550041236</v>
      </c>
      <c r="V22" s="83">
        <f t="shared" si="21"/>
        <v>314910.73876688362</v>
      </c>
      <c r="W22" s="84">
        <f>SUM(V22:V$24)</f>
        <v>781025.41518855898</v>
      </c>
      <c r="X22" s="85">
        <f t="shared" si="0"/>
        <v>296192.26828074019</v>
      </c>
      <c r="Y22" s="83">
        <f>SUM(X22:X$24)</f>
        <v>669222.34867121989</v>
      </c>
      <c r="Z22" s="83">
        <f t="shared" si="1"/>
        <v>18718.470486143433</v>
      </c>
      <c r="AA22" s="84">
        <f>SUM(Z22:Z$24)</f>
        <v>111803.06651733915</v>
      </c>
      <c r="AB22" s="77">
        <f t="shared" si="2"/>
        <v>11.135567979447595</v>
      </c>
      <c r="AC22" s="78">
        <f t="shared" si="3"/>
        <v>9.5415217124462082</v>
      </c>
      <c r="AD22" s="86">
        <f t="shared" si="16"/>
        <v>85.685092399925679</v>
      </c>
      <c r="AE22" s="78">
        <f t="shared" si="4"/>
        <v>1.5940462670013877</v>
      </c>
      <c r="AF22" s="87">
        <f t="shared" si="17"/>
        <v>14.314907600074333</v>
      </c>
      <c r="AH22" s="88">
        <f t="shared" si="25"/>
        <v>9.1189792795655215E-4</v>
      </c>
      <c r="AI22" s="89">
        <f t="shared" si="18"/>
        <v>1.9548034732151312E-4</v>
      </c>
      <c r="AJ22" s="89">
        <f t="shared" si="22"/>
        <v>526971709.0948025</v>
      </c>
      <c r="AK22" s="89">
        <f>SUM(AJ22:AJ$24)/U22/U22</f>
        <v>0.16459236547795972</v>
      </c>
      <c r="AL22" s="89">
        <f t="shared" si="23"/>
        <v>382830781.75990665</v>
      </c>
      <c r="AM22" s="89">
        <f>SUM(AL22:AL$24)/U22/U22</f>
        <v>0.13254949653458203</v>
      </c>
      <c r="AN22" s="89">
        <f t="shared" si="24"/>
        <v>34530288.826885127</v>
      </c>
      <c r="AO22" s="90">
        <f>SUM(AN22:AN$24)/U22/U22</f>
        <v>3.116949132937847E-2</v>
      </c>
      <c r="AP22" s="77">
        <f t="shared" si="5"/>
        <v>10.340396280240356</v>
      </c>
      <c r="AQ22" s="78">
        <f t="shared" si="6"/>
        <v>11.930739678654835</v>
      </c>
      <c r="AR22" s="78">
        <f t="shared" si="7"/>
        <v>8.8279376978499933</v>
      </c>
      <c r="AS22" s="78">
        <f t="shared" si="8"/>
        <v>10.255105727042423</v>
      </c>
      <c r="AT22" s="78">
        <f t="shared" si="9"/>
        <v>1.2480105493493796</v>
      </c>
      <c r="AU22" s="91">
        <f t="shared" si="10"/>
        <v>1.9400819846533959</v>
      </c>
    </row>
    <row r="23" spans="1:47" ht="14.45" customHeight="1" x14ac:dyDescent="0.15">
      <c r="A23" s="203"/>
      <c r="B23" s="205" t="s">
        <v>196</v>
      </c>
      <c r="C23" s="71">
        <v>602</v>
      </c>
      <c r="D23" s="72">
        <v>37</v>
      </c>
      <c r="E23" s="72">
        <v>206</v>
      </c>
      <c r="F23" s="126">
        <v>25</v>
      </c>
      <c r="G23" s="74" t="s">
        <v>99</v>
      </c>
      <c r="H23" s="72">
        <v>1700191</v>
      </c>
      <c r="I23" s="72">
        <v>119801</v>
      </c>
      <c r="J23" s="75">
        <v>80</v>
      </c>
      <c r="K23" s="72">
        <v>58934</v>
      </c>
      <c r="L23" s="76">
        <v>505129</v>
      </c>
      <c r="M23" s="179"/>
      <c r="N23" s="54"/>
      <c r="O23" s="77">
        <f>IF(K23&lt;0.5,0.5,((L23-L24)-5*K24)/5/(K23-K24))</f>
        <v>0.51768128916741274</v>
      </c>
      <c r="P23" s="78">
        <f t="shared" si="12"/>
        <v>0.99185554200888892</v>
      </c>
      <c r="Q23" s="79">
        <f t="shared" si="13"/>
        <v>6.1461794019933555E-2</v>
      </c>
      <c r="R23" s="80">
        <f t="shared" si="14"/>
        <v>6.1966477391909094E-2</v>
      </c>
      <c r="S23" s="81">
        <f t="shared" si="15"/>
        <v>0.12135922330097088</v>
      </c>
      <c r="T23" s="82">
        <f>5*R23/(1+5*(1-O23)*R23)</f>
        <v>0.26955120539626526</v>
      </c>
      <c r="U23" s="83">
        <f t="shared" si="20"/>
        <v>54794.336343924522</v>
      </c>
      <c r="V23" s="83">
        <f>5*U23*((1-T23)+O23*T23)</f>
        <v>238352.73573775441</v>
      </c>
      <c r="W23" s="84">
        <f>SUM(V23:V$24)</f>
        <v>466114.67642167537</v>
      </c>
      <c r="X23" s="85">
        <f t="shared" si="0"/>
        <v>209426.43285695897</v>
      </c>
      <c r="Y23" s="83">
        <f>SUM(X23:X$24)</f>
        <v>373030.08039047965</v>
      </c>
      <c r="Z23" s="83">
        <f t="shared" si="1"/>
        <v>28926.30288079544</v>
      </c>
      <c r="AA23" s="84">
        <f>SUM(Z23:Z$24)</f>
        <v>93084.596031195717</v>
      </c>
      <c r="AB23" s="77">
        <f t="shared" si="2"/>
        <v>8.5066214416037393</v>
      </c>
      <c r="AC23" s="78">
        <f t="shared" si="3"/>
        <v>6.8078218531401271</v>
      </c>
      <c r="AD23" s="86">
        <f t="shared" si="16"/>
        <v>80.029679231343096</v>
      </c>
      <c r="AE23" s="78">
        <f t="shared" si="4"/>
        <v>1.698799588463612</v>
      </c>
      <c r="AF23" s="87">
        <f t="shared" si="17"/>
        <v>19.970320768656894</v>
      </c>
      <c r="AH23" s="88">
        <f>IF(D23=0,0,T23*T23*(1-T23)/D23)</f>
        <v>1.4344010987396762E-3</v>
      </c>
      <c r="AI23" s="89">
        <f t="shared" si="18"/>
        <v>5.1762700107163095E-4</v>
      </c>
      <c r="AJ23" s="89">
        <f t="shared" si="22"/>
        <v>282711760.05218744</v>
      </c>
      <c r="AK23" s="89">
        <f>SUM(AJ23:AJ$24)/U23/U23</f>
        <v>9.4161318669929994E-2</v>
      </c>
      <c r="AL23" s="89">
        <f t="shared" si="23"/>
        <v>195304144.81229734</v>
      </c>
      <c r="AM23" s="89">
        <f>SUM(AL23:AL$24)/U23/U23</f>
        <v>8.9668813434852584E-2</v>
      </c>
      <c r="AN23" s="89">
        <f t="shared" si="24"/>
        <v>44883363.047549926</v>
      </c>
      <c r="AO23" s="90">
        <f>SUM(AN23:AN$24)/U23/U23</f>
        <v>3.9568954965166755E-2</v>
      </c>
      <c r="AP23" s="77">
        <f t="shared" si="5"/>
        <v>7.9051814015312454</v>
      </c>
      <c r="AQ23" s="78">
        <f t="shared" si="6"/>
        <v>9.1080614816762324</v>
      </c>
      <c r="AR23" s="78">
        <f t="shared" si="7"/>
        <v>6.2209047263740649</v>
      </c>
      <c r="AS23" s="78">
        <f t="shared" si="8"/>
        <v>7.3947389799061893</v>
      </c>
      <c r="AT23" s="78">
        <f t="shared" si="9"/>
        <v>1.3089174301206268</v>
      </c>
      <c r="AU23" s="91">
        <f t="shared" si="10"/>
        <v>2.0886817468065972</v>
      </c>
    </row>
    <row r="24" spans="1:47" ht="14.45" customHeight="1" x14ac:dyDescent="0.15">
      <c r="A24" s="183"/>
      <c r="B24" s="206" t="s">
        <v>187</v>
      </c>
      <c r="C24" s="94">
        <v>455</v>
      </c>
      <c r="D24" s="95">
        <v>75</v>
      </c>
      <c r="E24" s="95">
        <v>142</v>
      </c>
      <c r="F24" s="180">
        <v>40</v>
      </c>
      <c r="G24" s="97" t="s">
        <v>101</v>
      </c>
      <c r="H24" s="95">
        <v>1052072</v>
      </c>
      <c r="I24" s="95">
        <v>159813</v>
      </c>
      <c r="J24" s="98">
        <v>85</v>
      </c>
      <c r="K24" s="95">
        <v>41062</v>
      </c>
      <c r="L24" s="99">
        <v>253559</v>
      </c>
      <c r="M24" s="179"/>
      <c r="N24" s="54"/>
      <c r="O24" s="100">
        <v>1</v>
      </c>
      <c r="P24" s="101">
        <f>IF(H24&lt;0.5,1,(I24/H24)/(K24/L24))</f>
        <v>0.93800590719217503</v>
      </c>
      <c r="Q24" s="102">
        <f t="shared" si="13"/>
        <v>0.16483516483516483</v>
      </c>
      <c r="R24" s="103">
        <f t="shared" si="14"/>
        <v>0.17572934623469705</v>
      </c>
      <c r="S24" s="104">
        <f t="shared" si="15"/>
        <v>0.28169014084507044</v>
      </c>
      <c r="T24" s="100">
        <v>1</v>
      </c>
      <c r="U24" s="105">
        <f>U23*(1-T23)</f>
        <v>40024.456933531284</v>
      </c>
      <c r="V24" s="105">
        <f>U24/R24</f>
        <v>227761.94068392098</v>
      </c>
      <c r="W24" s="106">
        <f>SUM(V24:V$24)</f>
        <v>227761.94068392098</v>
      </c>
      <c r="X24" s="100">
        <f t="shared" si="0"/>
        <v>163603.64753352068</v>
      </c>
      <c r="Y24" s="105">
        <f>SUM(X24:X$24)</f>
        <v>163603.64753352068</v>
      </c>
      <c r="Z24" s="105">
        <f t="shared" si="1"/>
        <v>64158.293150400277</v>
      </c>
      <c r="AA24" s="106">
        <f>SUM(Z24:Z$24)</f>
        <v>64158.293150400277</v>
      </c>
      <c r="AB24" s="107">
        <f t="shared" si="2"/>
        <v>5.6905691702991952</v>
      </c>
      <c r="AC24" s="101">
        <f t="shared" si="3"/>
        <v>4.0875919392289983</v>
      </c>
      <c r="AD24" s="108">
        <f t="shared" si="16"/>
        <v>71.830985915492946</v>
      </c>
      <c r="AE24" s="101">
        <f t="shared" si="4"/>
        <v>1.6029772310701957</v>
      </c>
      <c r="AF24" s="109">
        <f t="shared" si="17"/>
        <v>28.169014084507037</v>
      </c>
      <c r="AH24" s="110">
        <f>0</f>
        <v>0</v>
      </c>
      <c r="AI24" s="111">
        <f t="shared" si="18"/>
        <v>1.424935249265879E-3</v>
      </c>
      <c r="AJ24" s="111">
        <v>0</v>
      </c>
      <c r="AK24" s="111">
        <f>(1-R24)/R24/R24/D24</f>
        <v>0.35589344415547303</v>
      </c>
      <c r="AL24" s="111">
        <f>V24*V24*AI24</f>
        <v>73919230.837537915</v>
      </c>
      <c r="AM24" s="111">
        <f>(1-S24)*(1-S24)*(1-R24)/R24/R24/D24+AI24/R24/R24</f>
        <v>0.22977307973612093</v>
      </c>
      <c r="AN24" s="111">
        <f>V24*V24*AI24</f>
        <v>73919230.837537915</v>
      </c>
      <c r="AO24" s="112">
        <f>S24*S24*(1-R24)/R24/R24/D24+AI24/R24/R24</f>
        <v>7.4382984400632748E-2</v>
      </c>
      <c r="AP24" s="107">
        <f t="shared" si="5"/>
        <v>4.5212957826486999</v>
      </c>
      <c r="AQ24" s="101">
        <f t="shared" si="6"/>
        <v>6.8598425579496904</v>
      </c>
      <c r="AR24" s="101">
        <f t="shared" si="7"/>
        <v>3.1480727733179021</v>
      </c>
      <c r="AS24" s="101">
        <f t="shared" si="8"/>
        <v>5.0271111051400945</v>
      </c>
      <c r="AT24" s="101">
        <f t="shared" si="9"/>
        <v>1.068421646613845</v>
      </c>
      <c r="AU24" s="113">
        <f t="shared" si="10"/>
        <v>2.1375328155265465</v>
      </c>
    </row>
    <row r="25" spans="1:47" ht="14.45" customHeight="1" x14ac:dyDescent="0.15">
      <c r="A25" s="203" t="s">
        <v>102</v>
      </c>
      <c r="B25" s="204" t="s">
        <v>67</v>
      </c>
      <c r="C25" s="114">
        <v>641</v>
      </c>
      <c r="D25" s="207">
        <v>0</v>
      </c>
      <c r="E25" s="207">
        <v>215</v>
      </c>
      <c r="F25" s="115">
        <v>0</v>
      </c>
      <c r="G25" s="51" t="s">
        <v>67</v>
      </c>
      <c r="H25" s="49">
        <v>2565299</v>
      </c>
      <c r="I25" s="49">
        <v>1509</v>
      </c>
      <c r="J25" s="52">
        <v>0</v>
      </c>
      <c r="K25" s="49">
        <v>100000</v>
      </c>
      <c r="L25" s="53">
        <v>8638891</v>
      </c>
      <c r="M25" s="179"/>
      <c r="N25" s="54"/>
      <c r="O25" s="116">
        <f t="shared" ref="O25:O40" si="26">IF(K25&lt;0.5,0.5,((L25-L26)-5*K26)/5/(K25-K26))</f>
        <v>0.17388316151202748</v>
      </c>
      <c r="P25" s="117">
        <f t="shared" ref="P25:P40" si="27">IF(H25&lt;0.5,1,(I25/H25)/((K25-K26)/(L25-L26)))</f>
        <v>1.0082842014159938</v>
      </c>
      <c r="Q25" s="57">
        <f t="shared" si="13"/>
        <v>0</v>
      </c>
      <c r="R25" s="118">
        <f t="shared" si="14"/>
        <v>0</v>
      </c>
      <c r="S25" s="119">
        <f t="shared" si="15"/>
        <v>0</v>
      </c>
      <c r="T25" s="120">
        <f>5*R25/(1+5*(1-O25)*R25)</f>
        <v>0</v>
      </c>
      <c r="U25" s="121">
        <v>100000</v>
      </c>
      <c r="V25" s="121">
        <f>5*U25*((1-T25)+O25*T25)</f>
        <v>500000</v>
      </c>
      <c r="W25" s="122">
        <f>SUM(V25:V$42)</f>
        <v>8680527.5374623612</v>
      </c>
      <c r="X25" s="123">
        <f t="shared" si="0"/>
        <v>500000</v>
      </c>
      <c r="Y25" s="121">
        <f>SUM(X25:X$42)</f>
        <v>8402324.2685865723</v>
      </c>
      <c r="Z25" s="121">
        <f t="shared" si="1"/>
        <v>0</v>
      </c>
      <c r="AA25" s="122">
        <f>SUM(Z25:Z$42)</f>
        <v>278203.26887578971</v>
      </c>
      <c r="AB25" s="116">
        <f t="shared" si="2"/>
        <v>86.805275374623605</v>
      </c>
      <c r="AC25" s="117">
        <f t="shared" si="3"/>
        <v>84.023242685865725</v>
      </c>
      <c r="AD25" s="64">
        <f t="shared" si="16"/>
        <v>96.795087998106652</v>
      </c>
      <c r="AE25" s="117">
        <f t="shared" si="4"/>
        <v>2.782032688757897</v>
      </c>
      <c r="AF25" s="65">
        <f t="shared" si="17"/>
        <v>3.2049120018933648</v>
      </c>
      <c r="AH25" s="66">
        <f>IF(D25=0,0,T25*T25*(1-T25)/D25)</f>
        <v>0</v>
      </c>
      <c r="AI25" s="67">
        <f t="shared" si="18"/>
        <v>0</v>
      </c>
      <c r="AJ25" s="67">
        <f>U25*U25*((1-O25)*5+AB26)^2*AH25</f>
        <v>0</v>
      </c>
      <c r="AK25" s="67">
        <f>SUM(AJ25:AJ$42)/U25/U25</f>
        <v>0.82855135610699715</v>
      </c>
      <c r="AL25" s="67">
        <f>U25*U25*((1-O25)*5*(1-S25)+AC26)^2*AH25+V25*V25*AI25</f>
        <v>0</v>
      </c>
      <c r="AM25" s="67">
        <f>SUM(AL25:AL$42)/U25/U25</f>
        <v>0.71720122423592236</v>
      </c>
      <c r="AN25" s="67">
        <f>U25*U25*((1-O25)*5*S25+AE26)^2*AH25+V25*V25*AI25</f>
        <v>0</v>
      </c>
      <c r="AO25" s="68">
        <f>SUM(AN25:AN$42)/U25/U25</f>
        <v>3.665259019622568E-2</v>
      </c>
      <c r="AP25" s="116">
        <f t="shared" si="5"/>
        <v>85.021189365031958</v>
      </c>
      <c r="AQ25" s="117">
        <f t="shared" si="6"/>
        <v>88.589361384215252</v>
      </c>
      <c r="AR25" s="117">
        <f t="shared" si="7"/>
        <v>82.363363104985012</v>
      </c>
      <c r="AS25" s="117">
        <f t="shared" si="8"/>
        <v>85.683122266746437</v>
      </c>
      <c r="AT25" s="117">
        <f t="shared" si="9"/>
        <v>2.4067933111629802</v>
      </c>
      <c r="AU25" s="124">
        <f t="shared" si="10"/>
        <v>3.1572720663528138</v>
      </c>
    </row>
    <row r="26" spans="1:47" ht="14.45" customHeight="1" x14ac:dyDescent="0.15">
      <c r="A26" s="208"/>
      <c r="B26" s="205" t="s">
        <v>69</v>
      </c>
      <c r="C26" s="71">
        <v>738</v>
      </c>
      <c r="D26" s="72">
        <v>0</v>
      </c>
      <c r="E26" s="72">
        <v>250</v>
      </c>
      <c r="F26" s="126">
        <v>0</v>
      </c>
      <c r="G26" s="74" t="s">
        <v>69</v>
      </c>
      <c r="H26" s="72">
        <v>2708194</v>
      </c>
      <c r="I26" s="72">
        <v>219</v>
      </c>
      <c r="J26" s="75">
        <v>5</v>
      </c>
      <c r="K26" s="72">
        <v>99709</v>
      </c>
      <c r="L26" s="76">
        <v>8140093</v>
      </c>
      <c r="M26" s="179"/>
      <c r="N26" s="54"/>
      <c r="O26" s="77">
        <f t="shared" si="26"/>
        <v>0.44736842105263158</v>
      </c>
      <c r="P26" s="78">
        <f t="shared" si="27"/>
        <v>1.0607026014578835</v>
      </c>
      <c r="Q26" s="79">
        <f t="shared" si="13"/>
        <v>0</v>
      </c>
      <c r="R26" s="80">
        <f t="shared" si="14"/>
        <v>0</v>
      </c>
      <c r="S26" s="81">
        <f t="shared" si="15"/>
        <v>0</v>
      </c>
      <c r="T26" s="82">
        <f>5*R26/(1+5*(1-O26)*R26)</f>
        <v>0</v>
      </c>
      <c r="U26" s="83">
        <f>U25*(1-T25)</f>
        <v>100000</v>
      </c>
      <c r="V26" s="83">
        <f>5*U26*((1-T26)+O26*T26)</f>
        <v>500000</v>
      </c>
      <c r="W26" s="84">
        <f>SUM(V26:V$42)</f>
        <v>8180527.5374623621</v>
      </c>
      <c r="X26" s="85">
        <f t="shared" si="0"/>
        <v>500000</v>
      </c>
      <c r="Y26" s="83">
        <f>SUM(X26:X$42)</f>
        <v>7902324.2685865723</v>
      </c>
      <c r="Z26" s="83">
        <f t="shared" si="1"/>
        <v>0</v>
      </c>
      <c r="AA26" s="84">
        <f>SUM(Z26:Z$42)</f>
        <v>278203.26887578971</v>
      </c>
      <c r="AB26" s="77">
        <f t="shared" si="2"/>
        <v>81.805275374623619</v>
      </c>
      <c r="AC26" s="78">
        <f t="shared" si="3"/>
        <v>79.023242685865725</v>
      </c>
      <c r="AD26" s="86">
        <f t="shared" si="16"/>
        <v>96.599201364438045</v>
      </c>
      <c r="AE26" s="78">
        <f t="shared" si="4"/>
        <v>2.782032688757897</v>
      </c>
      <c r="AF26" s="87">
        <f t="shared" si="17"/>
        <v>3.4007986355619511</v>
      </c>
      <c r="AH26" s="88">
        <f>IF(D26=0,0,T26*T26*(1-T26)/D26)</f>
        <v>0</v>
      </c>
      <c r="AI26" s="89">
        <f t="shared" si="18"/>
        <v>0</v>
      </c>
      <c r="AJ26" s="89">
        <f>U26*U26*((1-O26)*5+AB27)^2*AH26</f>
        <v>0</v>
      </c>
      <c r="AK26" s="89">
        <f>SUM(AJ26:AJ$42)/U26/U26</f>
        <v>0.82855135610699715</v>
      </c>
      <c r="AL26" s="89">
        <f>U26*U26*((1-O26)*5*(1-S26)+AC27)^2*AH26+V26*V26*AI26</f>
        <v>0</v>
      </c>
      <c r="AM26" s="89">
        <f>SUM(AL26:AL$42)/U26/U26</f>
        <v>0.71720122423592236</v>
      </c>
      <c r="AN26" s="89">
        <f>U26*U26*((1-O26)*5*S26+AE27)^2*AH26+V26*V26*AI26</f>
        <v>0</v>
      </c>
      <c r="AO26" s="90">
        <f>SUM(AN26:AN$42)/U26/U26</f>
        <v>3.665259019622568E-2</v>
      </c>
      <c r="AP26" s="77">
        <f t="shared" si="5"/>
        <v>80.021189365031972</v>
      </c>
      <c r="AQ26" s="78">
        <f t="shared" si="6"/>
        <v>83.589361384215266</v>
      </c>
      <c r="AR26" s="78">
        <f t="shared" si="7"/>
        <v>77.363363104985012</v>
      </c>
      <c r="AS26" s="78">
        <f t="shared" si="8"/>
        <v>80.683122266746437</v>
      </c>
      <c r="AT26" s="78">
        <f t="shared" si="9"/>
        <v>2.4067933111629802</v>
      </c>
      <c r="AU26" s="91">
        <f t="shared" si="10"/>
        <v>3.1572720663528138</v>
      </c>
    </row>
    <row r="27" spans="1:47" ht="14.45" customHeight="1" x14ac:dyDescent="0.15">
      <c r="A27" s="208"/>
      <c r="B27" s="205" t="s">
        <v>71</v>
      </c>
      <c r="C27" s="127">
        <v>823</v>
      </c>
      <c r="D27" s="72">
        <v>0</v>
      </c>
      <c r="E27" s="72">
        <v>270</v>
      </c>
      <c r="F27" s="126">
        <v>0</v>
      </c>
      <c r="G27" s="74" t="s">
        <v>71</v>
      </c>
      <c r="H27" s="72">
        <v>2870493</v>
      </c>
      <c r="I27" s="72">
        <v>203</v>
      </c>
      <c r="J27" s="75">
        <v>10</v>
      </c>
      <c r="K27" s="72">
        <v>99671</v>
      </c>
      <c r="L27" s="76">
        <v>7641653</v>
      </c>
      <c r="M27" s="179"/>
      <c r="N27" s="54"/>
      <c r="O27" s="77">
        <f t="shared" si="26"/>
        <v>0.54594594594594592</v>
      </c>
      <c r="P27" s="78">
        <f t="shared" si="27"/>
        <v>0.95236501468845525</v>
      </c>
      <c r="Q27" s="79">
        <f t="shared" si="13"/>
        <v>0</v>
      </c>
      <c r="R27" s="80">
        <f t="shared" si="14"/>
        <v>0</v>
      </c>
      <c r="S27" s="81">
        <f t="shared" si="15"/>
        <v>0</v>
      </c>
      <c r="T27" s="82">
        <f t="shared" ref="T27:T40" si="28">5*R27/(1+5*(1-O27)*R27)</f>
        <v>0</v>
      </c>
      <c r="U27" s="83">
        <f t="shared" ref="U27:U41" si="29">U26*(1-T26)</f>
        <v>100000</v>
      </c>
      <c r="V27" s="83">
        <f t="shared" ref="V27:V40" si="30">5*U27*((1-T27)+O27*T27)</f>
        <v>500000</v>
      </c>
      <c r="W27" s="84">
        <f>SUM(V27:V$42)</f>
        <v>7680527.5374623621</v>
      </c>
      <c r="X27" s="85">
        <f t="shared" si="0"/>
        <v>500000</v>
      </c>
      <c r="Y27" s="83">
        <f>SUM(X27:X$42)</f>
        <v>7402324.2685865723</v>
      </c>
      <c r="Z27" s="83">
        <f t="shared" si="1"/>
        <v>0</v>
      </c>
      <c r="AA27" s="84">
        <f>SUM(Z27:Z$42)</f>
        <v>278203.26887578971</v>
      </c>
      <c r="AB27" s="77">
        <f t="shared" si="2"/>
        <v>76.805275374623619</v>
      </c>
      <c r="AC27" s="78">
        <f t="shared" si="3"/>
        <v>74.023242685865725</v>
      </c>
      <c r="AD27" s="86">
        <f t="shared" si="16"/>
        <v>96.377810410563185</v>
      </c>
      <c r="AE27" s="78">
        <f t="shared" si="4"/>
        <v>2.782032688757897</v>
      </c>
      <c r="AF27" s="87">
        <f t="shared" si="17"/>
        <v>3.6221895894368181</v>
      </c>
      <c r="AH27" s="88">
        <f t="shared" ref="AH27:AH40" si="31">IF(D27=0,0,T27*T27*(1-T27)/D27)</f>
        <v>0</v>
      </c>
      <c r="AI27" s="89">
        <f t="shared" si="18"/>
        <v>0</v>
      </c>
      <c r="AJ27" s="89">
        <f t="shared" ref="AJ27:AJ40" si="32">U27*U27*((1-O27)*5+AB28)^2*AH27</f>
        <v>0</v>
      </c>
      <c r="AK27" s="89">
        <f>SUM(AJ27:AJ$42)/U27/U27</f>
        <v>0.82855135610699715</v>
      </c>
      <c r="AL27" s="89">
        <f t="shared" ref="AL27:AL40" si="33">U27*U27*((1-O27)*5*(1-S27)+AC28)^2*AH27+V27*V27*AI27</f>
        <v>0</v>
      </c>
      <c r="AM27" s="89">
        <f>SUM(AL27:AL$42)/U27/U27</f>
        <v>0.71720122423592236</v>
      </c>
      <c r="AN27" s="89">
        <f t="shared" ref="AN27:AN40" si="34">U27*U27*((1-O27)*5*S27+AE28)^2*AH27+V27*V27*AI27</f>
        <v>0</v>
      </c>
      <c r="AO27" s="90">
        <f>SUM(AN27:AN$42)/U27/U27</f>
        <v>3.665259019622568E-2</v>
      </c>
      <c r="AP27" s="77">
        <f t="shared" si="5"/>
        <v>75.021189365031972</v>
      </c>
      <c r="AQ27" s="78">
        <f t="shared" si="6"/>
        <v>78.589361384215266</v>
      </c>
      <c r="AR27" s="78">
        <f t="shared" si="7"/>
        <v>72.363363104985012</v>
      </c>
      <c r="AS27" s="78">
        <f t="shared" si="8"/>
        <v>75.683122266746437</v>
      </c>
      <c r="AT27" s="78">
        <f t="shared" si="9"/>
        <v>2.4067933111629802</v>
      </c>
      <c r="AU27" s="91">
        <f t="shared" si="10"/>
        <v>3.1572720663528138</v>
      </c>
    </row>
    <row r="28" spans="1:47" ht="14.45" customHeight="1" x14ac:dyDescent="0.15">
      <c r="A28" s="208"/>
      <c r="B28" s="205" t="s">
        <v>73</v>
      </c>
      <c r="C28" s="71">
        <v>809</v>
      </c>
      <c r="D28" s="72">
        <v>1</v>
      </c>
      <c r="E28" s="72">
        <v>262</v>
      </c>
      <c r="F28" s="126">
        <v>0</v>
      </c>
      <c r="G28" s="74" t="s">
        <v>73</v>
      </c>
      <c r="H28" s="72">
        <v>2932213</v>
      </c>
      <c r="I28" s="72">
        <v>481</v>
      </c>
      <c r="J28" s="75">
        <v>15</v>
      </c>
      <c r="K28" s="72">
        <v>99634</v>
      </c>
      <c r="L28" s="76">
        <v>7143382</v>
      </c>
      <c r="M28" s="179"/>
      <c r="N28" s="54"/>
      <c r="O28" s="77">
        <f t="shared" si="26"/>
        <v>0.55999999999999994</v>
      </c>
      <c r="P28" s="78">
        <f t="shared" si="27"/>
        <v>1.0211362288483135</v>
      </c>
      <c r="Q28" s="79">
        <f t="shared" si="13"/>
        <v>1.2360939431396785E-3</v>
      </c>
      <c r="R28" s="80">
        <f t="shared" si="14"/>
        <v>1.2105083613905313E-3</v>
      </c>
      <c r="S28" s="81">
        <f t="shared" si="15"/>
        <v>0</v>
      </c>
      <c r="T28" s="82">
        <f t="shared" si="28"/>
        <v>6.0364659833512446E-3</v>
      </c>
      <c r="U28" s="83">
        <f t="shared" si="29"/>
        <v>100000</v>
      </c>
      <c r="V28" s="83">
        <f t="shared" si="30"/>
        <v>498671.97748366272</v>
      </c>
      <c r="W28" s="84">
        <f>SUM(V28:V$42)</f>
        <v>7180527.5374623621</v>
      </c>
      <c r="X28" s="85">
        <f t="shared" si="0"/>
        <v>498671.97748366272</v>
      </c>
      <c r="Y28" s="83">
        <f>SUM(X28:X$42)</f>
        <v>6902324.2685865723</v>
      </c>
      <c r="Z28" s="83">
        <f t="shared" si="1"/>
        <v>0</v>
      </c>
      <c r="AA28" s="84">
        <f>SUM(Z28:Z$42)</f>
        <v>278203.26887578971</v>
      </c>
      <c r="AB28" s="77">
        <f t="shared" si="2"/>
        <v>71.805275374623619</v>
      </c>
      <c r="AC28" s="78">
        <f t="shared" si="3"/>
        <v>69.023242685865725</v>
      </c>
      <c r="AD28" s="86">
        <f t="shared" si="16"/>
        <v>96.125587327332937</v>
      </c>
      <c r="AE28" s="78">
        <f t="shared" si="4"/>
        <v>2.782032688757897</v>
      </c>
      <c r="AF28" s="87">
        <f t="shared" si="17"/>
        <v>3.8744126726670594</v>
      </c>
      <c r="AH28" s="88">
        <f t="shared" si="31"/>
        <v>3.6218959257640522E-5</v>
      </c>
      <c r="AI28" s="89">
        <f t="shared" si="18"/>
        <v>0</v>
      </c>
      <c r="AJ28" s="89">
        <f t="shared" si="32"/>
        <v>1745659958.9290833</v>
      </c>
      <c r="AK28" s="89">
        <f>SUM(AJ28:AJ$42)/U28/U28</f>
        <v>0.82855135610699715</v>
      </c>
      <c r="AL28" s="89">
        <f t="shared" si="33"/>
        <v>1607740488.4425585</v>
      </c>
      <c r="AM28" s="89">
        <f>SUM(AL28:AL$42)/U28/U28</f>
        <v>0.71720122423592236</v>
      </c>
      <c r="AN28" s="89">
        <f t="shared" si="34"/>
        <v>2837393.183130654</v>
      </c>
      <c r="AO28" s="90">
        <f>SUM(AN28:AN$42)/U28/U28</f>
        <v>3.665259019622568E-2</v>
      </c>
      <c r="AP28" s="77">
        <f t="shared" si="5"/>
        <v>70.021189365031972</v>
      </c>
      <c r="AQ28" s="78">
        <f t="shared" si="6"/>
        <v>73.589361384215266</v>
      </c>
      <c r="AR28" s="78">
        <f t="shared" si="7"/>
        <v>67.363363104985012</v>
      </c>
      <c r="AS28" s="78">
        <f t="shared" si="8"/>
        <v>70.683122266746437</v>
      </c>
      <c r="AT28" s="78">
        <f t="shared" si="9"/>
        <v>2.4067933111629802</v>
      </c>
      <c r="AU28" s="91">
        <f t="shared" si="10"/>
        <v>3.1572720663528138</v>
      </c>
    </row>
    <row r="29" spans="1:47" ht="14.45" customHeight="1" x14ac:dyDescent="0.15">
      <c r="A29" s="208"/>
      <c r="B29" s="205" t="s">
        <v>75</v>
      </c>
      <c r="C29" s="71">
        <v>567</v>
      </c>
      <c r="D29" s="72">
        <v>0</v>
      </c>
      <c r="E29" s="72">
        <v>191</v>
      </c>
      <c r="F29" s="126">
        <v>0</v>
      </c>
      <c r="G29" s="74" t="s">
        <v>75</v>
      </c>
      <c r="H29" s="72">
        <v>3076411</v>
      </c>
      <c r="I29" s="72">
        <v>791</v>
      </c>
      <c r="J29" s="75">
        <v>20</v>
      </c>
      <c r="K29" s="72">
        <v>99554</v>
      </c>
      <c r="L29" s="76">
        <v>6645388</v>
      </c>
      <c r="M29" s="179"/>
      <c r="N29" s="54"/>
      <c r="O29" s="77">
        <f t="shared" si="26"/>
        <v>0.50406504065040647</v>
      </c>
      <c r="P29" s="78">
        <f t="shared" si="27"/>
        <v>1.0398951367025973</v>
      </c>
      <c r="Q29" s="79">
        <f t="shared" si="13"/>
        <v>0</v>
      </c>
      <c r="R29" s="80">
        <f t="shared" si="14"/>
        <v>0</v>
      </c>
      <c r="S29" s="81">
        <f t="shared" si="15"/>
        <v>0</v>
      </c>
      <c r="T29" s="82">
        <f t="shared" si="28"/>
        <v>0</v>
      </c>
      <c r="U29" s="83">
        <f t="shared" si="29"/>
        <v>99396.353401664877</v>
      </c>
      <c r="V29" s="83">
        <f t="shared" si="30"/>
        <v>496981.76700832439</v>
      </c>
      <c r="W29" s="84">
        <f>SUM(V29:V$42)</f>
        <v>6681855.5599787002</v>
      </c>
      <c r="X29" s="85">
        <f t="shared" si="0"/>
        <v>496981.76700832439</v>
      </c>
      <c r="Y29" s="83">
        <f>SUM(X29:X$42)</f>
        <v>6403652.2911029104</v>
      </c>
      <c r="Z29" s="83">
        <f t="shared" si="1"/>
        <v>0</v>
      </c>
      <c r="AA29" s="84">
        <f>SUM(Z29:Z$42)</f>
        <v>278203.26887578971</v>
      </c>
      <c r="AB29" s="77">
        <f t="shared" si="2"/>
        <v>67.224353120652609</v>
      </c>
      <c r="AC29" s="78">
        <f t="shared" si="3"/>
        <v>64.425424796274768</v>
      </c>
      <c r="AD29" s="86">
        <f t="shared" si="16"/>
        <v>95.836436954098474</v>
      </c>
      <c r="AE29" s="78">
        <f t="shared" si="4"/>
        <v>2.798928324377842</v>
      </c>
      <c r="AF29" s="87">
        <f t="shared" si="17"/>
        <v>4.1635630459015269</v>
      </c>
      <c r="AH29" s="88">
        <f t="shared" si="31"/>
        <v>0</v>
      </c>
      <c r="AI29" s="89">
        <f t="shared" si="18"/>
        <v>0</v>
      </c>
      <c r="AJ29" s="89">
        <f t="shared" si="32"/>
        <v>0</v>
      </c>
      <c r="AK29" s="89">
        <f>SUM(AJ29:AJ$42)/U29/U29</f>
        <v>0.66195295232090545</v>
      </c>
      <c r="AL29" s="89">
        <f t="shared" si="33"/>
        <v>0</v>
      </c>
      <c r="AM29" s="89">
        <f>SUM(AL29:AL$42)/U29/U29</f>
        <v>0.56320620293628565</v>
      </c>
      <c r="AN29" s="89">
        <f t="shared" si="34"/>
        <v>0</v>
      </c>
      <c r="AO29" s="90">
        <f>SUM(AN29:AN$42)/U29/U29</f>
        <v>3.6811937507701994E-2</v>
      </c>
      <c r="AP29" s="77">
        <f t="shared" si="5"/>
        <v>65.629687493746459</v>
      </c>
      <c r="AQ29" s="78">
        <f t="shared" si="6"/>
        <v>68.819018747558758</v>
      </c>
      <c r="AR29" s="78">
        <f t="shared" si="7"/>
        <v>62.95450231388488</v>
      </c>
      <c r="AS29" s="78">
        <f t="shared" si="8"/>
        <v>65.896347278664663</v>
      </c>
      <c r="AT29" s="78">
        <f t="shared" si="9"/>
        <v>2.4228741539055707</v>
      </c>
      <c r="AU29" s="91">
        <f t="shared" si="10"/>
        <v>3.1749824948501133</v>
      </c>
    </row>
    <row r="30" spans="1:47" ht="14.45" customHeight="1" x14ac:dyDescent="0.15">
      <c r="A30" s="208"/>
      <c r="B30" s="205" t="s">
        <v>77</v>
      </c>
      <c r="C30" s="71">
        <v>678</v>
      </c>
      <c r="D30" s="72">
        <v>0</v>
      </c>
      <c r="E30" s="72">
        <v>244</v>
      </c>
      <c r="F30" s="126">
        <v>0</v>
      </c>
      <c r="G30" s="74" t="s">
        <v>77</v>
      </c>
      <c r="H30" s="72">
        <v>3511714</v>
      </c>
      <c r="I30" s="72">
        <v>1025</v>
      </c>
      <c r="J30" s="75">
        <v>25</v>
      </c>
      <c r="K30" s="72">
        <v>99431</v>
      </c>
      <c r="L30" s="76">
        <v>6147923</v>
      </c>
      <c r="M30" s="179"/>
      <c r="N30" s="54"/>
      <c r="O30" s="77">
        <f t="shared" si="26"/>
        <v>0.52689655172413796</v>
      </c>
      <c r="P30" s="78">
        <f t="shared" si="27"/>
        <v>1.000066319908661</v>
      </c>
      <c r="Q30" s="79">
        <f t="shared" si="13"/>
        <v>0</v>
      </c>
      <c r="R30" s="80">
        <f t="shared" si="14"/>
        <v>0</v>
      </c>
      <c r="S30" s="81">
        <f t="shared" si="15"/>
        <v>0</v>
      </c>
      <c r="T30" s="82">
        <f t="shared" si="28"/>
        <v>0</v>
      </c>
      <c r="U30" s="83">
        <f t="shared" si="29"/>
        <v>99396.353401664877</v>
      </c>
      <c r="V30" s="83">
        <f t="shared" si="30"/>
        <v>496981.76700832439</v>
      </c>
      <c r="W30" s="84">
        <f>SUM(V30:V$42)</f>
        <v>6184873.7929703752</v>
      </c>
      <c r="X30" s="85">
        <f t="shared" si="0"/>
        <v>496981.76700832439</v>
      </c>
      <c r="Y30" s="83">
        <f>SUM(X30:X$42)</f>
        <v>5906670.5240945853</v>
      </c>
      <c r="Z30" s="83">
        <f t="shared" si="1"/>
        <v>0</v>
      </c>
      <c r="AA30" s="84">
        <f>SUM(Z30:Z$42)</f>
        <v>278203.26887578971</v>
      </c>
      <c r="AB30" s="77">
        <f t="shared" si="2"/>
        <v>62.224353120652609</v>
      </c>
      <c r="AC30" s="78">
        <f t="shared" si="3"/>
        <v>59.425424796274761</v>
      </c>
      <c r="AD30" s="86">
        <f t="shared" si="16"/>
        <v>95.50187638118031</v>
      </c>
      <c r="AE30" s="78">
        <f t="shared" si="4"/>
        <v>2.798928324377842</v>
      </c>
      <c r="AF30" s="87">
        <f t="shared" si="17"/>
        <v>4.4981236188196903</v>
      </c>
      <c r="AH30" s="88">
        <f t="shared" si="31"/>
        <v>0</v>
      </c>
      <c r="AI30" s="89">
        <f t="shared" si="18"/>
        <v>0</v>
      </c>
      <c r="AJ30" s="89">
        <f t="shared" si="32"/>
        <v>0</v>
      </c>
      <c r="AK30" s="89">
        <f>SUM(AJ30:AJ$42)/U30/U30</f>
        <v>0.66195295232090545</v>
      </c>
      <c r="AL30" s="89">
        <f t="shared" si="33"/>
        <v>0</v>
      </c>
      <c r="AM30" s="89">
        <f>SUM(AL30:AL$42)/U30/U30</f>
        <v>0.56320620293628565</v>
      </c>
      <c r="AN30" s="89">
        <f t="shared" si="34"/>
        <v>0</v>
      </c>
      <c r="AO30" s="90">
        <f>SUM(AN30:AN$42)/U30/U30</f>
        <v>3.6811937507701994E-2</v>
      </c>
      <c r="AP30" s="77">
        <f t="shared" si="5"/>
        <v>60.629687493746459</v>
      </c>
      <c r="AQ30" s="78">
        <f t="shared" si="6"/>
        <v>63.819018747558758</v>
      </c>
      <c r="AR30" s="78">
        <f t="shared" si="7"/>
        <v>57.954502313884873</v>
      </c>
      <c r="AS30" s="78">
        <f t="shared" si="8"/>
        <v>60.896347278664649</v>
      </c>
      <c r="AT30" s="78">
        <f t="shared" si="9"/>
        <v>2.4228741539055707</v>
      </c>
      <c r="AU30" s="91">
        <f t="shared" si="10"/>
        <v>3.1749824948501133</v>
      </c>
    </row>
    <row r="31" spans="1:47" ht="14.45" customHeight="1" x14ac:dyDescent="0.15">
      <c r="A31" s="208"/>
      <c r="B31" s="205" t="s">
        <v>79</v>
      </c>
      <c r="C31" s="71">
        <v>787</v>
      </c>
      <c r="D31" s="72">
        <v>1</v>
      </c>
      <c r="E31" s="72">
        <v>262</v>
      </c>
      <c r="F31" s="126">
        <v>0</v>
      </c>
      <c r="G31" s="74" t="s">
        <v>79</v>
      </c>
      <c r="H31" s="72">
        <v>4033928</v>
      </c>
      <c r="I31" s="72">
        <v>1660</v>
      </c>
      <c r="J31" s="75">
        <v>30</v>
      </c>
      <c r="K31" s="72">
        <v>99286</v>
      </c>
      <c r="L31" s="76">
        <v>5651111</v>
      </c>
      <c r="M31" s="179"/>
      <c r="N31" s="54"/>
      <c r="O31" s="77">
        <f t="shared" si="26"/>
        <v>0.5217821782178218</v>
      </c>
      <c r="P31" s="78">
        <f t="shared" si="27"/>
        <v>1.0103313840519563</v>
      </c>
      <c r="Q31" s="79">
        <f t="shared" si="13"/>
        <v>1.2706480304955528E-3</v>
      </c>
      <c r="R31" s="80">
        <f t="shared" si="14"/>
        <v>1.2576547166134647E-3</v>
      </c>
      <c r="S31" s="81">
        <f t="shared" si="15"/>
        <v>0</v>
      </c>
      <c r="T31" s="82">
        <f t="shared" si="28"/>
        <v>6.2694204046181597E-3</v>
      </c>
      <c r="U31" s="83">
        <f t="shared" si="29"/>
        <v>99396.353401664877</v>
      </c>
      <c r="V31" s="83">
        <f t="shared" si="30"/>
        <v>495491.74183438485</v>
      </c>
      <c r="W31" s="84">
        <f>SUM(V31:V$42)</f>
        <v>5687892.0259620501</v>
      </c>
      <c r="X31" s="85">
        <f t="shared" si="0"/>
        <v>495491.74183438485</v>
      </c>
      <c r="Y31" s="83">
        <f>SUM(X31:X$42)</f>
        <v>5409688.7570862602</v>
      </c>
      <c r="Z31" s="83">
        <f t="shared" si="1"/>
        <v>0</v>
      </c>
      <c r="AA31" s="84">
        <f>SUM(Z31:Z$42)</f>
        <v>278203.26887578971</v>
      </c>
      <c r="AB31" s="77">
        <f t="shared" si="2"/>
        <v>57.224353120652601</v>
      </c>
      <c r="AC31" s="78">
        <f t="shared" si="3"/>
        <v>54.425424796274754</v>
      </c>
      <c r="AD31" s="86">
        <f t="shared" si="16"/>
        <v>95.108851089191788</v>
      </c>
      <c r="AE31" s="78">
        <f t="shared" si="4"/>
        <v>2.798928324377842</v>
      </c>
      <c r="AF31" s="87">
        <f t="shared" si="17"/>
        <v>4.8911489108082069</v>
      </c>
      <c r="AH31" s="88">
        <f t="shared" si="31"/>
        <v>3.9059208677249722E-5</v>
      </c>
      <c r="AI31" s="89">
        <f t="shared" si="18"/>
        <v>0</v>
      </c>
      <c r="AJ31" s="89">
        <f t="shared" si="32"/>
        <v>1165622558.6345835</v>
      </c>
      <c r="AK31" s="89">
        <f>SUM(AJ31:AJ$42)/U31/U31</f>
        <v>0.66195295232090545</v>
      </c>
      <c r="AL31" s="89">
        <f t="shared" si="33"/>
        <v>1049212406.6973593</v>
      </c>
      <c r="AM31" s="89">
        <f>SUM(AL31:AL$42)/U31/U31</f>
        <v>0.56320620293628565</v>
      </c>
      <c r="AN31" s="89">
        <f t="shared" si="34"/>
        <v>3061333.1121126176</v>
      </c>
      <c r="AO31" s="90">
        <f>SUM(AN31:AN$42)/U31/U31</f>
        <v>3.6811937507701994E-2</v>
      </c>
      <c r="AP31" s="77">
        <f t="shared" si="5"/>
        <v>55.629687493746452</v>
      </c>
      <c r="AQ31" s="78">
        <f t="shared" si="6"/>
        <v>58.819018747558751</v>
      </c>
      <c r="AR31" s="78">
        <f t="shared" si="7"/>
        <v>52.954502313884866</v>
      </c>
      <c r="AS31" s="78">
        <f t="shared" si="8"/>
        <v>55.896347278664642</v>
      </c>
      <c r="AT31" s="78">
        <f t="shared" si="9"/>
        <v>2.4228741539055707</v>
      </c>
      <c r="AU31" s="91">
        <f t="shared" si="10"/>
        <v>3.1749824948501133</v>
      </c>
    </row>
    <row r="32" spans="1:47" ht="14.45" customHeight="1" x14ac:dyDescent="0.15">
      <c r="A32" s="208"/>
      <c r="B32" s="205" t="s">
        <v>81</v>
      </c>
      <c r="C32" s="71">
        <v>904</v>
      </c>
      <c r="D32" s="72">
        <v>2</v>
      </c>
      <c r="E32" s="72">
        <v>304</v>
      </c>
      <c r="F32" s="126">
        <v>0</v>
      </c>
      <c r="G32" s="74" t="s">
        <v>81</v>
      </c>
      <c r="H32" s="72">
        <v>4761382</v>
      </c>
      <c r="I32" s="72">
        <v>2688</v>
      </c>
      <c r="J32" s="75">
        <v>35</v>
      </c>
      <c r="K32" s="72">
        <v>99084</v>
      </c>
      <c r="L32" s="76">
        <v>5155164</v>
      </c>
      <c r="M32" s="179"/>
      <c r="N32" s="54"/>
      <c r="O32" s="77">
        <f t="shared" si="26"/>
        <v>0.5321554770318021</v>
      </c>
      <c r="P32" s="78">
        <f t="shared" si="27"/>
        <v>0.98696699178052738</v>
      </c>
      <c r="Q32" s="79">
        <f t="shared" si="13"/>
        <v>2.2123893805309734E-3</v>
      </c>
      <c r="R32" s="80">
        <f t="shared" si="14"/>
        <v>2.241604226844239E-3</v>
      </c>
      <c r="S32" s="81">
        <f t="shared" si="15"/>
        <v>0</v>
      </c>
      <c r="T32" s="82">
        <f t="shared" si="28"/>
        <v>1.1149557190138316E-2</v>
      </c>
      <c r="U32" s="83">
        <f t="shared" si="29"/>
        <v>98773.195875503836</v>
      </c>
      <c r="V32" s="83">
        <f t="shared" si="30"/>
        <v>491289.84638695902</v>
      </c>
      <c r="W32" s="84">
        <f>SUM(V32:V$42)</f>
        <v>5192400.2841276648</v>
      </c>
      <c r="X32" s="85">
        <f t="shared" si="0"/>
        <v>491289.84638695902</v>
      </c>
      <c r="Y32" s="83">
        <f>SUM(X32:X$42)</f>
        <v>4914197.0152518749</v>
      </c>
      <c r="Z32" s="83">
        <f t="shared" si="1"/>
        <v>0</v>
      </c>
      <c r="AA32" s="84">
        <f>SUM(Z32:Z$42)</f>
        <v>278203.26887578971</v>
      </c>
      <c r="AB32" s="77">
        <f t="shared" si="2"/>
        <v>52.568920526498843</v>
      </c>
      <c r="AC32" s="78">
        <f t="shared" si="3"/>
        <v>49.752333836052543</v>
      </c>
      <c r="AD32" s="86">
        <f t="shared" si="16"/>
        <v>94.642106662573525</v>
      </c>
      <c r="AE32" s="78">
        <f t="shared" si="4"/>
        <v>2.8165866904463024</v>
      </c>
      <c r="AF32" s="87">
        <f t="shared" si="17"/>
        <v>5.3578933374264794</v>
      </c>
      <c r="AH32" s="88">
        <f t="shared" si="31"/>
        <v>6.1463297404146643E-5</v>
      </c>
      <c r="AI32" s="89">
        <f t="shared" si="18"/>
        <v>0</v>
      </c>
      <c r="AJ32" s="89">
        <f t="shared" si="32"/>
        <v>1527480472.3740995</v>
      </c>
      <c r="AK32" s="89">
        <f>SUM(AJ32:AJ$42)/U32/U32</f>
        <v>0.55085604726740978</v>
      </c>
      <c r="AL32" s="89">
        <f t="shared" si="33"/>
        <v>1359937446.4432812</v>
      </c>
      <c r="AM32" s="89">
        <f>SUM(AL32:AL$42)/U32/U32</f>
        <v>0.46279136960295458</v>
      </c>
      <c r="AN32" s="89">
        <f t="shared" si="34"/>
        <v>4864957.9214947009</v>
      </c>
      <c r="AO32" s="90">
        <f>SUM(AN32:AN$42)/U32/U32</f>
        <v>3.6964108710059E-2</v>
      </c>
      <c r="AP32" s="77">
        <f t="shared" si="5"/>
        <v>51.11421485483104</v>
      </c>
      <c r="AQ32" s="78">
        <f t="shared" si="6"/>
        <v>54.023626198166646</v>
      </c>
      <c r="AR32" s="78">
        <f t="shared" si="7"/>
        <v>48.418969922686536</v>
      </c>
      <c r="AS32" s="78">
        <f t="shared" si="8"/>
        <v>51.08569774941855</v>
      </c>
      <c r="AT32" s="78">
        <f t="shared" si="9"/>
        <v>2.4397560653366086</v>
      </c>
      <c r="AU32" s="91">
        <f t="shared" si="10"/>
        <v>3.1934173155559962</v>
      </c>
    </row>
    <row r="33" spans="1:47" ht="14.45" customHeight="1" x14ac:dyDescent="0.15">
      <c r="A33" s="208"/>
      <c r="B33" s="205" t="s">
        <v>83</v>
      </c>
      <c r="C33" s="71">
        <v>767</v>
      </c>
      <c r="D33" s="72">
        <v>0</v>
      </c>
      <c r="E33" s="72">
        <v>257</v>
      </c>
      <c r="F33" s="126">
        <v>0</v>
      </c>
      <c r="G33" s="74" t="s">
        <v>83</v>
      </c>
      <c r="H33" s="72">
        <v>4268754</v>
      </c>
      <c r="I33" s="72">
        <v>3533</v>
      </c>
      <c r="J33" s="75">
        <v>40</v>
      </c>
      <c r="K33" s="72">
        <v>98801</v>
      </c>
      <c r="L33" s="76">
        <v>4660406</v>
      </c>
      <c r="M33" s="179"/>
      <c r="N33" s="54"/>
      <c r="O33" s="77">
        <f t="shared" si="26"/>
        <v>0.53557692307692306</v>
      </c>
      <c r="P33" s="78">
        <f t="shared" si="27"/>
        <v>0.98091291517113921</v>
      </c>
      <c r="Q33" s="79">
        <f t="shared" si="13"/>
        <v>0</v>
      </c>
      <c r="R33" s="80">
        <f t="shared" si="14"/>
        <v>0</v>
      </c>
      <c r="S33" s="81">
        <f t="shared" si="15"/>
        <v>0</v>
      </c>
      <c r="T33" s="82">
        <f t="shared" si="28"/>
        <v>0</v>
      </c>
      <c r="U33" s="83">
        <f t="shared" si="29"/>
        <v>97671.918479237167</v>
      </c>
      <c r="V33" s="83">
        <f t="shared" si="30"/>
        <v>488359.59239618585</v>
      </c>
      <c r="W33" s="84">
        <f>SUM(V33:V$42)</f>
        <v>4701110.4377407068</v>
      </c>
      <c r="X33" s="85">
        <f t="shared" si="0"/>
        <v>488359.59239618585</v>
      </c>
      <c r="Y33" s="83">
        <f>SUM(X33:X$42)</f>
        <v>4422907.168864917</v>
      </c>
      <c r="Z33" s="83">
        <f t="shared" si="1"/>
        <v>0</v>
      </c>
      <c r="AA33" s="84">
        <f>SUM(Z33:Z$42)</f>
        <v>278203.26887578971</v>
      </c>
      <c r="AB33" s="77">
        <f t="shared" si="2"/>
        <v>48.131648389194446</v>
      </c>
      <c r="AC33" s="78">
        <f t="shared" si="3"/>
        <v>45.283303919182529</v>
      </c>
      <c r="AD33" s="86">
        <f t="shared" si="16"/>
        <v>94.08217967732979</v>
      </c>
      <c r="AE33" s="78">
        <f t="shared" si="4"/>
        <v>2.8483444700119147</v>
      </c>
      <c r="AF33" s="87">
        <f t="shared" si="17"/>
        <v>5.9178203226702042</v>
      </c>
      <c r="AH33" s="88">
        <f t="shared" si="31"/>
        <v>0</v>
      </c>
      <c r="AI33" s="89">
        <f t="shared" si="18"/>
        <v>0</v>
      </c>
      <c r="AJ33" s="89">
        <f t="shared" si="32"/>
        <v>0</v>
      </c>
      <c r="AK33" s="89">
        <f>SUM(AJ33:AJ$42)/U33/U33</f>
        <v>0.40323162912644234</v>
      </c>
      <c r="AL33" s="89">
        <f t="shared" si="33"/>
        <v>0</v>
      </c>
      <c r="AM33" s="89">
        <f>SUM(AL33:AL$42)/U33/U33</f>
        <v>0.33073237284734491</v>
      </c>
      <c r="AN33" s="89">
        <f t="shared" si="34"/>
        <v>0</v>
      </c>
      <c r="AO33" s="90">
        <f>SUM(AN33:AN$42)/U33/U33</f>
        <v>3.7292404586798826E-2</v>
      </c>
      <c r="AP33" s="77">
        <f t="shared" si="5"/>
        <v>46.88703815845868</v>
      </c>
      <c r="AQ33" s="78">
        <f t="shared" si="6"/>
        <v>49.376258619930212</v>
      </c>
      <c r="AR33" s="78">
        <f t="shared" si="7"/>
        <v>44.156120933358864</v>
      </c>
      <c r="AS33" s="78">
        <f t="shared" si="8"/>
        <v>46.410486905006195</v>
      </c>
      <c r="AT33" s="78">
        <f t="shared" si="9"/>
        <v>2.4698441378315499</v>
      </c>
      <c r="AU33" s="91">
        <f t="shared" si="10"/>
        <v>3.2268448021922795</v>
      </c>
    </row>
    <row r="34" spans="1:47" ht="14.45" customHeight="1" x14ac:dyDescent="0.15">
      <c r="A34" s="208"/>
      <c r="B34" s="205" t="s">
        <v>85</v>
      </c>
      <c r="C34" s="71">
        <v>777</v>
      </c>
      <c r="D34" s="72">
        <v>1</v>
      </c>
      <c r="E34" s="72">
        <v>257</v>
      </c>
      <c r="F34" s="128">
        <v>0</v>
      </c>
      <c r="G34" s="74" t="s">
        <v>85</v>
      </c>
      <c r="H34" s="72">
        <v>3950745</v>
      </c>
      <c r="I34" s="72">
        <v>4966</v>
      </c>
      <c r="J34" s="75">
        <v>45</v>
      </c>
      <c r="K34" s="72">
        <v>98385</v>
      </c>
      <c r="L34" s="76">
        <v>4167367</v>
      </c>
      <c r="M34" s="179"/>
      <c r="N34" s="54"/>
      <c r="O34" s="77">
        <f t="shared" si="26"/>
        <v>0.53503184713375795</v>
      </c>
      <c r="P34" s="78">
        <f t="shared" si="27"/>
        <v>0.98169390256016631</v>
      </c>
      <c r="Q34" s="79">
        <f t="shared" si="13"/>
        <v>1.287001287001287E-3</v>
      </c>
      <c r="R34" s="80">
        <f t="shared" si="14"/>
        <v>1.3110005915743261E-3</v>
      </c>
      <c r="S34" s="81">
        <f t="shared" si="15"/>
        <v>0</v>
      </c>
      <c r="T34" s="82">
        <f t="shared" si="28"/>
        <v>6.5350848842761818E-3</v>
      </c>
      <c r="U34" s="83">
        <f t="shared" si="29"/>
        <v>97671.918479237167</v>
      </c>
      <c r="V34" s="83">
        <f t="shared" si="30"/>
        <v>486875.65983888489</v>
      </c>
      <c r="W34" s="84">
        <f>SUM(V34:V$42)</f>
        <v>4212750.8453445202</v>
      </c>
      <c r="X34" s="85">
        <f t="shared" si="0"/>
        <v>486875.65983888489</v>
      </c>
      <c r="Y34" s="83">
        <f>SUM(X34:X$42)</f>
        <v>3934547.5764687313</v>
      </c>
      <c r="Z34" s="83">
        <f t="shared" si="1"/>
        <v>0</v>
      </c>
      <c r="AA34" s="84">
        <f>SUM(Z34:Z$42)</f>
        <v>278203.26887578971</v>
      </c>
      <c r="AB34" s="77">
        <f t="shared" si="2"/>
        <v>43.131648389194439</v>
      </c>
      <c r="AC34" s="78">
        <f t="shared" si="3"/>
        <v>40.283303919182529</v>
      </c>
      <c r="AD34" s="86">
        <f t="shared" si="16"/>
        <v>93.396161342339298</v>
      </c>
      <c r="AE34" s="78">
        <f t="shared" si="4"/>
        <v>2.8483444700119147</v>
      </c>
      <c r="AF34" s="87">
        <f t="shared" si="17"/>
        <v>6.6038386576607087</v>
      </c>
      <c r="AH34" s="88">
        <f t="shared" si="31"/>
        <v>4.2428238388917785E-5</v>
      </c>
      <c r="AI34" s="89">
        <f t="shared" si="18"/>
        <v>0</v>
      </c>
      <c r="AJ34" s="89">
        <f t="shared" si="32"/>
        <v>671221333.84756172</v>
      </c>
      <c r="AK34" s="89">
        <f>SUM(AJ34:AJ$42)/U34/U34</f>
        <v>0.40323162912644234</v>
      </c>
      <c r="AL34" s="89">
        <f t="shared" si="33"/>
        <v>580033645.6482991</v>
      </c>
      <c r="AM34" s="89">
        <f>SUM(AL34:AL$42)/U34/U34</f>
        <v>0.33073237284734491</v>
      </c>
      <c r="AN34" s="89">
        <f t="shared" si="34"/>
        <v>3327165.383978318</v>
      </c>
      <c r="AO34" s="90">
        <f>SUM(AN34:AN$42)/U34/U34</f>
        <v>3.7292404586798826E-2</v>
      </c>
      <c r="AP34" s="77">
        <f t="shared" si="5"/>
        <v>41.887038158458672</v>
      </c>
      <c r="AQ34" s="78">
        <f t="shared" si="6"/>
        <v>44.376258619930205</v>
      </c>
      <c r="AR34" s="78">
        <f t="shared" si="7"/>
        <v>39.156120933358864</v>
      </c>
      <c r="AS34" s="78">
        <f t="shared" si="8"/>
        <v>41.410486905006195</v>
      </c>
      <c r="AT34" s="78">
        <f t="shared" si="9"/>
        <v>2.4698441378315499</v>
      </c>
      <c r="AU34" s="91">
        <f t="shared" si="10"/>
        <v>3.2268448021922795</v>
      </c>
    </row>
    <row r="35" spans="1:47" ht="14.45" customHeight="1" x14ac:dyDescent="0.15">
      <c r="A35" s="208"/>
      <c r="B35" s="205" t="s">
        <v>87</v>
      </c>
      <c r="C35" s="71">
        <v>1190</v>
      </c>
      <c r="D35" s="72">
        <v>3</v>
      </c>
      <c r="E35" s="72">
        <v>394</v>
      </c>
      <c r="F35" s="128">
        <v>0</v>
      </c>
      <c r="G35" s="74" t="s">
        <v>87</v>
      </c>
      <c r="H35" s="72">
        <v>3800955</v>
      </c>
      <c r="I35" s="72">
        <v>7376</v>
      </c>
      <c r="J35" s="75">
        <v>50</v>
      </c>
      <c r="K35" s="72">
        <v>97757</v>
      </c>
      <c r="L35" s="76">
        <v>3676902</v>
      </c>
      <c r="M35" s="179"/>
      <c r="N35" s="54"/>
      <c r="O35" s="77">
        <f t="shared" si="26"/>
        <v>0.52678762006403412</v>
      </c>
      <c r="P35" s="78">
        <f t="shared" si="27"/>
        <v>1.0077020280165589</v>
      </c>
      <c r="Q35" s="79">
        <f t="shared" si="13"/>
        <v>2.5210084033613447E-3</v>
      </c>
      <c r="R35" s="80">
        <f t="shared" si="14"/>
        <v>2.5017399323125295E-3</v>
      </c>
      <c r="S35" s="81">
        <f t="shared" si="15"/>
        <v>0</v>
      </c>
      <c r="T35" s="82">
        <f t="shared" si="28"/>
        <v>1.2435092969690292E-2</v>
      </c>
      <c r="U35" s="83">
        <f t="shared" si="29"/>
        <v>97033.62420116525</v>
      </c>
      <c r="V35" s="83">
        <f t="shared" si="30"/>
        <v>482313.17833749269</v>
      </c>
      <c r="W35" s="84">
        <f>SUM(V35:V$42)</f>
        <v>3725875.185505636</v>
      </c>
      <c r="X35" s="85">
        <f t="shared" si="0"/>
        <v>482313.17833749269</v>
      </c>
      <c r="Y35" s="83">
        <f>SUM(X35:X$42)</f>
        <v>3447671.9166298462</v>
      </c>
      <c r="Z35" s="83">
        <f t="shared" si="1"/>
        <v>0</v>
      </c>
      <c r="AA35" s="84">
        <f>SUM(Z35:Z$42)</f>
        <v>278203.26887578971</v>
      </c>
      <c r="AB35" s="77">
        <f t="shared" si="2"/>
        <v>38.39777413426647</v>
      </c>
      <c r="AC35" s="78">
        <f t="shared" si="3"/>
        <v>35.530693045972448</v>
      </c>
      <c r="AD35" s="86">
        <f t="shared" si="16"/>
        <v>92.533210184870015</v>
      </c>
      <c r="AE35" s="78">
        <f t="shared" si="4"/>
        <v>2.867081088294019</v>
      </c>
      <c r="AF35" s="87">
        <f t="shared" si="17"/>
        <v>7.466789815129971</v>
      </c>
      <c r="AH35" s="88">
        <f t="shared" si="31"/>
        <v>5.0902893208049999E-5</v>
      </c>
      <c r="AI35" s="89">
        <f t="shared" si="18"/>
        <v>0</v>
      </c>
      <c r="AJ35" s="89">
        <f t="shared" si="32"/>
        <v>628555838.53895676</v>
      </c>
      <c r="AK35" s="89">
        <f>SUM(AJ35:AJ$42)/U35/U35</f>
        <v>0.33726526119982592</v>
      </c>
      <c r="AL35" s="89">
        <f t="shared" si="33"/>
        <v>531816483.4454776</v>
      </c>
      <c r="AM35" s="89">
        <f>SUM(AL35:AL$42)/U35/U35</f>
        <v>0.27349388025817378</v>
      </c>
      <c r="AN35" s="89">
        <f t="shared" si="34"/>
        <v>4039574.5437828815</v>
      </c>
      <c r="AO35" s="90">
        <f>SUM(AN35:AN$42)/U35/U35</f>
        <v>3.7431272430144116E-2</v>
      </c>
      <c r="AP35" s="77">
        <f t="shared" si="5"/>
        <v>37.259513080103034</v>
      </c>
      <c r="AQ35" s="78">
        <f t="shared" si="6"/>
        <v>39.536035188429906</v>
      </c>
      <c r="AR35" s="78">
        <f t="shared" si="7"/>
        <v>34.50567885563175</v>
      </c>
      <c r="AS35" s="78">
        <f t="shared" si="8"/>
        <v>36.555707236313147</v>
      </c>
      <c r="AT35" s="78">
        <f t="shared" si="9"/>
        <v>2.4878766893643105</v>
      </c>
      <c r="AU35" s="91">
        <f t="shared" si="10"/>
        <v>3.2462854872237275</v>
      </c>
    </row>
    <row r="36" spans="1:47" ht="14.45" customHeight="1" x14ac:dyDescent="0.15">
      <c r="A36" s="208"/>
      <c r="B36" s="205" t="s">
        <v>89</v>
      </c>
      <c r="C36" s="71">
        <v>1486</v>
      </c>
      <c r="D36" s="72">
        <v>3</v>
      </c>
      <c r="E36" s="72">
        <v>490</v>
      </c>
      <c r="F36" s="128">
        <v>1</v>
      </c>
      <c r="G36" s="74" t="s">
        <v>89</v>
      </c>
      <c r="H36" s="72">
        <v>4359516</v>
      </c>
      <c r="I36" s="72">
        <v>12192</v>
      </c>
      <c r="J36" s="75">
        <v>55</v>
      </c>
      <c r="K36" s="72">
        <v>96820</v>
      </c>
      <c r="L36" s="76">
        <v>3190334</v>
      </c>
      <c r="M36" s="179"/>
      <c r="N36" s="54"/>
      <c r="O36" s="77">
        <f t="shared" si="26"/>
        <v>0.52787878787878784</v>
      </c>
      <c r="P36" s="78">
        <f t="shared" si="27"/>
        <v>1.0190450332726677</v>
      </c>
      <c r="Q36" s="79">
        <f t="shared" si="13"/>
        <v>2.018842530282638E-3</v>
      </c>
      <c r="R36" s="80">
        <f t="shared" si="14"/>
        <v>1.9811121828434961E-3</v>
      </c>
      <c r="S36" s="81">
        <f t="shared" si="15"/>
        <v>2.0408163265306124E-3</v>
      </c>
      <c r="T36" s="82">
        <f t="shared" si="28"/>
        <v>9.8594519505434738E-3</v>
      </c>
      <c r="U36" s="83">
        <f t="shared" si="29"/>
        <v>95827.002063037769</v>
      </c>
      <c r="V36" s="83">
        <f t="shared" si="30"/>
        <v>476904.70564320817</v>
      </c>
      <c r="W36" s="84">
        <f>SUM(V36:V$42)</f>
        <v>3243562.0071681431</v>
      </c>
      <c r="X36" s="85">
        <f t="shared" si="0"/>
        <v>475931.43073373224</v>
      </c>
      <c r="Y36" s="83">
        <f>SUM(X36:X$42)</f>
        <v>2965358.7382923537</v>
      </c>
      <c r="Z36" s="83">
        <f t="shared" si="1"/>
        <v>973.27490947593515</v>
      </c>
      <c r="AA36" s="84">
        <f>SUM(Z36:Z$42)</f>
        <v>278203.26887578971</v>
      </c>
      <c r="AB36" s="77">
        <f t="shared" si="2"/>
        <v>33.848100611917651</v>
      </c>
      <c r="AC36" s="78">
        <f t="shared" si="3"/>
        <v>30.944918180176973</v>
      </c>
      <c r="AD36" s="86">
        <f t="shared" si="16"/>
        <v>91.422908880392271</v>
      </c>
      <c r="AE36" s="78">
        <f t="shared" si="4"/>
        <v>2.903182431740686</v>
      </c>
      <c r="AF36" s="87">
        <f t="shared" si="17"/>
        <v>8.5770911196077524</v>
      </c>
      <c r="AH36" s="88">
        <f t="shared" si="31"/>
        <v>3.2083455781212635E-5</v>
      </c>
      <c r="AI36" s="89">
        <f t="shared" si="18"/>
        <v>4.1564314188815885E-6</v>
      </c>
      <c r="AJ36" s="89">
        <f t="shared" si="32"/>
        <v>292694656.960715</v>
      </c>
      <c r="AK36" s="89">
        <f>SUM(AJ36:AJ$42)/U36/U36</f>
        <v>0.27736305110525394</v>
      </c>
      <c r="AL36" s="89">
        <f t="shared" si="33"/>
        <v>241808797.97725877</v>
      </c>
      <c r="AM36" s="89">
        <f>SUM(AL36:AL$42)/U36/U36</f>
        <v>0.2225104090643914</v>
      </c>
      <c r="AN36" s="89">
        <f t="shared" si="34"/>
        <v>3468804.9084573491</v>
      </c>
      <c r="AO36" s="90">
        <f>SUM(AN36:AN$42)/U36/U36</f>
        <v>3.7939945806420523E-2</v>
      </c>
      <c r="AP36" s="77">
        <f t="shared" si="5"/>
        <v>32.815861348410422</v>
      </c>
      <c r="AQ36" s="78">
        <f t="shared" si="6"/>
        <v>34.88033987542488</v>
      </c>
      <c r="AR36" s="78">
        <f t="shared" si="7"/>
        <v>30.02036640365942</v>
      </c>
      <c r="AS36" s="78">
        <f t="shared" si="8"/>
        <v>31.869469956694527</v>
      </c>
      <c r="AT36" s="78">
        <f t="shared" si="9"/>
        <v>2.521410122883764</v>
      </c>
      <c r="AU36" s="91">
        <f t="shared" si="10"/>
        <v>3.2849547405976081</v>
      </c>
    </row>
    <row r="37" spans="1:47" ht="14.45" customHeight="1" x14ac:dyDescent="0.15">
      <c r="A37" s="208"/>
      <c r="B37" s="205" t="s">
        <v>91</v>
      </c>
      <c r="C37" s="71">
        <v>1647</v>
      </c>
      <c r="D37" s="72">
        <v>8</v>
      </c>
      <c r="E37" s="72">
        <v>554</v>
      </c>
      <c r="F37" s="128">
        <v>2</v>
      </c>
      <c r="G37" s="74" t="s">
        <v>91</v>
      </c>
      <c r="H37" s="72">
        <v>5117803</v>
      </c>
      <c r="I37" s="72">
        <v>19941</v>
      </c>
      <c r="J37" s="75">
        <v>60</v>
      </c>
      <c r="K37" s="72">
        <v>95500</v>
      </c>
      <c r="L37" s="76">
        <v>2709350</v>
      </c>
      <c r="M37" s="179"/>
      <c r="N37" s="54"/>
      <c r="O37" s="77">
        <f t="shared" si="26"/>
        <v>0.53039832285115307</v>
      </c>
      <c r="P37" s="78">
        <f t="shared" si="27"/>
        <v>0.96597192070712601</v>
      </c>
      <c r="Q37" s="79">
        <f t="shared" si="13"/>
        <v>4.8573163327261691E-3</v>
      </c>
      <c r="R37" s="80">
        <f t="shared" si="14"/>
        <v>5.0284239413195776E-3</v>
      </c>
      <c r="S37" s="81">
        <f t="shared" si="15"/>
        <v>3.6101083032490976E-3</v>
      </c>
      <c r="T37" s="82">
        <f t="shared" si="28"/>
        <v>2.4848736106813492E-2</v>
      </c>
      <c r="U37" s="83">
        <f t="shared" si="29"/>
        <v>94882.200340632611</v>
      </c>
      <c r="V37" s="83">
        <f t="shared" si="30"/>
        <v>468875.09585746494</v>
      </c>
      <c r="W37" s="84">
        <f>SUM(V37:V$42)</f>
        <v>2766657.3015249353</v>
      </c>
      <c r="X37" s="85">
        <f t="shared" si="0"/>
        <v>467182.40598072315</v>
      </c>
      <c r="Y37" s="83">
        <f>SUM(X37:X$42)</f>
        <v>2489427.3075586213</v>
      </c>
      <c r="Z37" s="83">
        <f t="shared" si="1"/>
        <v>1692.6898767417508</v>
      </c>
      <c r="AA37" s="84">
        <f>SUM(Z37:Z$42)</f>
        <v>277229.99396631378</v>
      </c>
      <c r="AB37" s="77">
        <f t="shared" si="2"/>
        <v>29.158865325556057</v>
      </c>
      <c r="AC37" s="78">
        <f t="shared" si="3"/>
        <v>26.237031799657181</v>
      </c>
      <c r="AD37" s="86">
        <f t="shared" si="16"/>
        <v>89.979604853354644</v>
      </c>
      <c r="AE37" s="78">
        <f t="shared" si="4"/>
        <v>2.9218335258988724</v>
      </c>
      <c r="AF37" s="87">
        <f t="shared" si="17"/>
        <v>10.020395146645347</v>
      </c>
      <c r="AH37" s="88">
        <f t="shared" si="31"/>
        <v>7.5264574163676405E-5</v>
      </c>
      <c r="AI37" s="89">
        <f t="shared" si="18"/>
        <v>6.4929159229023638E-6</v>
      </c>
      <c r="AJ37" s="89">
        <f t="shared" si="32"/>
        <v>500648761.07613391</v>
      </c>
      <c r="AK37" s="89">
        <f>SUM(AJ37:AJ$42)/U37/U37</f>
        <v>0.25040218865310981</v>
      </c>
      <c r="AL37" s="89">
        <f t="shared" si="33"/>
        <v>398108873.52242416</v>
      </c>
      <c r="AM37" s="89">
        <f>SUM(AL37:AL$42)/U37/U37</f>
        <v>0.20010403462177384</v>
      </c>
      <c r="AN37" s="89">
        <f t="shared" si="34"/>
        <v>7470757.3073197994</v>
      </c>
      <c r="AO37" s="90">
        <f>SUM(AN37:AN$42)/U37/U37</f>
        <v>3.8313981416927483E-2</v>
      </c>
      <c r="AP37" s="77">
        <f t="shared" si="5"/>
        <v>28.178077352582395</v>
      </c>
      <c r="AQ37" s="78">
        <f t="shared" si="6"/>
        <v>30.139653298529719</v>
      </c>
      <c r="AR37" s="78">
        <f t="shared" si="7"/>
        <v>25.360265206199717</v>
      </c>
      <c r="AS37" s="78">
        <f t="shared" si="8"/>
        <v>27.113798393114646</v>
      </c>
      <c r="AT37" s="78">
        <f t="shared" si="9"/>
        <v>2.5381839579188359</v>
      </c>
      <c r="AU37" s="91">
        <f t="shared" si="10"/>
        <v>3.3054830938789088</v>
      </c>
    </row>
    <row r="38" spans="1:47" ht="14.45" customHeight="1" x14ac:dyDescent="0.15">
      <c r="A38" s="208"/>
      <c r="B38" s="205" t="s">
        <v>93</v>
      </c>
      <c r="C38" s="71">
        <v>1165</v>
      </c>
      <c r="D38" s="72">
        <v>8</v>
      </c>
      <c r="E38" s="72">
        <v>391</v>
      </c>
      <c r="F38" s="126">
        <v>4</v>
      </c>
      <c r="G38" s="74" t="s">
        <v>93</v>
      </c>
      <c r="H38" s="72">
        <v>4296437</v>
      </c>
      <c r="I38" s="72">
        <v>25619</v>
      </c>
      <c r="J38" s="75">
        <v>65</v>
      </c>
      <c r="K38" s="72">
        <v>93592</v>
      </c>
      <c r="L38" s="76">
        <v>2236330</v>
      </c>
      <c r="M38" s="179"/>
      <c r="N38" s="54"/>
      <c r="O38" s="77">
        <f t="shared" si="26"/>
        <v>0.53183823529411767</v>
      </c>
      <c r="P38" s="78">
        <f t="shared" si="27"/>
        <v>1.011915005096083</v>
      </c>
      <c r="Q38" s="79">
        <f t="shared" si="13"/>
        <v>6.8669527896995704E-3</v>
      </c>
      <c r="R38" s="80">
        <f t="shared" si="14"/>
        <v>6.7860964163166471E-3</v>
      </c>
      <c r="S38" s="81">
        <f t="shared" si="15"/>
        <v>1.0230179028132993E-2</v>
      </c>
      <c r="T38" s="82">
        <f t="shared" si="28"/>
        <v>3.3399925784579391E-2</v>
      </c>
      <c r="U38" s="83">
        <f t="shared" si="29"/>
        <v>92524.49758313442</v>
      </c>
      <c r="V38" s="83">
        <f t="shared" si="30"/>
        <v>455388.65983421169</v>
      </c>
      <c r="W38" s="84">
        <f>SUM(V38:V$42)</f>
        <v>2297782.2056674697</v>
      </c>
      <c r="X38" s="85">
        <f t="shared" si="0"/>
        <v>450729.95231672615</v>
      </c>
      <c r="Y38" s="83">
        <f>SUM(X38:X$42)</f>
        <v>2022244.9015778981</v>
      </c>
      <c r="Z38" s="83">
        <f t="shared" si="1"/>
        <v>4658.7075174855418</v>
      </c>
      <c r="AA38" s="84">
        <f>SUM(Z38:Z$42)</f>
        <v>275537.30408957205</v>
      </c>
      <c r="AB38" s="77">
        <f t="shared" si="2"/>
        <v>24.834311622204524</v>
      </c>
      <c r="AC38" s="78">
        <f t="shared" si="3"/>
        <v>21.856318644269166</v>
      </c>
      <c r="AD38" s="86">
        <f t="shared" si="16"/>
        <v>88.008554361246254</v>
      </c>
      <c r="AE38" s="78">
        <f t="shared" si="4"/>
        <v>2.977992977935366</v>
      </c>
      <c r="AF38" s="87">
        <f t="shared" si="17"/>
        <v>11.991445638753774</v>
      </c>
      <c r="AH38" s="88">
        <f t="shared" si="31"/>
        <v>1.347869483487654E-4</v>
      </c>
      <c r="AI38" s="89">
        <f t="shared" si="18"/>
        <v>2.5896476893057139E-5</v>
      </c>
      <c r="AJ38" s="89">
        <f t="shared" si="32"/>
        <v>607294906.05683458</v>
      </c>
      <c r="AK38" s="89">
        <f>SUM(AJ38:AJ$42)/U38/U38</f>
        <v>0.20484458627062097</v>
      </c>
      <c r="AL38" s="89">
        <f t="shared" si="33"/>
        <v>461796149.73951221</v>
      </c>
      <c r="AM38" s="89">
        <f>SUM(AL38:AL$42)/U38/U38</f>
        <v>0.16392824780908369</v>
      </c>
      <c r="AN38" s="89">
        <f t="shared" si="34"/>
        <v>16123735.739732686</v>
      </c>
      <c r="AO38" s="90">
        <f>SUM(AN38:AN$42)/U38/U38</f>
        <v>3.9418815928386274E-2</v>
      </c>
      <c r="AP38" s="77">
        <f t="shared" si="5"/>
        <v>23.947220328922249</v>
      </c>
      <c r="AQ38" s="78">
        <f t="shared" si="6"/>
        <v>25.721402915486799</v>
      </c>
      <c r="AR38" s="78">
        <f t="shared" si="7"/>
        <v>21.06275279521606</v>
      </c>
      <c r="AS38" s="78">
        <f t="shared" si="8"/>
        <v>22.649884493322272</v>
      </c>
      <c r="AT38" s="78">
        <f t="shared" si="9"/>
        <v>2.5888512000825008</v>
      </c>
      <c r="AU38" s="91">
        <f t="shared" si="10"/>
        <v>3.3671347557882312</v>
      </c>
    </row>
    <row r="39" spans="1:47" ht="14.45" customHeight="1" x14ac:dyDescent="0.15">
      <c r="A39" s="208"/>
      <c r="B39" s="205" t="s">
        <v>95</v>
      </c>
      <c r="C39" s="71">
        <v>1174</v>
      </c>
      <c r="D39" s="72">
        <v>6</v>
      </c>
      <c r="E39" s="72">
        <v>389</v>
      </c>
      <c r="F39" s="126">
        <v>7</v>
      </c>
      <c r="G39" s="74" t="s">
        <v>95</v>
      </c>
      <c r="H39" s="72">
        <v>3752050</v>
      </c>
      <c r="I39" s="72">
        <v>36778</v>
      </c>
      <c r="J39" s="75">
        <v>70</v>
      </c>
      <c r="K39" s="72">
        <v>90872</v>
      </c>
      <c r="L39" s="76">
        <v>1774737</v>
      </c>
      <c r="M39" s="179"/>
      <c r="N39" s="54"/>
      <c r="O39" s="77">
        <f t="shared" si="26"/>
        <v>0.54497136311569305</v>
      </c>
      <c r="P39" s="78">
        <f t="shared" si="27"/>
        <v>0.99801629707031625</v>
      </c>
      <c r="Q39" s="79">
        <f t="shared" si="13"/>
        <v>5.1107325383304937E-3</v>
      </c>
      <c r="R39" s="80">
        <f t="shared" si="14"/>
        <v>5.1208908645410745E-3</v>
      </c>
      <c r="S39" s="81">
        <f t="shared" si="15"/>
        <v>1.7994858611825194E-2</v>
      </c>
      <c r="T39" s="82">
        <f t="shared" si="28"/>
        <v>2.5309578499210141E-2</v>
      </c>
      <c r="U39" s="83">
        <f t="shared" si="29"/>
        <v>89434.186230602238</v>
      </c>
      <c r="V39" s="83">
        <f t="shared" si="30"/>
        <v>442021.05000713794</v>
      </c>
      <c r="W39" s="84">
        <f>SUM(V39:V$42)</f>
        <v>1842393.5458332582</v>
      </c>
      <c r="X39" s="85">
        <f t="shared" si="0"/>
        <v>434066.94370880898</v>
      </c>
      <c r="Y39" s="83">
        <f>SUM(X39:X$42)</f>
        <v>1571514.9492611717</v>
      </c>
      <c r="Z39" s="83">
        <f t="shared" si="1"/>
        <v>7954.1062983289603</v>
      </c>
      <c r="AA39" s="84">
        <f>SUM(Z39:Z$42)</f>
        <v>270878.59657208645</v>
      </c>
      <c r="AB39" s="77">
        <f t="shared" si="2"/>
        <v>20.600551349376904</v>
      </c>
      <c r="AC39" s="78">
        <f t="shared" si="3"/>
        <v>17.571747622425807</v>
      </c>
      <c r="AD39" s="86">
        <f t="shared" si="16"/>
        <v>85.297462793185346</v>
      </c>
      <c r="AE39" s="78">
        <f t="shared" si="4"/>
        <v>3.0288037269510961</v>
      </c>
      <c r="AF39" s="87">
        <f t="shared" si="17"/>
        <v>14.702537206814647</v>
      </c>
      <c r="AH39" s="88">
        <f t="shared" si="31"/>
        <v>1.0406034775641281E-4</v>
      </c>
      <c r="AI39" s="89">
        <f t="shared" si="18"/>
        <v>4.5426847494513148E-5</v>
      </c>
      <c r="AJ39" s="89">
        <f t="shared" si="32"/>
        <v>279952819.14779896</v>
      </c>
      <c r="AK39" s="89">
        <f>SUM(AJ39:AJ$42)/U39/U39</f>
        <v>0.14331922844482553</v>
      </c>
      <c r="AL39" s="89">
        <f t="shared" si="33"/>
        <v>203274561.28544918</v>
      </c>
      <c r="AM39" s="89">
        <f>SUM(AL39:AL$42)/U39/U39</f>
        <v>0.11771720326585551</v>
      </c>
      <c r="AN39" s="89">
        <f t="shared" si="34"/>
        <v>16654630.343903715</v>
      </c>
      <c r="AO39" s="90">
        <f>SUM(AN39:AN$42)/U39/U39</f>
        <v>4.0174187382630427E-2</v>
      </c>
      <c r="AP39" s="77">
        <f t="shared" si="5"/>
        <v>19.858543837289833</v>
      </c>
      <c r="AQ39" s="78">
        <f t="shared" si="6"/>
        <v>21.342558861463974</v>
      </c>
      <c r="AR39" s="78">
        <f t="shared" si="7"/>
        <v>16.899272784185662</v>
      </c>
      <c r="AS39" s="78">
        <f t="shared" si="8"/>
        <v>18.244222460665952</v>
      </c>
      <c r="AT39" s="78">
        <f t="shared" si="9"/>
        <v>2.6359511359591146</v>
      </c>
      <c r="AU39" s="91">
        <f t="shared" si="10"/>
        <v>3.4216563179430777</v>
      </c>
    </row>
    <row r="40" spans="1:47" ht="14.45" customHeight="1" x14ac:dyDescent="0.15">
      <c r="A40" s="208"/>
      <c r="B40" s="205" t="s">
        <v>97</v>
      </c>
      <c r="C40" s="71">
        <v>1174</v>
      </c>
      <c r="D40" s="72">
        <v>17</v>
      </c>
      <c r="E40" s="72">
        <v>393</v>
      </c>
      <c r="F40" s="126">
        <v>21</v>
      </c>
      <c r="G40" s="74" t="s">
        <v>97</v>
      </c>
      <c r="H40" s="72">
        <v>3379056</v>
      </c>
      <c r="I40" s="72">
        <v>60415</v>
      </c>
      <c r="J40" s="75">
        <v>75</v>
      </c>
      <c r="K40" s="72">
        <v>86507</v>
      </c>
      <c r="L40" s="76">
        <v>1330308</v>
      </c>
      <c r="M40" s="179"/>
      <c r="N40" s="54"/>
      <c r="O40" s="77">
        <f t="shared" si="26"/>
        <v>0.54519639065817416</v>
      </c>
      <c r="P40" s="78">
        <f t="shared" si="27"/>
        <v>0.985536928225339</v>
      </c>
      <c r="Q40" s="79">
        <f t="shared" si="13"/>
        <v>1.4480408858603067E-2</v>
      </c>
      <c r="R40" s="80">
        <f t="shared" si="14"/>
        <v>1.4692913521442579E-2</v>
      </c>
      <c r="S40" s="81">
        <f t="shared" si="15"/>
        <v>5.3435114503816793E-2</v>
      </c>
      <c r="T40" s="82">
        <f t="shared" si="28"/>
        <v>7.1089334288428119E-2</v>
      </c>
      <c r="U40" s="83">
        <f t="shared" si="29"/>
        <v>87170.644673685834</v>
      </c>
      <c r="V40" s="83">
        <f t="shared" si="30"/>
        <v>421761.3538868099</v>
      </c>
      <c r="W40" s="84">
        <f>SUM(V40:V$42)</f>
        <v>1400372.4958261205</v>
      </c>
      <c r="X40" s="85">
        <f t="shared" si="0"/>
        <v>399224.48764858342</v>
      </c>
      <c r="Y40" s="83">
        <f>SUM(X40:X$42)</f>
        <v>1137448.0055523629</v>
      </c>
      <c r="Z40" s="83">
        <f t="shared" si="1"/>
        <v>22536.866238226481</v>
      </c>
      <c r="AA40" s="84">
        <f>SUM(Z40:Z$42)</f>
        <v>262924.49027375749</v>
      </c>
      <c r="AB40" s="77">
        <f t="shared" si="2"/>
        <v>16.064725700587257</v>
      </c>
      <c r="AC40" s="78">
        <f t="shared" si="3"/>
        <v>13.048521205851811</v>
      </c>
      <c r="AD40" s="86">
        <f t="shared" si="16"/>
        <v>81.224674787785602</v>
      </c>
      <c r="AE40" s="78">
        <f t="shared" si="4"/>
        <v>3.0162044947354438</v>
      </c>
      <c r="AF40" s="87">
        <f t="shared" si="17"/>
        <v>18.775325212214391</v>
      </c>
      <c r="AH40" s="88">
        <f t="shared" si="31"/>
        <v>2.7614292626729572E-4</v>
      </c>
      <c r="AI40" s="89">
        <f t="shared" si="18"/>
        <v>1.2870178891038366E-4</v>
      </c>
      <c r="AJ40" s="89">
        <f t="shared" si="32"/>
        <v>432669615.98983669</v>
      </c>
      <c r="AK40" s="89">
        <f>SUM(AJ40:AJ$42)/U40/U40</f>
        <v>0.11401684864033149</v>
      </c>
      <c r="AL40" s="89">
        <f t="shared" si="33"/>
        <v>289377583.08554816</v>
      </c>
      <c r="AM40" s="89">
        <f>SUM(AL40:AL$42)/U40/U40</f>
        <v>9.7158898281296716E-2</v>
      </c>
      <c r="AN40" s="89">
        <f t="shared" si="34"/>
        <v>42931803.681891784</v>
      </c>
      <c r="AO40" s="90">
        <f>SUM(AN40:AN$42)/U40/U40</f>
        <v>4.0095897425003912E-2</v>
      </c>
      <c r="AP40" s="77">
        <f t="shared" si="5"/>
        <v>15.402904632822942</v>
      </c>
      <c r="AQ40" s="78">
        <f t="shared" si="6"/>
        <v>16.726546768351572</v>
      </c>
      <c r="AR40" s="78">
        <f t="shared" si="7"/>
        <v>12.437582891750109</v>
      </c>
      <c r="AS40" s="78">
        <f t="shared" si="8"/>
        <v>13.659459519953513</v>
      </c>
      <c r="AT40" s="78">
        <f t="shared" si="9"/>
        <v>2.6237348786530075</v>
      </c>
      <c r="AU40" s="91">
        <f t="shared" si="10"/>
        <v>3.4086741108178802</v>
      </c>
    </row>
    <row r="41" spans="1:47" ht="14.45" customHeight="1" x14ac:dyDescent="0.15">
      <c r="A41" s="208"/>
      <c r="B41" s="205" t="s">
        <v>99</v>
      </c>
      <c r="C41" s="71">
        <v>1109</v>
      </c>
      <c r="D41" s="72">
        <v>35</v>
      </c>
      <c r="E41" s="72">
        <v>366</v>
      </c>
      <c r="F41" s="126">
        <v>41</v>
      </c>
      <c r="G41" s="74" t="s">
        <v>99</v>
      </c>
      <c r="H41" s="72">
        <v>2663083</v>
      </c>
      <c r="I41" s="72">
        <v>91456</v>
      </c>
      <c r="J41" s="75">
        <v>80</v>
      </c>
      <c r="K41" s="72">
        <v>78971</v>
      </c>
      <c r="L41" s="76">
        <v>914910</v>
      </c>
      <c r="M41" s="179"/>
      <c r="N41" s="54"/>
      <c r="O41" s="77">
        <f>IF(K41&lt;0.5,0.5,((L41-L42)-5*K42)/5/(K41-K42))</f>
        <v>0.5416790548470386</v>
      </c>
      <c r="P41" s="78">
        <f>IF(H41&lt;0.5,1,(I41/H41)/((K41-K42)/(L41-L42)))</f>
        <v>0.98226453147566195</v>
      </c>
      <c r="Q41" s="79">
        <f t="shared" si="13"/>
        <v>3.1559963931469794E-2</v>
      </c>
      <c r="R41" s="80">
        <f t="shared" si="14"/>
        <v>3.2129801005903236E-2</v>
      </c>
      <c r="S41" s="81">
        <f t="shared" si="15"/>
        <v>0.11202185792349727</v>
      </c>
      <c r="T41" s="82">
        <f>5*R41/(1+5*(1-O41)*R41)</f>
        <v>0.14963179495322054</v>
      </c>
      <c r="U41" s="83">
        <f t="shared" si="29"/>
        <v>80973.741574340398</v>
      </c>
      <c r="V41" s="83">
        <f>5*U41*((1-T41)+O41*T41)</f>
        <v>377103.06060160918</v>
      </c>
      <c r="W41" s="84">
        <f>SUM(V41:V$42)</f>
        <v>978611.14193931047</v>
      </c>
      <c r="X41" s="85">
        <f t="shared" si="0"/>
        <v>334859.27512437972</v>
      </c>
      <c r="Y41" s="83">
        <f>SUM(X41:X$42)</f>
        <v>738223.5179037794</v>
      </c>
      <c r="Z41" s="83">
        <f t="shared" si="1"/>
        <v>42243.785477229445</v>
      </c>
      <c r="AA41" s="84">
        <f>SUM(Z41:Z$42)</f>
        <v>240387.62403553104</v>
      </c>
      <c r="AB41" s="77">
        <f t="shared" si="2"/>
        <v>12.085536902612644</v>
      </c>
      <c r="AC41" s="78">
        <f t="shared" si="3"/>
        <v>9.1168260667074517</v>
      </c>
      <c r="AD41" s="86">
        <f t="shared" si="16"/>
        <v>75.435838226902291</v>
      </c>
      <c r="AE41" s="78">
        <f t="shared" si="4"/>
        <v>2.9687108359051915</v>
      </c>
      <c r="AF41" s="87">
        <f t="shared" si="17"/>
        <v>24.564161773097705</v>
      </c>
      <c r="AH41" s="88">
        <f>IF(D41=0,0,T41*T41*(1-T41)/D41)</f>
        <v>5.4398476979340639E-4</v>
      </c>
      <c r="AI41" s="89">
        <f t="shared" si="18"/>
        <v>2.717840471881559E-4</v>
      </c>
      <c r="AJ41" s="89">
        <f>U41*U41*((1-O41)*5+AB42)^2*AH41</f>
        <v>433712639.51436853</v>
      </c>
      <c r="AK41" s="89">
        <f>SUM(AJ41:AJ$42)/U41/U41</f>
        <v>6.6147534916336057E-2</v>
      </c>
      <c r="AL41" s="89">
        <f>U41*U41*((1-O41)*5*(1-S41)+AC42)^2*AH41+V41*V41*AI41</f>
        <v>260849007.48035482</v>
      </c>
      <c r="AM41" s="89">
        <f>SUM(AL41:AL$42)/U41/U41</f>
        <v>6.8464715518888081E-2</v>
      </c>
      <c r="AN41" s="89">
        <f>U41*U41*((1-O41)*5*S41+AE42)^2*AH41+V41*V41*AI41</f>
        <v>73688947.244751275</v>
      </c>
      <c r="AO41" s="90">
        <f>SUM(AN41:AN$42)/U41/U41</f>
        <v>3.9920062927623214E-2</v>
      </c>
      <c r="AP41" s="77">
        <f t="shared" si="5"/>
        <v>11.581441306386495</v>
      </c>
      <c r="AQ41" s="78">
        <f t="shared" si="6"/>
        <v>12.589632498838792</v>
      </c>
      <c r="AR41" s="78">
        <f t="shared" si="7"/>
        <v>8.6039771112270298</v>
      </c>
      <c r="AS41" s="78">
        <f t="shared" si="8"/>
        <v>9.6296750221878735</v>
      </c>
      <c r="AT41" s="78">
        <f t="shared" si="9"/>
        <v>2.5771027234473962</v>
      </c>
      <c r="AU41" s="91">
        <f t="shared" si="10"/>
        <v>3.3603189483629867</v>
      </c>
    </row>
    <row r="42" spans="1:47" ht="14.45" customHeight="1" thickBot="1" x14ac:dyDescent="0.2">
      <c r="A42" s="209"/>
      <c r="B42" s="210" t="s">
        <v>101</v>
      </c>
      <c r="C42" s="131">
        <v>1253</v>
      </c>
      <c r="D42" s="131">
        <v>126</v>
      </c>
      <c r="E42" s="131">
        <v>425</v>
      </c>
      <c r="F42" s="132">
        <v>140</v>
      </c>
      <c r="G42" s="133" t="s">
        <v>101</v>
      </c>
      <c r="H42" s="131">
        <v>2761968</v>
      </c>
      <c r="I42" s="131">
        <v>292332</v>
      </c>
      <c r="J42" s="134">
        <v>85</v>
      </c>
      <c r="K42" s="131">
        <v>66190</v>
      </c>
      <c r="L42" s="135">
        <v>549344</v>
      </c>
      <c r="M42" s="179"/>
      <c r="N42" s="54"/>
      <c r="O42" s="136">
        <v>1</v>
      </c>
      <c r="P42" s="137">
        <f>IF(H42&lt;0.5,1,(I42/H42)/(K42/L42))</f>
        <v>0.87843517867442611</v>
      </c>
      <c r="Q42" s="138">
        <f t="shared" si="13"/>
        <v>0.1005586592178771</v>
      </c>
      <c r="R42" s="139">
        <f t="shared" si="14"/>
        <v>0.11447476337368667</v>
      </c>
      <c r="S42" s="140">
        <f t="shared" si="15"/>
        <v>0.32941176470588235</v>
      </c>
      <c r="T42" s="136">
        <v>1</v>
      </c>
      <c r="U42" s="141">
        <f>U41*(1-T41)</f>
        <v>68857.495278493632</v>
      </c>
      <c r="V42" s="141">
        <f>U42/R42</f>
        <v>601508.0813377013</v>
      </c>
      <c r="W42" s="142">
        <f>SUM(V42:V$42)</f>
        <v>601508.0813377013</v>
      </c>
      <c r="X42" s="136">
        <f t="shared" si="0"/>
        <v>403364.24277939973</v>
      </c>
      <c r="Y42" s="141">
        <f>SUM(X42:X$42)</f>
        <v>403364.24277939973</v>
      </c>
      <c r="Z42" s="141">
        <f t="shared" si="1"/>
        <v>198143.83855830159</v>
      </c>
      <c r="AA42" s="142">
        <f>SUM(Z42:Z$42)</f>
        <v>198143.83855830159</v>
      </c>
      <c r="AB42" s="143">
        <f t="shared" si="2"/>
        <v>8.7355498323734597</v>
      </c>
      <c r="AC42" s="137">
        <f t="shared" si="3"/>
        <v>5.8579569464151433</v>
      </c>
      <c r="AD42" s="144">
        <f t="shared" si="16"/>
        <v>67.058823529411754</v>
      </c>
      <c r="AE42" s="137">
        <f t="shared" si="4"/>
        <v>2.8775928859583155</v>
      </c>
      <c r="AF42" s="145">
        <f t="shared" si="17"/>
        <v>32.941176470588232</v>
      </c>
      <c r="AH42" s="146">
        <f>0</f>
        <v>0</v>
      </c>
      <c r="AI42" s="147">
        <f t="shared" si="18"/>
        <v>5.197638917158559E-4</v>
      </c>
      <c r="AJ42" s="147">
        <v>0</v>
      </c>
      <c r="AK42" s="147">
        <f>(1-R42)/R42/R42/D42</f>
        <v>0.53630381778973424</v>
      </c>
      <c r="AL42" s="147">
        <f>V42*V42*AI42</f>
        <v>188056798.59170106</v>
      </c>
      <c r="AM42" s="147">
        <f>(1-S42)*(1-S42)*(1-R42)/R42/R42/D42+AI42/R42/R42</f>
        <v>0.28083279764680558</v>
      </c>
      <c r="AN42" s="147">
        <f>V42*V42*AI42</f>
        <v>188056798.59170106</v>
      </c>
      <c r="AO42" s="148">
        <f>S42*S42*(1-R42)/R42/R42/D42+AI42/R42/R42</f>
        <v>9.7858553930307957E-2</v>
      </c>
      <c r="AP42" s="143">
        <f t="shared" si="5"/>
        <v>7.300187597109816</v>
      </c>
      <c r="AQ42" s="137">
        <f t="shared" si="6"/>
        <v>10.170912067637103</v>
      </c>
      <c r="AR42" s="137">
        <f t="shared" si="7"/>
        <v>4.8192812148030253</v>
      </c>
      <c r="AS42" s="137">
        <f t="shared" si="8"/>
        <v>6.8966326780272613</v>
      </c>
      <c r="AT42" s="137">
        <f t="shared" si="9"/>
        <v>2.2644587890605234</v>
      </c>
      <c r="AU42" s="149">
        <f t="shared" si="10"/>
        <v>3.4907269828561076</v>
      </c>
    </row>
    <row r="43" spans="1:47" ht="14.45" customHeight="1" thickTop="1" x14ac:dyDescent="0.15">
      <c r="G43" s="150"/>
      <c r="H43" s="150"/>
      <c r="I43" s="150"/>
      <c r="J43" s="150"/>
      <c r="K43" s="150"/>
      <c r="L43" s="150"/>
    </row>
    <row r="44" spans="1:47" ht="14.45" customHeight="1" thickBot="1" x14ac:dyDescent="0.2">
      <c r="A44" s="1" t="s">
        <v>103</v>
      </c>
      <c r="G44" s="150"/>
      <c r="H44" s="150"/>
      <c r="I44" s="150"/>
      <c r="J44" s="229" t="s">
        <v>104</v>
      </c>
      <c r="K44" s="230"/>
      <c r="L44" s="230"/>
      <c r="M44" s="230"/>
    </row>
    <row r="45" spans="1:47" ht="14.45" customHeight="1" thickTop="1" x14ac:dyDescent="0.15">
      <c r="A45" s="212" t="s">
        <v>18</v>
      </c>
      <c r="B45" s="214" t="s">
        <v>105</v>
      </c>
      <c r="C45" s="216" t="s">
        <v>35</v>
      </c>
      <c r="D45" s="217"/>
      <c r="E45" s="217"/>
      <c r="F45" s="218" t="s">
        <v>106</v>
      </c>
      <c r="G45" s="217"/>
      <c r="H45" s="217"/>
      <c r="I45" s="217"/>
      <c r="J45" s="218" t="s">
        <v>107</v>
      </c>
      <c r="K45" s="217"/>
      <c r="L45" s="217"/>
      <c r="M45" s="219"/>
    </row>
    <row r="46" spans="1:47" ht="14.45" customHeight="1" x14ac:dyDescent="0.15">
      <c r="A46" s="213"/>
      <c r="B46" s="215"/>
      <c r="C46" s="20" t="s">
        <v>108</v>
      </c>
      <c r="D46" s="220" t="s">
        <v>17</v>
      </c>
      <c r="E46" s="221"/>
      <c r="F46" s="22" t="s">
        <v>108</v>
      </c>
      <c r="G46" s="220" t="s">
        <v>17</v>
      </c>
      <c r="H46" s="222"/>
      <c r="I46" s="151" t="s">
        <v>152</v>
      </c>
      <c r="J46" s="22" t="s">
        <v>108</v>
      </c>
      <c r="K46" s="220" t="s">
        <v>17</v>
      </c>
      <c r="L46" s="222"/>
      <c r="M46" s="152" t="s">
        <v>152</v>
      </c>
    </row>
    <row r="47" spans="1:47" ht="14.45" customHeight="1" x14ac:dyDescent="0.15">
      <c r="A47" s="46" t="s">
        <v>65</v>
      </c>
      <c r="B47" s="47">
        <v>0</v>
      </c>
      <c r="C47" s="153">
        <f>AB7</f>
        <v>78.207658025433005</v>
      </c>
      <c r="D47" s="153">
        <f t="shared" ref="D47:E82" si="35">AP7</f>
        <v>76.060841065685452</v>
      </c>
      <c r="E47" s="154">
        <f t="shared" si="35"/>
        <v>80.354474985180559</v>
      </c>
      <c r="F47" s="155">
        <f>AC7</f>
        <v>76.826875061107742</v>
      </c>
      <c r="G47" s="153">
        <f t="shared" ref="G47:H82" si="36">AR7</f>
        <v>74.775184452024618</v>
      </c>
      <c r="H47" s="153">
        <f t="shared" si="36"/>
        <v>78.878565670190866</v>
      </c>
      <c r="I47" s="156">
        <f t="shared" ref="I47:J82" si="37">AD7</f>
        <v>98.234465780990092</v>
      </c>
      <c r="J47" s="155">
        <f t="shared" si="37"/>
        <v>1.3807829643252618</v>
      </c>
      <c r="K47" s="153">
        <f t="shared" ref="K47:L82" si="38">AT7</f>
        <v>1.0981007928962137</v>
      </c>
      <c r="L47" s="153">
        <f t="shared" si="38"/>
        <v>1.66346513575431</v>
      </c>
      <c r="M47" s="157">
        <f>AF7</f>
        <v>1.7655342190098997</v>
      </c>
    </row>
    <row r="48" spans="1:47" ht="14.45" customHeight="1" x14ac:dyDescent="0.15">
      <c r="A48" s="46"/>
      <c r="B48" s="70">
        <v>5</v>
      </c>
      <c r="C48" s="158">
        <f>AB8</f>
        <v>73.803883356017309</v>
      </c>
      <c r="D48" s="158">
        <f t="shared" si="35"/>
        <v>71.986193381048508</v>
      </c>
      <c r="E48" s="159">
        <f t="shared" si="35"/>
        <v>75.621573330986109</v>
      </c>
      <c r="F48" s="160">
        <f>AC8</f>
        <v>72.412456195828241</v>
      </c>
      <c r="G48" s="158">
        <f t="shared" si="36"/>
        <v>70.695737157840881</v>
      </c>
      <c r="H48" s="158">
        <f t="shared" si="36"/>
        <v>74.129175233815602</v>
      </c>
      <c r="I48" s="161">
        <f t="shared" si="37"/>
        <v>98.114696548585314</v>
      </c>
      <c r="J48" s="160">
        <f t="shared" si="37"/>
        <v>1.3914271601890689</v>
      </c>
      <c r="K48" s="158">
        <f t="shared" si="38"/>
        <v>1.1073367441455202</v>
      </c>
      <c r="L48" s="158">
        <f t="shared" si="38"/>
        <v>1.6755175762326175</v>
      </c>
      <c r="M48" s="162">
        <f>AF8</f>
        <v>1.8853034514146934</v>
      </c>
    </row>
    <row r="49" spans="1:13" ht="14.45" customHeight="1" x14ac:dyDescent="0.15">
      <c r="A49" s="46"/>
      <c r="B49" s="70">
        <v>10</v>
      </c>
      <c r="C49" s="158">
        <f t="shared" ref="C49:C62" si="39">AB9</f>
        <v>68.803883356017323</v>
      </c>
      <c r="D49" s="158">
        <f t="shared" si="35"/>
        <v>66.986193381048523</v>
      </c>
      <c r="E49" s="159">
        <f t="shared" si="35"/>
        <v>70.621573330986124</v>
      </c>
      <c r="F49" s="160">
        <f t="shared" ref="F49:F62" si="40">AC9</f>
        <v>67.412456195828256</v>
      </c>
      <c r="G49" s="158">
        <f t="shared" si="36"/>
        <v>65.695737157840895</v>
      </c>
      <c r="H49" s="158">
        <f t="shared" si="36"/>
        <v>69.129175233815616</v>
      </c>
      <c r="I49" s="161">
        <f t="shared" si="37"/>
        <v>97.977690949522</v>
      </c>
      <c r="J49" s="160">
        <f t="shared" si="37"/>
        <v>1.3914271601890689</v>
      </c>
      <c r="K49" s="158">
        <f t="shared" si="38"/>
        <v>1.1073367441455202</v>
      </c>
      <c r="L49" s="158">
        <f t="shared" si="38"/>
        <v>1.6755175762326175</v>
      </c>
      <c r="M49" s="162">
        <f t="shared" ref="M49:M62" si="41">AF9</f>
        <v>2.0223090504780061</v>
      </c>
    </row>
    <row r="50" spans="1:13" ht="14.45" customHeight="1" x14ac:dyDescent="0.15">
      <c r="A50" s="46"/>
      <c r="B50" s="70">
        <v>15</v>
      </c>
      <c r="C50" s="158">
        <f t="shared" si="39"/>
        <v>63.803883356017323</v>
      </c>
      <c r="D50" s="158">
        <f t="shared" si="35"/>
        <v>61.986193381048516</v>
      </c>
      <c r="E50" s="159">
        <f t="shared" si="35"/>
        <v>65.621573330986124</v>
      </c>
      <c r="F50" s="160">
        <f t="shared" si="40"/>
        <v>62.412456195828248</v>
      </c>
      <c r="G50" s="158">
        <f t="shared" si="36"/>
        <v>60.695737157840888</v>
      </c>
      <c r="H50" s="158">
        <f t="shared" si="36"/>
        <v>64.129175233815602</v>
      </c>
      <c r="I50" s="161">
        <f t="shared" si="37"/>
        <v>97.819212425637019</v>
      </c>
      <c r="J50" s="160">
        <f t="shared" si="37"/>
        <v>1.3914271601890689</v>
      </c>
      <c r="K50" s="158">
        <f t="shared" si="38"/>
        <v>1.1073367441455202</v>
      </c>
      <c r="L50" s="158">
        <f t="shared" si="38"/>
        <v>1.6755175762326175</v>
      </c>
      <c r="M50" s="162">
        <f t="shared" si="41"/>
        <v>2.1807875743629701</v>
      </c>
    </row>
    <row r="51" spans="1:13" ht="14.45" customHeight="1" x14ac:dyDescent="0.15">
      <c r="A51" s="46"/>
      <c r="B51" s="70">
        <v>20</v>
      </c>
      <c r="C51" s="158">
        <f t="shared" si="39"/>
        <v>58.803883356017309</v>
      </c>
      <c r="D51" s="158">
        <f t="shared" si="35"/>
        <v>56.986193381048501</v>
      </c>
      <c r="E51" s="159">
        <f t="shared" si="35"/>
        <v>60.621573330986116</v>
      </c>
      <c r="F51" s="160">
        <f t="shared" si="40"/>
        <v>57.412456195828256</v>
      </c>
      <c r="G51" s="158">
        <f t="shared" si="36"/>
        <v>55.695737157840895</v>
      </c>
      <c r="H51" s="158">
        <f t="shared" si="36"/>
        <v>59.129175233815616</v>
      </c>
      <c r="I51" s="161">
        <f t="shared" si="37"/>
        <v>97.633783551734311</v>
      </c>
      <c r="J51" s="160">
        <f t="shared" si="37"/>
        <v>1.3914271601890689</v>
      </c>
      <c r="K51" s="158">
        <f t="shared" si="38"/>
        <v>1.1073367441455202</v>
      </c>
      <c r="L51" s="158">
        <f t="shared" si="38"/>
        <v>1.6755175762326175</v>
      </c>
      <c r="M51" s="162">
        <f t="shared" si="41"/>
        <v>2.3662164482657189</v>
      </c>
    </row>
    <row r="52" spans="1:13" ht="14.45" customHeight="1" x14ac:dyDescent="0.15">
      <c r="A52" s="46"/>
      <c r="B52" s="70">
        <v>25</v>
      </c>
      <c r="C52" s="158">
        <f t="shared" si="39"/>
        <v>53.803883356017309</v>
      </c>
      <c r="D52" s="158">
        <f t="shared" si="35"/>
        <v>51.986193381048501</v>
      </c>
      <c r="E52" s="159">
        <f t="shared" si="35"/>
        <v>55.621573330986116</v>
      </c>
      <c r="F52" s="160">
        <f t="shared" si="40"/>
        <v>52.412456195828248</v>
      </c>
      <c r="G52" s="158">
        <f t="shared" si="36"/>
        <v>50.695737157840888</v>
      </c>
      <c r="H52" s="158">
        <f t="shared" si="36"/>
        <v>54.129175233815609</v>
      </c>
      <c r="I52" s="161">
        <f t="shared" si="37"/>
        <v>97.413890832038902</v>
      </c>
      <c r="J52" s="160">
        <f t="shared" si="37"/>
        <v>1.3914271601890689</v>
      </c>
      <c r="K52" s="158">
        <f t="shared" si="38"/>
        <v>1.1073367441455202</v>
      </c>
      <c r="L52" s="158">
        <f t="shared" si="38"/>
        <v>1.6755175762326175</v>
      </c>
      <c r="M52" s="162">
        <f t="shared" si="41"/>
        <v>2.5861091679611166</v>
      </c>
    </row>
    <row r="53" spans="1:13" ht="14.45" customHeight="1" x14ac:dyDescent="0.15">
      <c r="A53" s="46"/>
      <c r="B53" s="70">
        <v>30</v>
      </c>
      <c r="C53" s="158">
        <f t="shared" si="39"/>
        <v>48.803883356017309</v>
      </c>
      <c r="D53" s="158">
        <f t="shared" si="35"/>
        <v>46.986193381048501</v>
      </c>
      <c r="E53" s="159">
        <f t="shared" si="35"/>
        <v>50.621573330986116</v>
      </c>
      <c r="F53" s="160">
        <f t="shared" si="40"/>
        <v>47.412456195828256</v>
      </c>
      <c r="G53" s="158">
        <f t="shared" si="36"/>
        <v>45.695737157840895</v>
      </c>
      <c r="H53" s="158">
        <f t="shared" si="36"/>
        <v>49.129175233815616</v>
      </c>
      <c r="I53" s="161">
        <f t="shared" si="37"/>
        <v>97.14894171425091</v>
      </c>
      <c r="J53" s="160">
        <f t="shared" si="37"/>
        <v>1.3914271601890689</v>
      </c>
      <c r="K53" s="158">
        <f t="shared" si="38"/>
        <v>1.1073367441455202</v>
      </c>
      <c r="L53" s="158">
        <f t="shared" si="38"/>
        <v>1.6755175762326175</v>
      </c>
      <c r="M53" s="162">
        <f t="shared" si="41"/>
        <v>2.8510582857491236</v>
      </c>
    </row>
    <row r="54" spans="1:13" ht="14.45" customHeight="1" x14ac:dyDescent="0.15">
      <c r="A54" s="46"/>
      <c r="B54" s="70">
        <v>35</v>
      </c>
      <c r="C54" s="158">
        <f t="shared" si="39"/>
        <v>44.079628722984943</v>
      </c>
      <c r="D54" s="158">
        <f t="shared" si="35"/>
        <v>42.333290891149268</v>
      </c>
      <c r="E54" s="159">
        <f t="shared" si="35"/>
        <v>45.825966554820617</v>
      </c>
      <c r="F54" s="160">
        <f t="shared" si="40"/>
        <v>42.679900582095357</v>
      </c>
      <c r="G54" s="158">
        <f t="shared" si="36"/>
        <v>41.034914986179032</v>
      </c>
      <c r="H54" s="158">
        <f t="shared" si="36"/>
        <v>44.324886178011681</v>
      </c>
      <c r="I54" s="161">
        <f t="shared" si="37"/>
        <v>96.82454643689023</v>
      </c>
      <c r="J54" s="160">
        <f t="shared" si="37"/>
        <v>1.3997281408895905</v>
      </c>
      <c r="K54" s="158">
        <f t="shared" si="38"/>
        <v>1.1144091687401356</v>
      </c>
      <c r="L54" s="158">
        <f t="shared" si="38"/>
        <v>1.6850471130390454</v>
      </c>
      <c r="M54" s="162">
        <f t="shared" si="41"/>
        <v>3.1754535631097869</v>
      </c>
    </row>
    <row r="55" spans="1:13" ht="14.45" customHeight="1" x14ac:dyDescent="0.15">
      <c r="A55" s="46"/>
      <c r="B55" s="70">
        <v>40</v>
      </c>
      <c r="C55" s="158">
        <f t="shared" si="39"/>
        <v>39.805771876369562</v>
      </c>
      <c r="D55" s="158">
        <f t="shared" si="35"/>
        <v>38.233975471416436</v>
      </c>
      <c r="E55" s="159">
        <f t="shared" si="35"/>
        <v>41.377568281322688</v>
      </c>
      <c r="F55" s="160">
        <f t="shared" si="40"/>
        <v>38.381499029281045</v>
      </c>
      <c r="G55" s="158">
        <f t="shared" si="36"/>
        <v>36.911693987183135</v>
      </c>
      <c r="H55" s="158">
        <f t="shared" si="36"/>
        <v>39.851304071378955</v>
      </c>
      <c r="I55" s="161">
        <f t="shared" si="37"/>
        <v>96.42194390423559</v>
      </c>
      <c r="J55" s="160">
        <f t="shared" si="37"/>
        <v>1.4242728470885209</v>
      </c>
      <c r="K55" s="158">
        <f t="shared" si="38"/>
        <v>1.1353057768549137</v>
      </c>
      <c r="L55" s="158">
        <f t="shared" si="38"/>
        <v>1.713239917322128</v>
      </c>
      <c r="M55" s="162">
        <f t="shared" si="41"/>
        <v>3.5780560957644219</v>
      </c>
    </row>
    <row r="56" spans="1:13" ht="14.45" customHeight="1" x14ac:dyDescent="0.15">
      <c r="A56" s="46"/>
      <c r="B56" s="70">
        <v>45</v>
      </c>
      <c r="C56" s="158">
        <f t="shared" si="39"/>
        <v>35.575011730909743</v>
      </c>
      <c r="D56" s="158">
        <f t="shared" si="35"/>
        <v>34.233175120079679</v>
      </c>
      <c r="E56" s="159">
        <f t="shared" si="35"/>
        <v>36.916848341739808</v>
      </c>
      <c r="F56" s="160">
        <f t="shared" si="40"/>
        <v>34.121237370286309</v>
      </c>
      <c r="G56" s="158">
        <f t="shared" si="36"/>
        <v>32.882080202116121</v>
      </c>
      <c r="H56" s="158">
        <f t="shared" si="36"/>
        <v>35.360394538456497</v>
      </c>
      <c r="I56" s="161">
        <f t="shared" si="37"/>
        <v>95.913495766017405</v>
      </c>
      <c r="J56" s="160">
        <f t="shared" si="37"/>
        <v>1.4537743606234355</v>
      </c>
      <c r="K56" s="158">
        <f t="shared" si="38"/>
        <v>1.1607565672821261</v>
      </c>
      <c r="L56" s="158">
        <f t="shared" si="38"/>
        <v>1.7467921539647449</v>
      </c>
      <c r="M56" s="162">
        <f t="shared" si="41"/>
        <v>4.0865042339826063</v>
      </c>
    </row>
    <row r="57" spans="1:13" ht="14.45" customHeight="1" x14ac:dyDescent="0.15">
      <c r="A57" s="46"/>
      <c r="B57" s="70">
        <v>50</v>
      </c>
      <c r="C57" s="158">
        <f t="shared" si="39"/>
        <v>30.786761047003051</v>
      </c>
      <c r="D57" s="158">
        <f t="shared" si="35"/>
        <v>29.502070383523353</v>
      </c>
      <c r="E57" s="159">
        <f t="shared" si="35"/>
        <v>32.071451710482748</v>
      </c>
      <c r="F57" s="160">
        <f t="shared" si="40"/>
        <v>29.323625542469458</v>
      </c>
      <c r="G57" s="158">
        <f t="shared" si="36"/>
        <v>28.141686391108948</v>
      </c>
      <c r="H57" s="158">
        <f t="shared" si="36"/>
        <v>30.505564693829967</v>
      </c>
      <c r="I57" s="161">
        <f t="shared" si="37"/>
        <v>95.24751726139759</v>
      </c>
      <c r="J57" s="160">
        <f t="shared" si="37"/>
        <v>1.4631355045335968</v>
      </c>
      <c r="K57" s="158">
        <f t="shared" si="38"/>
        <v>1.1688059133257787</v>
      </c>
      <c r="L57" s="158">
        <f t="shared" si="38"/>
        <v>1.7574650957414149</v>
      </c>
      <c r="M57" s="162">
        <f t="shared" si="41"/>
        <v>4.7524827386024304</v>
      </c>
    </row>
    <row r="58" spans="1:13" ht="14.45" customHeight="1" x14ac:dyDescent="0.15">
      <c r="A58" s="46"/>
      <c r="B58" s="70">
        <v>55</v>
      </c>
      <c r="C58" s="158">
        <f t="shared" si="39"/>
        <v>26.299646930854312</v>
      </c>
      <c r="D58" s="158">
        <f t="shared" si="35"/>
        <v>25.093833821639716</v>
      </c>
      <c r="E58" s="159">
        <f t="shared" si="35"/>
        <v>27.505460040068908</v>
      </c>
      <c r="F58" s="160">
        <f t="shared" si="40"/>
        <v>24.809804297806942</v>
      </c>
      <c r="G58" s="158">
        <f t="shared" si="36"/>
        <v>23.706494944321914</v>
      </c>
      <c r="H58" s="158">
        <f t="shared" si="36"/>
        <v>25.913113651291969</v>
      </c>
      <c r="I58" s="161">
        <f t="shared" si="37"/>
        <v>94.335123064714949</v>
      </c>
      <c r="J58" s="160">
        <f t="shared" si="37"/>
        <v>1.4898426330473704</v>
      </c>
      <c r="K58" s="158">
        <f t="shared" si="38"/>
        <v>1.1913065123034809</v>
      </c>
      <c r="L58" s="158">
        <f t="shared" si="38"/>
        <v>1.7883787537912599</v>
      </c>
      <c r="M58" s="162">
        <f t="shared" si="41"/>
        <v>5.6648769352850579</v>
      </c>
    </row>
    <row r="59" spans="1:13" ht="14.45" customHeight="1" x14ac:dyDescent="0.15">
      <c r="A59" s="46"/>
      <c r="B59" s="70">
        <v>60</v>
      </c>
      <c r="C59" s="158">
        <f t="shared" si="39"/>
        <v>22.610983822324336</v>
      </c>
      <c r="D59" s="158">
        <f t="shared" si="35"/>
        <v>21.522816192404729</v>
      </c>
      <c r="E59" s="159">
        <f t="shared" si="35"/>
        <v>23.699151452243942</v>
      </c>
      <c r="F59" s="160">
        <f t="shared" si="40"/>
        <v>21.049090013416748</v>
      </c>
      <c r="G59" s="158">
        <f t="shared" si="36"/>
        <v>20.062673011727082</v>
      </c>
      <c r="H59" s="158">
        <f t="shared" si="36"/>
        <v>22.035507015106415</v>
      </c>
      <c r="I59" s="161">
        <f t="shared" si="37"/>
        <v>93.092322646458697</v>
      </c>
      <c r="J59" s="160">
        <f t="shared" si="37"/>
        <v>1.5618938089075918</v>
      </c>
      <c r="K59" s="158">
        <f t="shared" si="38"/>
        <v>1.2502245483869967</v>
      </c>
      <c r="L59" s="158">
        <f t="shared" si="38"/>
        <v>1.8735630694281868</v>
      </c>
      <c r="M59" s="162">
        <f t="shared" si="41"/>
        <v>6.9076773535413292</v>
      </c>
    </row>
    <row r="60" spans="1:13" ht="14.45" customHeight="1" x14ac:dyDescent="0.15">
      <c r="A60" s="46"/>
      <c r="B60" s="70">
        <v>65</v>
      </c>
      <c r="C60" s="158">
        <f t="shared" si="39"/>
        <v>18.490779759226928</v>
      </c>
      <c r="D60" s="158">
        <f t="shared" si="35"/>
        <v>17.4748794195967</v>
      </c>
      <c r="E60" s="159">
        <f t="shared" si="35"/>
        <v>19.506680098857156</v>
      </c>
      <c r="F60" s="160">
        <f t="shared" si="40"/>
        <v>16.881288048526397</v>
      </c>
      <c r="G60" s="158">
        <f t="shared" si="36"/>
        <v>15.964925199565021</v>
      </c>
      <c r="H60" s="158">
        <f t="shared" si="36"/>
        <v>17.79765089748777</v>
      </c>
      <c r="I60" s="161">
        <f t="shared" si="37"/>
        <v>91.295706662141214</v>
      </c>
      <c r="J60" s="160">
        <f t="shared" si="37"/>
        <v>1.6094917107005347</v>
      </c>
      <c r="K60" s="158">
        <f t="shared" si="38"/>
        <v>1.2878332826444665</v>
      </c>
      <c r="L60" s="158">
        <f t="shared" si="38"/>
        <v>1.9311501387566028</v>
      </c>
      <c r="M60" s="162">
        <f t="shared" si="41"/>
        <v>8.7042933378588092</v>
      </c>
    </row>
    <row r="61" spans="1:13" ht="14.45" customHeight="1" x14ac:dyDescent="0.15">
      <c r="A61" s="46"/>
      <c r="B61" s="70">
        <v>70</v>
      </c>
      <c r="C61" s="158">
        <f t="shared" si="39"/>
        <v>14.891185799584418</v>
      </c>
      <c r="D61" s="158">
        <f t="shared" si="35"/>
        <v>14.001871608500938</v>
      </c>
      <c r="E61" s="159">
        <f t="shared" si="35"/>
        <v>15.780499990667899</v>
      </c>
      <c r="F61" s="160">
        <f t="shared" si="40"/>
        <v>13.291808911962676</v>
      </c>
      <c r="G61" s="158">
        <f t="shared" si="36"/>
        <v>12.495181700559826</v>
      </c>
      <c r="H61" s="158">
        <f t="shared" si="36"/>
        <v>14.088436123365526</v>
      </c>
      <c r="I61" s="161">
        <f t="shared" si="37"/>
        <v>89.259573353343171</v>
      </c>
      <c r="J61" s="160">
        <f t="shared" si="37"/>
        <v>1.5993768876217438</v>
      </c>
      <c r="K61" s="158">
        <f t="shared" si="38"/>
        <v>1.266731647002949</v>
      </c>
      <c r="L61" s="158">
        <f t="shared" si="38"/>
        <v>1.9320221282405385</v>
      </c>
      <c r="M61" s="162">
        <f t="shared" si="41"/>
        <v>10.740426646656836</v>
      </c>
    </row>
    <row r="62" spans="1:13" ht="14.45" customHeight="1" x14ac:dyDescent="0.15">
      <c r="A62" s="46"/>
      <c r="B62" s="70">
        <v>75</v>
      </c>
      <c r="C62" s="158">
        <f t="shared" si="39"/>
        <v>11.135567979447595</v>
      </c>
      <c r="D62" s="158">
        <f t="shared" si="35"/>
        <v>10.340396280240356</v>
      </c>
      <c r="E62" s="159">
        <f t="shared" si="35"/>
        <v>11.930739678654835</v>
      </c>
      <c r="F62" s="160">
        <f t="shared" si="40"/>
        <v>9.5415217124462082</v>
      </c>
      <c r="G62" s="158">
        <f t="shared" si="36"/>
        <v>8.8279376978499933</v>
      </c>
      <c r="H62" s="158">
        <f t="shared" si="36"/>
        <v>10.255105727042423</v>
      </c>
      <c r="I62" s="161">
        <f t="shared" si="37"/>
        <v>85.685092399925679</v>
      </c>
      <c r="J62" s="160">
        <f t="shared" si="37"/>
        <v>1.5940462670013877</v>
      </c>
      <c r="K62" s="158">
        <f t="shared" si="38"/>
        <v>1.2480105493493796</v>
      </c>
      <c r="L62" s="158">
        <f t="shared" si="38"/>
        <v>1.9400819846533959</v>
      </c>
      <c r="M62" s="162">
        <f t="shared" si="41"/>
        <v>14.314907600074333</v>
      </c>
    </row>
    <row r="63" spans="1:13" ht="14.45" customHeight="1" x14ac:dyDescent="0.15">
      <c r="A63" s="46"/>
      <c r="B63" s="70">
        <v>80</v>
      </c>
      <c r="C63" s="158">
        <f>AB23</f>
        <v>8.5066214416037393</v>
      </c>
      <c r="D63" s="158">
        <f t="shared" si="35"/>
        <v>7.9051814015312454</v>
      </c>
      <c r="E63" s="159">
        <f t="shared" si="35"/>
        <v>9.1080614816762324</v>
      </c>
      <c r="F63" s="160">
        <f>AC23</f>
        <v>6.8078218531401271</v>
      </c>
      <c r="G63" s="158">
        <f t="shared" si="36"/>
        <v>6.2209047263740649</v>
      </c>
      <c r="H63" s="158">
        <f t="shared" si="36"/>
        <v>7.3947389799061893</v>
      </c>
      <c r="I63" s="161">
        <f t="shared" si="37"/>
        <v>80.029679231343096</v>
      </c>
      <c r="J63" s="160">
        <f t="shared" si="37"/>
        <v>1.698799588463612</v>
      </c>
      <c r="K63" s="158">
        <f t="shared" si="38"/>
        <v>1.3089174301206268</v>
      </c>
      <c r="L63" s="158">
        <f t="shared" si="38"/>
        <v>2.0886817468065972</v>
      </c>
      <c r="M63" s="162">
        <f>AF23</f>
        <v>19.970320768656894</v>
      </c>
    </row>
    <row r="64" spans="1:13" ht="14.45" customHeight="1" x14ac:dyDescent="0.15">
      <c r="A64" s="22"/>
      <c r="B64" s="93">
        <v>85</v>
      </c>
      <c r="C64" s="163">
        <f>AB24</f>
        <v>5.6905691702991952</v>
      </c>
      <c r="D64" s="163">
        <f t="shared" si="35"/>
        <v>4.5212957826486999</v>
      </c>
      <c r="E64" s="164">
        <f t="shared" si="35"/>
        <v>6.8598425579496904</v>
      </c>
      <c r="F64" s="165">
        <f>AC24</f>
        <v>4.0875919392289983</v>
      </c>
      <c r="G64" s="163">
        <f t="shared" si="36"/>
        <v>3.1480727733179021</v>
      </c>
      <c r="H64" s="163">
        <f t="shared" si="36"/>
        <v>5.0271111051400945</v>
      </c>
      <c r="I64" s="166">
        <f t="shared" si="37"/>
        <v>71.830985915492946</v>
      </c>
      <c r="J64" s="165">
        <f t="shared" si="37"/>
        <v>1.6029772310701957</v>
      </c>
      <c r="K64" s="163">
        <f t="shared" si="38"/>
        <v>1.068421646613845</v>
      </c>
      <c r="L64" s="163">
        <f t="shared" si="38"/>
        <v>2.1375328155265465</v>
      </c>
      <c r="M64" s="167">
        <f>AF24</f>
        <v>28.169014084507037</v>
      </c>
    </row>
    <row r="65" spans="1:13" ht="14.45" customHeight="1" x14ac:dyDescent="0.15">
      <c r="A65" s="46" t="s">
        <v>102</v>
      </c>
      <c r="B65" s="168">
        <v>0</v>
      </c>
      <c r="C65" s="169">
        <f>AB25</f>
        <v>86.805275374623605</v>
      </c>
      <c r="D65" s="169">
        <f t="shared" si="35"/>
        <v>85.021189365031958</v>
      </c>
      <c r="E65" s="170">
        <f t="shared" si="35"/>
        <v>88.589361384215252</v>
      </c>
      <c r="F65" s="171">
        <f>AC25</f>
        <v>84.023242685865725</v>
      </c>
      <c r="G65" s="169">
        <f t="shared" si="36"/>
        <v>82.363363104985012</v>
      </c>
      <c r="H65" s="169">
        <f t="shared" si="36"/>
        <v>85.683122266746437</v>
      </c>
      <c r="I65" s="172">
        <f t="shared" si="37"/>
        <v>96.795087998106652</v>
      </c>
      <c r="J65" s="171">
        <f t="shared" si="37"/>
        <v>2.782032688757897</v>
      </c>
      <c r="K65" s="169">
        <f t="shared" si="38"/>
        <v>2.4067933111629802</v>
      </c>
      <c r="L65" s="169">
        <f t="shared" si="38"/>
        <v>3.1572720663528138</v>
      </c>
      <c r="M65" s="173">
        <f>AF25</f>
        <v>3.2049120018933648</v>
      </c>
    </row>
    <row r="66" spans="1:13" ht="14.45" customHeight="1" x14ac:dyDescent="0.15">
      <c r="A66" s="125"/>
      <c r="B66" s="70">
        <v>5</v>
      </c>
      <c r="C66" s="158">
        <f>AB26</f>
        <v>81.805275374623619</v>
      </c>
      <c r="D66" s="158">
        <f t="shared" si="35"/>
        <v>80.021189365031972</v>
      </c>
      <c r="E66" s="159">
        <f t="shared" si="35"/>
        <v>83.589361384215266</v>
      </c>
      <c r="F66" s="160">
        <f>AC26</f>
        <v>79.023242685865725</v>
      </c>
      <c r="G66" s="158">
        <f t="shared" si="36"/>
        <v>77.363363104985012</v>
      </c>
      <c r="H66" s="158">
        <f t="shared" si="36"/>
        <v>80.683122266746437</v>
      </c>
      <c r="I66" s="161">
        <f t="shared" si="37"/>
        <v>96.599201364438045</v>
      </c>
      <c r="J66" s="160">
        <f t="shared" si="37"/>
        <v>2.782032688757897</v>
      </c>
      <c r="K66" s="158">
        <f t="shared" si="38"/>
        <v>2.4067933111629802</v>
      </c>
      <c r="L66" s="158">
        <f t="shared" si="38"/>
        <v>3.1572720663528138</v>
      </c>
      <c r="M66" s="162">
        <f>AF26</f>
        <v>3.4007986355619511</v>
      </c>
    </row>
    <row r="67" spans="1:13" ht="14.45" customHeight="1" x14ac:dyDescent="0.15">
      <c r="A67" s="125"/>
      <c r="B67" s="70">
        <v>10</v>
      </c>
      <c r="C67" s="158">
        <f t="shared" ref="C67:C80" si="42">AB27</f>
        <v>76.805275374623619</v>
      </c>
      <c r="D67" s="158">
        <f t="shared" si="35"/>
        <v>75.021189365031972</v>
      </c>
      <c r="E67" s="159">
        <f t="shared" si="35"/>
        <v>78.589361384215266</v>
      </c>
      <c r="F67" s="160">
        <f t="shared" ref="F67:F80" si="43">AC27</f>
        <v>74.023242685865725</v>
      </c>
      <c r="G67" s="158">
        <f t="shared" si="36"/>
        <v>72.363363104985012</v>
      </c>
      <c r="H67" s="158">
        <f t="shared" si="36"/>
        <v>75.683122266746437</v>
      </c>
      <c r="I67" s="161">
        <f t="shared" si="37"/>
        <v>96.377810410563185</v>
      </c>
      <c r="J67" s="160">
        <f t="shared" si="37"/>
        <v>2.782032688757897</v>
      </c>
      <c r="K67" s="158">
        <f t="shared" si="38"/>
        <v>2.4067933111629802</v>
      </c>
      <c r="L67" s="158">
        <f t="shared" si="38"/>
        <v>3.1572720663528138</v>
      </c>
      <c r="M67" s="162">
        <f t="shared" ref="M67:M80" si="44">AF27</f>
        <v>3.6221895894368181</v>
      </c>
    </row>
    <row r="68" spans="1:13" ht="14.45" customHeight="1" x14ac:dyDescent="0.15">
      <c r="A68" s="125"/>
      <c r="B68" s="70">
        <v>15</v>
      </c>
      <c r="C68" s="158">
        <f t="shared" si="42"/>
        <v>71.805275374623619</v>
      </c>
      <c r="D68" s="158">
        <f t="shared" si="35"/>
        <v>70.021189365031972</v>
      </c>
      <c r="E68" s="159">
        <f t="shared" si="35"/>
        <v>73.589361384215266</v>
      </c>
      <c r="F68" s="160">
        <f t="shared" si="43"/>
        <v>69.023242685865725</v>
      </c>
      <c r="G68" s="158">
        <f t="shared" si="36"/>
        <v>67.363363104985012</v>
      </c>
      <c r="H68" s="158">
        <f t="shared" si="36"/>
        <v>70.683122266746437</v>
      </c>
      <c r="I68" s="161">
        <f t="shared" si="37"/>
        <v>96.125587327332937</v>
      </c>
      <c r="J68" s="160">
        <f t="shared" si="37"/>
        <v>2.782032688757897</v>
      </c>
      <c r="K68" s="158">
        <f t="shared" si="38"/>
        <v>2.4067933111629802</v>
      </c>
      <c r="L68" s="158">
        <f t="shared" si="38"/>
        <v>3.1572720663528138</v>
      </c>
      <c r="M68" s="162">
        <f t="shared" si="44"/>
        <v>3.8744126726670594</v>
      </c>
    </row>
    <row r="69" spans="1:13" ht="14.45" customHeight="1" x14ac:dyDescent="0.15">
      <c r="A69" s="125"/>
      <c r="B69" s="70">
        <v>20</v>
      </c>
      <c r="C69" s="158">
        <f t="shared" si="42"/>
        <v>67.224353120652609</v>
      </c>
      <c r="D69" s="158">
        <f t="shared" si="35"/>
        <v>65.629687493746459</v>
      </c>
      <c r="E69" s="159">
        <f t="shared" si="35"/>
        <v>68.819018747558758</v>
      </c>
      <c r="F69" s="160">
        <f t="shared" si="43"/>
        <v>64.425424796274768</v>
      </c>
      <c r="G69" s="158">
        <f t="shared" si="36"/>
        <v>62.95450231388488</v>
      </c>
      <c r="H69" s="158">
        <f t="shared" si="36"/>
        <v>65.896347278664663</v>
      </c>
      <c r="I69" s="161">
        <f t="shared" si="37"/>
        <v>95.836436954098474</v>
      </c>
      <c r="J69" s="160">
        <f t="shared" si="37"/>
        <v>2.798928324377842</v>
      </c>
      <c r="K69" s="158">
        <f t="shared" si="38"/>
        <v>2.4228741539055707</v>
      </c>
      <c r="L69" s="158">
        <f t="shared" si="38"/>
        <v>3.1749824948501133</v>
      </c>
      <c r="M69" s="162">
        <f t="shared" si="44"/>
        <v>4.1635630459015269</v>
      </c>
    </row>
    <row r="70" spans="1:13" ht="14.45" customHeight="1" x14ac:dyDescent="0.15">
      <c r="A70" s="125"/>
      <c r="B70" s="70">
        <v>25</v>
      </c>
      <c r="C70" s="158">
        <f t="shared" si="42"/>
        <v>62.224353120652609</v>
      </c>
      <c r="D70" s="158">
        <f t="shared" si="35"/>
        <v>60.629687493746459</v>
      </c>
      <c r="E70" s="159">
        <f t="shared" si="35"/>
        <v>63.819018747558758</v>
      </c>
      <c r="F70" s="160">
        <f t="shared" si="43"/>
        <v>59.425424796274761</v>
      </c>
      <c r="G70" s="158">
        <f t="shared" si="36"/>
        <v>57.954502313884873</v>
      </c>
      <c r="H70" s="158">
        <f t="shared" si="36"/>
        <v>60.896347278664649</v>
      </c>
      <c r="I70" s="161">
        <f t="shared" si="37"/>
        <v>95.50187638118031</v>
      </c>
      <c r="J70" s="160">
        <f t="shared" si="37"/>
        <v>2.798928324377842</v>
      </c>
      <c r="K70" s="158">
        <f t="shared" si="38"/>
        <v>2.4228741539055707</v>
      </c>
      <c r="L70" s="158">
        <f t="shared" si="38"/>
        <v>3.1749824948501133</v>
      </c>
      <c r="M70" s="162">
        <f t="shared" si="44"/>
        <v>4.4981236188196903</v>
      </c>
    </row>
    <row r="71" spans="1:13" ht="14.45" customHeight="1" x14ac:dyDescent="0.15">
      <c r="A71" s="125"/>
      <c r="B71" s="70">
        <v>30</v>
      </c>
      <c r="C71" s="158">
        <f t="shared" si="42"/>
        <v>57.224353120652601</v>
      </c>
      <c r="D71" s="158">
        <f t="shared" si="35"/>
        <v>55.629687493746452</v>
      </c>
      <c r="E71" s="159">
        <f t="shared" si="35"/>
        <v>58.819018747558751</v>
      </c>
      <c r="F71" s="160">
        <f t="shared" si="43"/>
        <v>54.425424796274754</v>
      </c>
      <c r="G71" s="158">
        <f t="shared" si="36"/>
        <v>52.954502313884866</v>
      </c>
      <c r="H71" s="158">
        <f t="shared" si="36"/>
        <v>55.896347278664642</v>
      </c>
      <c r="I71" s="161">
        <f t="shared" si="37"/>
        <v>95.108851089191788</v>
      </c>
      <c r="J71" s="160">
        <f t="shared" si="37"/>
        <v>2.798928324377842</v>
      </c>
      <c r="K71" s="158">
        <f t="shared" si="38"/>
        <v>2.4228741539055707</v>
      </c>
      <c r="L71" s="158">
        <f t="shared" si="38"/>
        <v>3.1749824948501133</v>
      </c>
      <c r="M71" s="162">
        <f t="shared" si="44"/>
        <v>4.8911489108082069</v>
      </c>
    </row>
    <row r="72" spans="1:13" ht="14.45" customHeight="1" x14ac:dyDescent="0.15">
      <c r="A72" s="125"/>
      <c r="B72" s="70">
        <v>35</v>
      </c>
      <c r="C72" s="158">
        <f t="shared" si="42"/>
        <v>52.568920526498843</v>
      </c>
      <c r="D72" s="158">
        <f t="shared" si="35"/>
        <v>51.11421485483104</v>
      </c>
      <c r="E72" s="159">
        <f t="shared" si="35"/>
        <v>54.023626198166646</v>
      </c>
      <c r="F72" s="160">
        <f t="shared" si="43"/>
        <v>49.752333836052543</v>
      </c>
      <c r="G72" s="158">
        <f t="shared" si="36"/>
        <v>48.418969922686536</v>
      </c>
      <c r="H72" s="158">
        <f t="shared" si="36"/>
        <v>51.08569774941855</v>
      </c>
      <c r="I72" s="161">
        <f t="shared" si="37"/>
        <v>94.642106662573525</v>
      </c>
      <c r="J72" s="160">
        <f t="shared" si="37"/>
        <v>2.8165866904463024</v>
      </c>
      <c r="K72" s="158">
        <f t="shared" si="38"/>
        <v>2.4397560653366086</v>
      </c>
      <c r="L72" s="158">
        <f t="shared" si="38"/>
        <v>3.1934173155559962</v>
      </c>
      <c r="M72" s="162">
        <f t="shared" si="44"/>
        <v>5.3578933374264794</v>
      </c>
    </row>
    <row r="73" spans="1:13" ht="14.45" customHeight="1" x14ac:dyDescent="0.15">
      <c r="A73" s="125"/>
      <c r="B73" s="70">
        <v>40</v>
      </c>
      <c r="C73" s="158">
        <f t="shared" si="42"/>
        <v>48.131648389194446</v>
      </c>
      <c r="D73" s="158">
        <f t="shared" si="35"/>
        <v>46.88703815845868</v>
      </c>
      <c r="E73" s="159">
        <f t="shared" si="35"/>
        <v>49.376258619930212</v>
      </c>
      <c r="F73" s="160">
        <f t="shared" si="43"/>
        <v>45.283303919182529</v>
      </c>
      <c r="G73" s="158">
        <f t="shared" si="36"/>
        <v>44.156120933358864</v>
      </c>
      <c r="H73" s="158">
        <f t="shared" si="36"/>
        <v>46.410486905006195</v>
      </c>
      <c r="I73" s="161">
        <f t="shared" si="37"/>
        <v>94.08217967732979</v>
      </c>
      <c r="J73" s="160">
        <f t="shared" si="37"/>
        <v>2.8483444700119147</v>
      </c>
      <c r="K73" s="158">
        <f t="shared" si="38"/>
        <v>2.4698441378315499</v>
      </c>
      <c r="L73" s="158">
        <f t="shared" si="38"/>
        <v>3.2268448021922795</v>
      </c>
      <c r="M73" s="162">
        <f t="shared" si="44"/>
        <v>5.9178203226702042</v>
      </c>
    </row>
    <row r="74" spans="1:13" ht="14.45" customHeight="1" x14ac:dyDescent="0.15">
      <c r="A74" s="125"/>
      <c r="B74" s="70">
        <v>45</v>
      </c>
      <c r="C74" s="158">
        <f t="shared" si="42"/>
        <v>43.131648389194439</v>
      </c>
      <c r="D74" s="158">
        <f t="shared" si="35"/>
        <v>41.887038158458672</v>
      </c>
      <c r="E74" s="159">
        <f t="shared" si="35"/>
        <v>44.376258619930205</v>
      </c>
      <c r="F74" s="160">
        <f t="shared" si="43"/>
        <v>40.283303919182529</v>
      </c>
      <c r="G74" s="158">
        <f t="shared" si="36"/>
        <v>39.156120933358864</v>
      </c>
      <c r="H74" s="158">
        <f t="shared" si="36"/>
        <v>41.410486905006195</v>
      </c>
      <c r="I74" s="161">
        <f t="shared" si="37"/>
        <v>93.396161342339298</v>
      </c>
      <c r="J74" s="160">
        <f t="shared" si="37"/>
        <v>2.8483444700119147</v>
      </c>
      <c r="K74" s="158">
        <f t="shared" si="38"/>
        <v>2.4698441378315499</v>
      </c>
      <c r="L74" s="158">
        <f t="shared" si="38"/>
        <v>3.2268448021922795</v>
      </c>
      <c r="M74" s="162">
        <f t="shared" si="44"/>
        <v>6.6038386576607087</v>
      </c>
    </row>
    <row r="75" spans="1:13" ht="14.45" customHeight="1" x14ac:dyDescent="0.15">
      <c r="A75" s="125"/>
      <c r="B75" s="70">
        <v>50</v>
      </c>
      <c r="C75" s="158">
        <f t="shared" si="42"/>
        <v>38.39777413426647</v>
      </c>
      <c r="D75" s="158">
        <f t="shared" si="35"/>
        <v>37.259513080103034</v>
      </c>
      <c r="E75" s="159">
        <f t="shared" si="35"/>
        <v>39.536035188429906</v>
      </c>
      <c r="F75" s="160">
        <f t="shared" si="43"/>
        <v>35.530693045972448</v>
      </c>
      <c r="G75" s="158">
        <f t="shared" si="36"/>
        <v>34.50567885563175</v>
      </c>
      <c r="H75" s="158">
        <f t="shared" si="36"/>
        <v>36.555707236313147</v>
      </c>
      <c r="I75" s="161">
        <f t="shared" si="37"/>
        <v>92.533210184870015</v>
      </c>
      <c r="J75" s="160">
        <f t="shared" si="37"/>
        <v>2.867081088294019</v>
      </c>
      <c r="K75" s="158">
        <f t="shared" si="38"/>
        <v>2.4878766893643105</v>
      </c>
      <c r="L75" s="158">
        <f t="shared" si="38"/>
        <v>3.2462854872237275</v>
      </c>
      <c r="M75" s="162">
        <f t="shared" si="44"/>
        <v>7.466789815129971</v>
      </c>
    </row>
    <row r="76" spans="1:13" ht="14.45" customHeight="1" x14ac:dyDescent="0.15">
      <c r="A76" s="125"/>
      <c r="B76" s="70">
        <v>55</v>
      </c>
      <c r="C76" s="158">
        <f t="shared" si="42"/>
        <v>33.848100611917651</v>
      </c>
      <c r="D76" s="158">
        <f t="shared" si="35"/>
        <v>32.815861348410422</v>
      </c>
      <c r="E76" s="159">
        <f t="shared" si="35"/>
        <v>34.88033987542488</v>
      </c>
      <c r="F76" s="160">
        <f t="shared" si="43"/>
        <v>30.944918180176973</v>
      </c>
      <c r="G76" s="158">
        <f t="shared" si="36"/>
        <v>30.02036640365942</v>
      </c>
      <c r="H76" s="158">
        <f t="shared" si="36"/>
        <v>31.869469956694527</v>
      </c>
      <c r="I76" s="161">
        <f t="shared" si="37"/>
        <v>91.422908880392271</v>
      </c>
      <c r="J76" s="160">
        <f t="shared" si="37"/>
        <v>2.903182431740686</v>
      </c>
      <c r="K76" s="158">
        <f t="shared" si="38"/>
        <v>2.521410122883764</v>
      </c>
      <c r="L76" s="158">
        <f t="shared" si="38"/>
        <v>3.2849547405976081</v>
      </c>
      <c r="M76" s="162">
        <f t="shared" si="44"/>
        <v>8.5770911196077524</v>
      </c>
    </row>
    <row r="77" spans="1:13" ht="14.45" customHeight="1" x14ac:dyDescent="0.15">
      <c r="A77" s="125"/>
      <c r="B77" s="70">
        <v>60</v>
      </c>
      <c r="C77" s="158">
        <f t="shared" si="42"/>
        <v>29.158865325556057</v>
      </c>
      <c r="D77" s="158">
        <f t="shared" si="35"/>
        <v>28.178077352582395</v>
      </c>
      <c r="E77" s="159">
        <f t="shared" si="35"/>
        <v>30.139653298529719</v>
      </c>
      <c r="F77" s="160">
        <f t="shared" si="43"/>
        <v>26.237031799657181</v>
      </c>
      <c r="G77" s="158">
        <f t="shared" si="36"/>
        <v>25.360265206199717</v>
      </c>
      <c r="H77" s="158">
        <f t="shared" si="36"/>
        <v>27.113798393114646</v>
      </c>
      <c r="I77" s="161">
        <f t="shared" si="37"/>
        <v>89.979604853354644</v>
      </c>
      <c r="J77" s="160">
        <f t="shared" si="37"/>
        <v>2.9218335258988724</v>
      </c>
      <c r="K77" s="158">
        <f t="shared" si="38"/>
        <v>2.5381839579188359</v>
      </c>
      <c r="L77" s="158">
        <f t="shared" si="38"/>
        <v>3.3054830938789088</v>
      </c>
      <c r="M77" s="162">
        <f t="shared" si="44"/>
        <v>10.020395146645347</v>
      </c>
    </row>
    <row r="78" spans="1:13" ht="14.45" customHeight="1" x14ac:dyDescent="0.15">
      <c r="A78" s="125"/>
      <c r="B78" s="70">
        <v>65</v>
      </c>
      <c r="C78" s="158">
        <f t="shared" si="42"/>
        <v>24.834311622204524</v>
      </c>
      <c r="D78" s="158">
        <f t="shared" si="35"/>
        <v>23.947220328922249</v>
      </c>
      <c r="E78" s="159">
        <f t="shared" si="35"/>
        <v>25.721402915486799</v>
      </c>
      <c r="F78" s="160">
        <f t="shared" si="43"/>
        <v>21.856318644269166</v>
      </c>
      <c r="G78" s="158">
        <f t="shared" si="36"/>
        <v>21.06275279521606</v>
      </c>
      <c r="H78" s="158">
        <f t="shared" si="36"/>
        <v>22.649884493322272</v>
      </c>
      <c r="I78" s="161">
        <f t="shared" si="37"/>
        <v>88.008554361246254</v>
      </c>
      <c r="J78" s="160">
        <f t="shared" si="37"/>
        <v>2.977992977935366</v>
      </c>
      <c r="K78" s="158">
        <f t="shared" si="38"/>
        <v>2.5888512000825008</v>
      </c>
      <c r="L78" s="158">
        <f t="shared" si="38"/>
        <v>3.3671347557882312</v>
      </c>
      <c r="M78" s="162">
        <f t="shared" si="44"/>
        <v>11.991445638753774</v>
      </c>
    </row>
    <row r="79" spans="1:13" ht="14.45" customHeight="1" x14ac:dyDescent="0.15">
      <c r="A79" s="125"/>
      <c r="B79" s="70">
        <v>70</v>
      </c>
      <c r="C79" s="158">
        <f t="shared" si="42"/>
        <v>20.600551349376904</v>
      </c>
      <c r="D79" s="158">
        <f t="shared" si="35"/>
        <v>19.858543837289833</v>
      </c>
      <c r="E79" s="159">
        <f t="shared" si="35"/>
        <v>21.342558861463974</v>
      </c>
      <c r="F79" s="160">
        <f t="shared" si="43"/>
        <v>17.571747622425807</v>
      </c>
      <c r="G79" s="158">
        <f t="shared" si="36"/>
        <v>16.899272784185662</v>
      </c>
      <c r="H79" s="158">
        <f t="shared" si="36"/>
        <v>18.244222460665952</v>
      </c>
      <c r="I79" s="161">
        <f t="shared" si="37"/>
        <v>85.297462793185346</v>
      </c>
      <c r="J79" s="160">
        <f t="shared" si="37"/>
        <v>3.0288037269510961</v>
      </c>
      <c r="K79" s="158">
        <f t="shared" si="38"/>
        <v>2.6359511359591146</v>
      </c>
      <c r="L79" s="158">
        <f t="shared" si="38"/>
        <v>3.4216563179430777</v>
      </c>
      <c r="M79" s="162">
        <f t="shared" si="44"/>
        <v>14.702537206814647</v>
      </c>
    </row>
    <row r="80" spans="1:13" ht="14.45" customHeight="1" x14ac:dyDescent="0.15">
      <c r="A80" s="125"/>
      <c r="B80" s="70">
        <v>75</v>
      </c>
      <c r="C80" s="158">
        <f t="shared" si="42"/>
        <v>16.064725700587257</v>
      </c>
      <c r="D80" s="158">
        <f t="shared" si="35"/>
        <v>15.402904632822942</v>
      </c>
      <c r="E80" s="159">
        <f t="shared" si="35"/>
        <v>16.726546768351572</v>
      </c>
      <c r="F80" s="160">
        <f t="shared" si="43"/>
        <v>13.048521205851811</v>
      </c>
      <c r="G80" s="158">
        <f t="shared" si="36"/>
        <v>12.437582891750109</v>
      </c>
      <c r="H80" s="158">
        <f t="shared" si="36"/>
        <v>13.659459519953513</v>
      </c>
      <c r="I80" s="161">
        <f t="shared" si="37"/>
        <v>81.224674787785602</v>
      </c>
      <c r="J80" s="160">
        <f t="shared" si="37"/>
        <v>3.0162044947354438</v>
      </c>
      <c r="K80" s="158">
        <f t="shared" si="38"/>
        <v>2.6237348786530075</v>
      </c>
      <c r="L80" s="158">
        <f t="shared" si="38"/>
        <v>3.4086741108178802</v>
      </c>
      <c r="M80" s="162">
        <f t="shared" si="44"/>
        <v>18.775325212214391</v>
      </c>
    </row>
    <row r="81" spans="1:13" ht="14.45" customHeight="1" x14ac:dyDescent="0.15">
      <c r="A81" s="125"/>
      <c r="B81" s="70">
        <v>80</v>
      </c>
      <c r="C81" s="158">
        <f>AB41</f>
        <v>12.085536902612644</v>
      </c>
      <c r="D81" s="158">
        <f t="shared" si="35"/>
        <v>11.581441306386495</v>
      </c>
      <c r="E81" s="159">
        <f t="shared" si="35"/>
        <v>12.589632498838792</v>
      </c>
      <c r="F81" s="160">
        <f>AC41</f>
        <v>9.1168260667074517</v>
      </c>
      <c r="G81" s="158">
        <f t="shared" si="36"/>
        <v>8.6039771112270298</v>
      </c>
      <c r="H81" s="158">
        <f t="shared" si="36"/>
        <v>9.6296750221878735</v>
      </c>
      <c r="I81" s="161">
        <f t="shared" si="37"/>
        <v>75.435838226902291</v>
      </c>
      <c r="J81" s="160">
        <f t="shared" si="37"/>
        <v>2.9687108359051915</v>
      </c>
      <c r="K81" s="158">
        <f t="shared" si="38"/>
        <v>2.5771027234473962</v>
      </c>
      <c r="L81" s="158">
        <f t="shared" si="38"/>
        <v>3.3603189483629867</v>
      </c>
      <c r="M81" s="162">
        <f>AF41</f>
        <v>24.564161773097705</v>
      </c>
    </row>
    <row r="82" spans="1:13" ht="14.45" customHeight="1" thickBot="1" x14ac:dyDescent="0.2">
      <c r="A82" s="129"/>
      <c r="B82" s="130">
        <v>85</v>
      </c>
      <c r="C82" s="174">
        <f>AB42</f>
        <v>8.7355498323734597</v>
      </c>
      <c r="D82" s="174">
        <f t="shared" si="35"/>
        <v>7.300187597109816</v>
      </c>
      <c r="E82" s="175">
        <f t="shared" si="35"/>
        <v>10.170912067637103</v>
      </c>
      <c r="F82" s="176">
        <f>AC42</f>
        <v>5.8579569464151433</v>
      </c>
      <c r="G82" s="174">
        <f t="shared" si="36"/>
        <v>4.8192812148030253</v>
      </c>
      <c r="H82" s="174">
        <f t="shared" si="36"/>
        <v>6.8966326780272613</v>
      </c>
      <c r="I82" s="177">
        <f t="shared" si="37"/>
        <v>67.058823529411754</v>
      </c>
      <c r="J82" s="176">
        <f t="shared" si="37"/>
        <v>2.8775928859583155</v>
      </c>
      <c r="K82" s="174">
        <f t="shared" si="38"/>
        <v>2.2644587890605234</v>
      </c>
      <c r="L82" s="174">
        <f t="shared" si="38"/>
        <v>3.4907269828561076</v>
      </c>
      <c r="M82" s="178">
        <f>AF42</f>
        <v>32.941176470588232</v>
      </c>
    </row>
    <row r="83" spans="1:13" ht="14.45" customHeight="1" thickTop="1" x14ac:dyDescent="0.15"/>
    <row r="84" spans="1:13" ht="14.45" customHeight="1" x14ac:dyDescent="0.15"/>
  </sheetData>
  <protectedRanges>
    <protectedRange sqref="C7:F42" name="範囲1"/>
  </protectedRanges>
  <mergeCells count="30">
    <mergeCell ref="A1:M1"/>
    <mergeCell ref="B4:F4"/>
    <mergeCell ref="G4:L4"/>
    <mergeCell ref="O4:P4"/>
    <mergeCell ref="Q4:S4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T4:W4"/>
    <mergeCell ref="AL5:AM5"/>
    <mergeCell ref="AN5:AO5"/>
    <mergeCell ref="AP5:AQ5"/>
    <mergeCell ref="AR5:AS5"/>
    <mergeCell ref="AT5:AU5"/>
    <mergeCell ref="A45:A46"/>
    <mergeCell ref="B45:B46"/>
    <mergeCell ref="C45:E45"/>
    <mergeCell ref="F45:I45"/>
    <mergeCell ref="J45:M45"/>
    <mergeCell ref="D46:E46"/>
    <mergeCell ref="G46:H46"/>
    <mergeCell ref="K46:L46"/>
  </mergeCells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4"/>
  <sheetViews>
    <sheetView workbookViewId="0">
      <selection activeCell="J18" sqref="J18"/>
    </sheetView>
  </sheetViews>
  <sheetFormatPr defaultRowHeight="13.5" x14ac:dyDescent="0.15"/>
  <cols>
    <col min="1" max="1" width="4.625" style="1" customWidth="1"/>
    <col min="2" max="2" width="7.625" style="1" customWidth="1"/>
    <col min="3" max="7" width="9.625" style="1" customWidth="1"/>
    <col min="8" max="8" width="11.625" style="1" bestFit="1" customWidth="1"/>
    <col min="9" max="11" width="9.625" style="1" customWidth="1"/>
    <col min="12" max="12" width="11.625" style="1" bestFit="1" customWidth="1"/>
    <col min="13" max="14" width="9.625" style="1" customWidth="1"/>
    <col min="15" max="16" width="8.625" style="1" customWidth="1"/>
    <col min="17" max="22" width="9.625" style="1" customWidth="1"/>
    <col min="23" max="23" width="10.625" style="1" customWidth="1"/>
    <col min="24" max="24" width="9.625" style="1" customWidth="1"/>
    <col min="25" max="25" width="10.625" style="1" customWidth="1"/>
    <col min="26" max="26" width="9.625" style="1" customWidth="1"/>
    <col min="27" max="32" width="10.625" style="1" customWidth="1"/>
    <col min="33" max="33" width="6.625" style="1" customWidth="1"/>
    <col min="34" max="41" width="10.625" style="1" customWidth="1"/>
    <col min="42" max="47" width="9.625" style="1" customWidth="1"/>
    <col min="48" max="256" width="9" style="1"/>
    <col min="257" max="257" width="4.625" style="1" customWidth="1"/>
    <col min="258" max="258" width="7.625" style="1" customWidth="1"/>
    <col min="259" max="270" width="9.625" style="1" customWidth="1"/>
    <col min="271" max="272" width="8.625" style="1" customWidth="1"/>
    <col min="273" max="278" width="9.625" style="1" customWidth="1"/>
    <col min="279" max="279" width="10.625" style="1" customWidth="1"/>
    <col min="280" max="280" width="9.625" style="1" customWidth="1"/>
    <col min="281" max="281" width="10.625" style="1" customWidth="1"/>
    <col min="282" max="282" width="9.625" style="1" customWidth="1"/>
    <col min="283" max="288" width="10.625" style="1" customWidth="1"/>
    <col min="289" max="289" width="6.625" style="1" customWidth="1"/>
    <col min="290" max="297" width="10.625" style="1" customWidth="1"/>
    <col min="298" max="303" width="9.625" style="1" customWidth="1"/>
    <col min="304" max="512" width="9" style="1"/>
    <col min="513" max="513" width="4.625" style="1" customWidth="1"/>
    <col min="514" max="514" width="7.625" style="1" customWidth="1"/>
    <col min="515" max="526" width="9.625" style="1" customWidth="1"/>
    <col min="527" max="528" width="8.625" style="1" customWidth="1"/>
    <col min="529" max="534" width="9.625" style="1" customWidth="1"/>
    <col min="535" max="535" width="10.625" style="1" customWidth="1"/>
    <col min="536" max="536" width="9.625" style="1" customWidth="1"/>
    <col min="537" max="537" width="10.625" style="1" customWidth="1"/>
    <col min="538" max="538" width="9.625" style="1" customWidth="1"/>
    <col min="539" max="544" width="10.625" style="1" customWidth="1"/>
    <col min="545" max="545" width="6.625" style="1" customWidth="1"/>
    <col min="546" max="553" width="10.625" style="1" customWidth="1"/>
    <col min="554" max="559" width="9.625" style="1" customWidth="1"/>
    <col min="560" max="768" width="9" style="1"/>
    <col min="769" max="769" width="4.625" style="1" customWidth="1"/>
    <col min="770" max="770" width="7.625" style="1" customWidth="1"/>
    <col min="771" max="782" width="9.625" style="1" customWidth="1"/>
    <col min="783" max="784" width="8.625" style="1" customWidth="1"/>
    <col min="785" max="790" width="9.625" style="1" customWidth="1"/>
    <col min="791" max="791" width="10.625" style="1" customWidth="1"/>
    <col min="792" max="792" width="9.625" style="1" customWidth="1"/>
    <col min="793" max="793" width="10.625" style="1" customWidth="1"/>
    <col min="794" max="794" width="9.625" style="1" customWidth="1"/>
    <col min="795" max="800" width="10.625" style="1" customWidth="1"/>
    <col min="801" max="801" width="6.625" style="1" customWidth="1"/>
    <col min="802" max="809" width="10.625" style="1" customWidth="1"/>
    <col min="810" max="815" width="9.625" style="1" customWidth="1"/>
    <col min="816" max="1024" width="9" style="1"/>
    <col min="1025" max="1025" width="4.625" style="1" customWidth="1"/>
    <col min="1026" max="1026" width="7.625" style="1" customWidth="1"/>
    <col min="1027" max="1038" width="9.625" style="1" customWidth="1"/>
    <col min="1039" max="1040" width="8.625" style="1" customWidth="1"/>
    <col min="1041" max="1046" width="9.625" style="1" customWidth="1"/>
    <col min="1047" max="1047" width="10.625" style="1" customWidth="1"/>
    <col min="1048" max="1048" width="9.625" style="1" customWidth="1"/>
    <col min="1049" max="1049" width="10.625" style="1" customWidth="1"/>
    <col min="1050" max="1050" width="9.625" style="1" customWidth="1"/>
    <col min="1051" max="1056" width="10.625" style="1" customWidth="1"/>
    <col min="1057" max="1057" width="6.625" style="1" customWidth="1"/>
    <col min="1058" max="1065" width="10.625" style="1" customWidth="1"/>
    <col min="1066" max="1071" width="9.625" style="1" customWidth="1"/>
    <col min="1072" max="1280" width="9" style="1"/>
    <col min="1281" max="1281" width="4.625" style="1" customWidth="1"/>
    <col min="1282" max="1282" width="7.625" style="1" customWidth="1"/>
    <col min="1283" max="1294" width="9.625" style="1" customWidth="1"/>
    <col min="1295" max="1296" width="8.625" style="1" customWidth="1"/>
    <col min="1297" max="1302" width="9.625" style="1" customWidth="1"/>
    <col min="1303" max="1303" width="10.625" style="1" customWidth="1"/>
    <col min="1304" max="1304" width="9.625" style="1" customWidth="1"/>
    <col min="1305" max="1305" width="10.625" style="1" customWidth="1"/>
    <col min="1306" max="1306" width="9.625" style="1" customWidth="1"/>
    <col min="1307" max="1312" width="10.625" style="1" customWidth="1"/>
    <col min="1313" max="1313" width="6.625" style="1" customWidth="1"/>
    <col min="1314" max="1321" width="10.625" style="1" customWidth="1"/>
    <col min="1322" max="1327" width="9.625" style="1" customWidth="1"/>
    <col min="1328" max="1536" width="9" style="1"/>
    <col min="1537" max="1537" width="4.625" style="1" customWidth="1"/>
    <col min="1538" max="1538" width="7.625" style="1" customWidth="1"/>
    <col min="1539" max="1550" width="9.625" style="1" customWidth="1"/>
    <col min="1551" max="1552" width="8.625" style="1" customWidth="1"/>
    <col min="1553" max="1558" width="9.625" style="1" customWidth="1"/>
    <col min="1559" max="1559" width="10.625" style="1" customWidth="1"/>
    <col min="1560" max="1560" width="9.625" style="1" customWidth="1"/>
    <col min="1561" max="1561" width="10.625" style="1" customWidth="1"/>
    <col min="1562" max="1562" width="9.625" style="1" customWidth="1"/>
    <col min="1563" max="1568" width="10.625" style="1" customWidth="1"/>
    <col min="1569" max="1569" width="6.625" style="1" customWidth="1"/>
    <col min="1570" max="1577" width="10.625" style="1" customWidth="1"/>
    <col min="1578" max="1583" width="9.625" style="1" customWidth="1"/>
    <col min="1584" max="1792" width="9" style="1"/>
    <col min="1793" max="1793" width="4.625" style="1" customWidth="1"/>
    <col min="1794" max="1794" width="7.625" style="1" customWidth="1"/>
    <col min="1795" max="1806" width="9.625" style="1" customWidth="1"/>
    <col min="1807" max="1808" width="8.625" style="1" customWidth="1"/>
    <col min="1809" max="1814" width="9.625" style="1" customWidth="1"/>
    <col min="1815" max="1815" width="10.625" style="1" customWidth="1"/>
    <col min="1816" max="1816" width="9.625" style="1" customWidth="1"/>
    <col min="1817" max="1817" width="10.625" style="1" customWidth="1"/>
    <col min="1818" max="1818" width="9.625" style="1" customWidth="1"/>
    <col min="1819" max="1824" width="10.625" style="1" customWidth="1"/>
    <col min="1825" max="1825" width="6.625" style="1" customWidth="1"/>
    <col min="1826" max="1833" width="10.625" style="1" customWidth="1"/>
    <col min="1834" max="1839" width="9.625" style="1" customWidth="1"/>
    <col min="1840" max="2048" width="9" style="1"/>
    <col min="2049" max="2049" width="4.625" style="1" customWidth="1"/>
    <col min="2050" max="2050" width="7.625" style="1" customWidth="1"/>
    <col min="2051" max="2062" width="9.625" style="1" customWidth="1"/>
    <col min="2063" max="2064" width="8.625" style="1" customWidth="1"/>
    <col min="2065" max="2070" width="9.625" style="1" customWidth="1"/>
    <col min="2071" max="2071" width="10.625" style="1" customWidth="1"/>
    <col min="2072" max="2072" width="9.625" style="1" customWidth="1"/>
    <col min="2073" max="2073" width="10.625" style="1" customWidth="1"/>
    <col min="2074" max="2074" width="9.625" style="1" customWidth="1"/>
    <col min="2075" max="2080" width="10.625" style="1" customWidth="1"/>
    <col min="2081" max="2081" width="6.625" style="1" customWidth="1"/>
    <col min="2082" max="2089" width="10.625" style="1" customWidth="1"/>
    <col min="2090" max="2095" width="9.625" style="1" customWidth="1"/>
    <col min="2096" max="2304" width="9" style="1"/>
    <col min="2305" max="2305" width="4.625" style="1" customWidth="1"/>
    <col min="2306" max="2306" width="7.625" style="1" customWidth="1"/>
    <col min="2307" max="2318" width="9.625" style="1" customWidth="1"/>
    <col min="2319" max="2320" width="8.625" style="1" customWidth="1"/>
    <col min="2321" max="2326" width="9.625" style="1" customWidth="1"/>
    <col min="2327" max="2327" width="10.625" style="1" customWidth="1"/>
    <col min="2328" max="2328" width="9.625" style="1" customWidth="1"/>
    <col min="2329" max="2329" width="10.625" style="1" customWidth="1"/>
    <col min="2330" max="2330" width="9.625" style="1" customWidth="1"/>
    <col min="2331" max="2336" width="10.625" style="1" customWidth="1"/>
    <col min="2337" max="2337" width="6.625" style="1" customWidth="1"/>
    <col min="2338" max="2345" width="10.625" style="1" customWidth="1"/>
    <col min="2346" max="2351" width="9.625" style="1" customWidth="1"/>
    <col min="2352" max="2560" width="9" style="1"/>
    <col min="2561" max="2561" width="4.625" style="1" customWidth="1"/>
    <col min="2562" max="2562" width="7.625" style="1" customWidth="1"/>
    <col min="2563" max="2574" width="9.625" style="1" customWidth="1"/>
    <col min="2575" max="2576" width="8.625" style="1" customWidth="1"/>
    <col min="2577" max="2582" width="9.625" style="1" customWidth="1"/>
    <col min="2583" max="2583" width="10.625" style="1" customWidth="1"/>
    <col min="2584" max="2584" width="9.625" style="1" customWidth="1"/>
    <col min="2585" max="2585" width="10.625" style="1" customWidth="1"/>
    <col min="2586" max="2586" width="9.625" style="1" customWidth="1"/>
    <col min="2587" max="2592" width="10.625" style="1" customWidth="1"/>
    <col min="2593" max="2593" width="6.625" style="1" customWidth="1"/>
    <col min="2594" max="2601" width="10.625" style="1" customWidth="1"/>
    <col min="2602" max="2607" width="9.625" style="1" customWidth="1"/>
    <col min="2608" max="2816" width="9" style="1"/>
    <col min="2817" max="2817" width="4.625" style="1" customWidth="1"/>
    <col min="2818" max="2818" width="7.625" style="1" customWidth="1"/>
    <col min="2819" max="2830" width="9.625" style="1" customWidth="1"/>
    <col min="2831" max="2832" width="8.625" style="1" customWidth="1"/>
    <col min="2833" max="2838" width="9.625" style="1" customWidth="1"/>
    <col min="2839" max="2839" width="10.625" style="1" customWidth="1"/>
    <col min="2840" max="2840" width="9.625" style="1" customWidth="1"/>
    <col min="2841" max="2841" width="10.625" style="1" customWidth="1"/>
    <col min="2842" max="2842" width="9.625" style="1" customWidth="1"/>
    <col min="2843" max="2848" width="10.625" style="1" customWidth="1"/>
    <col min="2849" max="2849" width="6.625" style="1" customWidth="1"/>
    <col min="2850" max="2857" width="10.625" style="1" customWidth="1"/>
    <col min="2858" max="2863" width="9.625" style="1" customWidth="1"/>
    <col min="2864" max="3072" width="9" style="1"/>
    <col min="3073" max="3073" width="4.625" style="1" customWidth="1"/>
    <col min="3074" max="3074" width="7.625" style="1" customWidth="1"/>
    <col min="3075" max="3086" width="9.625" style="1" customWidth="1"/>
    <col min="3087" max="3088" width="8.625" style="1" customWidth="1"/>
    <col min="3089" max="3094" width="9.625" style="1" customWidth="1"/>
    <col min="3095" max="3095" width="10.625" style="1" customWidth="1"/>
    <col min="3096" max="3096" width="9.625" style="1" customWidth="1"/>
    <col min="3097" max="3097" width="10.625" style="1" customWidth="1"/>
    <col min="3098" max="3098" width="9.625" style="1" customWidth="1"/>
    <col min="3099" max="3104" width="10.625" style="1" customWidth="1"/>
    <col min="3105" max="3105" width="6.625" style="1" customWidth="1"/>
    <col min="3106" max="3113" width="10.625" style="1" customWidth="1"/>
    <col min="3114" max="3119" width="9.625" style="1" customWidth="1"/>
    <col min="3120" max="3328" width="9" style="1"/>
    <col min="3329" max="3329" width="4.625" style="1" customWidth="1"/>
    <col min="3330" max="3330" width="7.625" style="1" customWidth="1"/>
    <col min="3331" max="3342" width="9.625" style="1" customWidth="1"/>
    <col min="3343" max="3344" width="8.625" style="1" customWidth="1"/>
    <col min="3345" max="3350" width="9.625" style="1" customWidth="1"/>
    <col min="3351" max="3351" width="10.625" style="1" customWidth="1"/>
    <col min="3352" max="3352" width="9.625" style="1" customWidth="1"/>
    <col min="3353" max="3353" width="10.625" style="1" customWidth="1"/>
    <col min="3354" max="3354" width="9.625" style="1" customWidth="1"/>
    <col min="3355" max="3360" width="10.625" style="1" customWidth="1"/>
    <col min="3361" max="3361" width="6.625" style="1" customWidth="1"/>
    <col min="3362" max="3369" width="10.625" style="1" customWidth="1"/>
    <col min="3370" max="3375" width="9.625" style="1" customWidth="1"/>
    <col min="3376" max="3584" width="9" style="1"/>
    <col min="3585" max="3585" width="4.625" style="1" customWidth="1"/>
    <col min="3586" max="3586" width="7.625" style="1" customWidth="1"/>
    <col min="3587" max="3598" width="9.625" style="1" customWidth="1"/>
    <col min="3599" max="3600" width="8.625" style="1" customWidth="1"/>
    <col min="3601" max="3606" width="9.625" style="1" customWidth="1"/>
    <col min="3607" max="3607" width="10.625" style="1" customWidth="1"/>
    <col min="3608" max="3608" width="9.625" style="1" customWidth="1"/>
    <col min="3609" max="3609" width="10.625" style="1" customWidth="1"/>
    <col min="3610" max="3610" width="9.625" style="1" customWidth="1"/>
    <col min="3611" max="3616" width="10.625" style="1" customWidth="1"/>
    <col min="3617" max="3617" width="6.625" style="1" customWidth="1"/>
    <col min="3618" max="3625" width="10.625" style="1" customWidth="1"/>
    <col min="3626" max="3631" width="9.625" style="1" customWidth="1"/>
    <col min="3632" max="3840" width="9" style="1"/>
    <col min="3841" max="3841" width="4.625" style="1" customWidth="1"/>
    <col min="3842" max="3842" width="7.625" style="1" customWidth="1"/>
    <col min="3843" max="3854" width="9.625" style="1" customWidth="1"/>
    <col min="3855" max="3856" width="8.625" style="1" customWidth="1"/>
    <col min="3857" max="3862" width="9.625" style="1" customWidth="1"/>
    <col min="3863" max="3863" width="10.625" style="1" customWidth="1"/>
    <col min="3864" max="3864" width="9.625" style="1" customWidth="1"/>
    <col min="3865" max="3865" width="10.625" style="1" customWidth="1"/>
    <col min="3866" max="3866" width="9.625" style="1" customWidth="1"/>
    <col min="3867" max="3872" width="10.625" style="1" customWidth="1"/>
    <col min="3873" max="3873" width="6.625" style="1" customWidth="1"/>
    <col min="3874" max="3881" width="10.625" style="1" customWidth="1"/>
    <col min="3882" max="3887" width="9.625" style="1" customWidth="1"/>
    <col min="3888" max="4096" width="9" style="1"/>
    <col min="4097" max="4097" width="4.625" style="1" customWidth="1"/>
    <col min="4098" max="4098" width="7.625" style="1" customWidth="1"/>
    <col min="4099" max="4110" width="9.625" style="1" customWidth="1"/>
    <col min="4111" max="4112" width="8.625" style="1" customWidth="1"/>
    <col min="4113" max="4118" width="9.625" style="1" customWidth="1"/>
    <col min="4119" max="4119" width="10.625" style="1" customWidth="1"/>
    <col min="4120" max="4120" width="9.625" style="1" customWidth="1"/>
    <col min="4121" max="4121" width="10.625" style="1" customWidth="1"/>
    <col min="4122" max="4122" width="9.625" style="1" customWidth="1"/>
    <col min="4123" max="4128" width="10.625" style="1" customWidth="1"/>
    <col min="4129" max="4129" width="6.625" style="1" customWidth="1"/>
    <col min="4130" max="4137" width="10.625" style="1" customWidth="1"/>
    <col min="4138" max="4143" width="9.625" style="1" customWidth="1"/>
    <col min="4144" max="4352" width="9" style="1"/>
    <col min="4353" max="4353" width="4.625" style="1" customWidth="1"/>
    <col min="4354" max="4354" width="7.625" style="1" customWidth="1"/>
    <col min="4355" max="4366" width="9.625" style="1" customWidth="1"/>
    <col min="4367" max="4368" width="8.625" style="1" customWidth="1"/>
    <col min="4369" max="4374" width="9.625" style="1" customWidth="1"/>
    <col min="4375" max="4375" width="10.625" style="1" customWidth="1"/>
    <col min="4376" max="4376" width="9.625" style="1" customWidth="1"/>
    <col min="4377" max="4377" width="10.625" style="1" customWidth="1"/>
    <col min="4378" max="4378" width="9.625" style="1" customWidth="1"/>
    <col min="4379" max="4384" width="10.625" style="1" customWidth="1"/>
    <col min="4385" max="4385" width="6.625" style="1" customWidth="1"/>
    <col min="4386" max="4393" width="10.625" style="1" customWidth="1"/>
    <col min="4394" max="4399" width="9.625" style="1" customWidth="1"/>
    <col min="4400" max="4608" width="9" style="1"/>
    <col min="4609" max="4609" width="4.625" style="1" customWidth="1"/>
    <col min="4610" max="4610" width="7.625" style="1" customWidth="1"/>
    <col min="4611" max="4622" width="9.625" style="1" customWidth="1"/>
    <col min="4623" max="4624" width="8.625" style="1" customWidth="1"/>
    <col min="4625" max="4630" width="9.625" style="1" customWidth="1"/>
    <col min="4631" max="4631" width="10.625" style="1" customWidth="1"/>
    <col min="4632" max="4632" width="9.625" style="1" customWidth="1"/>
    <col min="4633" max="4633" width="10.625" style="1" customWidth="1"/>
    <col min="4634" max="4634" width="9.625" style="1" customWidth="1"/>
    <col min="4635" max="4640" width="10.625" style="1" customWidth="1"/>
    <col min="4641" max="4641" width="6.625" style="1" customWidth="1"/>
    <col min="4642" max="4649" width="10.625" style="1" customWidth="1"/>
    <col min="4650" max="4655" width="9.625" style="1" customWidth="1"/>
    <col min="4656" max="4864" width="9" style="1"/>
    <col min="4865" max="4865" width="4.625" style="1" customWidth="1"/>
    <col min="4866" max="4866" width="7.625" style="1" customWidth="1"/>
    <col min="4867" max="4878" width="9.625" style="1" customWidth="1"/>
    <col min="4879" max="4880" width="8.625" style="1" customWidth="1"/>
    <col min="4881" max="4886" width="9.625" style="1" customWidth="1"/>
    <col min="4887" max="4887" width="10.625" style="1" customWidth="1"/>
    <col min="4888" max="4888" width="9.625" style="1" customWidth="1"/>
    <col min="4889" max="4889" width="10.625" style="1" customWidth="1"/>
    <col min="4890" max="4890" width="9.625" style="1" customWidth="1"/>
    <col min="4891" max="4896" width="10.625" style="1" customWidth="1"/>
    <col min="4897" max="4897" width="6.625" style="1" customWidth="1"/>
    <col min="4898" max="4905" width="10.625" style="1" customWidth="1"/>
    <col min="4906" max="4911" width="9.625" style="1" customWidth="1"/>
    <col min="4912" max="5120" width="9" style="1"/>
    <col min="5121" max="5121" width="4.625" style="1" customWidth="1"/>
    <col min="5122" max="5122" width="7.625" style="1" customWidth="1"/>
    <col min="5123" max="5134" width="9.625" style="1" customWidth="1"/>
    <col min="5135" max="5136" width="8.625" style="1" customWidth="1"/>
    <col min="5137" max="5142" width="9.625" style="1" customWidth="1"/>
    <col min="5143" max="5143" width="10.625" style="1" customWidth="1"/>
    <col min="5144" max="5144" width="9.625" style="1" customWidth="1"/>
    <col min="5145" max="5145" width="10.625" style="1" customWidth="1"/>
    <col min="5146" max="5146" width="9.625" style="1" customWidth="1"/>
    <col min="5147" max="5152" width="10.625" style="1" customWidth="1"/>
    <col min="5153" max="5153" width="6.625" style="1" customWidth="1"/>
    <col min="5154" max="5161" width="10.625" style="1" customWidth="1"/>
    <col min="5162" max="5167" width="9.625" style="1" customWidth="1"/>
    <col min="5168" max="5376" width="9" style="1"/>
    <col min="5377" max="5377" width="4.625" style="1" customWidth="1"/>
    <col min="5378" max="5378" width="7.625" style="1" customWidth="1"/>
    <col min="5379" max="5390" width="9.625" style="1" customWidth="1"/>
    <col min="5391" max="5392" width="8.625" style="1" customWidth="1"/>
    <col min="5393" max="5398" width="9.625" style="1" customWidth="1"/>
    <col min="5399" max="5399" width="10.625" style="1" customWidth="1"/>
    <col min="5400" max="5400" width="9.625" style="1" customWidth="1"/>
    <col min="5401" max="5401" width="10.625" style="1" customWidth="1"/>
    <col min="5402" max="5402" width="9.625" style="1" customWidth="1"/>
    <col min="5403" max="5408" width="10.625" style="1" customWidth="1"/>
    <col min="5409" max="5409" width="6.625" style="1" customWidth="1"/>
    <col min="5410" max="5417" width="10.625" style="1" customWidth="1"/>
    <col min="5418" max="5423" width="9.625" style="1" customWidth="1"/>
    <col min="5424" max="5632" width="9" style="1"/>
    <col min="5633" max="5633" width="4.625" style="1" customWidth="1"/>
    <col min="5634" max="5634" width="7.625" style="1" customWidth="1"/>
    <col min="5635" max="5646" width="9.625" style="1" customWidth="1"/>
    <col min="5647" max="5648" width="8.625" style="1" customWidth="1"/>
    <col min="5649" max="5654" width="9.625" style="1" customWidth="1"/>
    <col min="5655" max="5655" width="10.625" style="1" customWidth="1"/>
    <col min="5656" max="5656" width="9.625" style="1" customWidth="1"/>
    <col min="5657" max="5657" width="10.625" style="1" customWidth="1"/>
    <col min="5658" max="5658" width="9.625" style="1" customWidth="1"/>
    <col min="5659" max="5664" width="10.625" style="1" customWidth="1"/>
    <col min="5665" max="5665" width="6.625" style="1" customWidth="1"/>
    <col min="5666" max="5673" width="10.625" style="1" customWidth="1"/>
    <col min="5674" max="5679" width="9.625" style="1" customWidth="1"/>
    <col min="5680" max="5888" width="9" style="1"/>
    <col min="5889" max="5889" width="4.625" style="1" customWidth="1"/>
    <col min="5890" max="5890" width="7.625" style="1" customWidth="1"/>
    <col min="5891" max="5902" width="9.625" style="1" customWidth="1"/>
    <col min="5903" max="5904" width="8.625" style="1" customWidth="1"/>
    <col min="5905" max="5910" width="9.625" style="1" customWidth="1"/>
    <col min="5911" max="5911" width="10.625" style="1" customWidth="1"/>
    <col min="5912" max="5912" width="9.625" style="1" customWidth="1"/>
    <col min="5913" max="5913" width="10.625" style="1" customWidth="1"/>
    <col min="5914" max="5914" width="9.625" style="1" customWidth="1"/>
    <col min="5915" max="5920" width="10.625" style="1" customWidth="1"/>
    <col min="5921" max="5921" width="6.625" style="1" customWidth="1"/>
    <col min="5922" max="5929" width="10.625" style="1" customWidth="1"/>
    <col min="5930" max="5935" width="9.625" style="1" customWidth="1"/>
    <col min="5936" max="6144" width="9" style="1"/>
    <col min="6145" max="6145" width="4.625" style="1" customWidth="1"/>
    <col min="6146" max="6146" width="7.625" style="1" customWidth="1"/>
    <col min="6147" max="6158" width="9.625" style="1" customWidth="1"/>
    <col min="6159" max="6160" width="8.625" style="1" customWidth="1"/>
    <col min="6161" max="6166" width="9.625" style="1" customWidth="1"/>
    <col min="6167" max="6167" width="10.625" style="1" customWidth="1"/>
    <col min="6168" max="6168" width="9.625" style="1" customWidth="1"/>
    <col min="6169" max="6169" width="10.625" style="1" customWidth="1"/>
    <col min="6170" max="6170" width="9.625" style="1" customWidth="1"/>
    <col min="6171" max="6176" width="10.625" style="1" customWidth="1"/>
    <col min="6177" max="6177" width="6.625" style="1" customWidth="1"/>
    <col min="6178" max="6185" width="10.625" style="1" customWidth="1"/>
    <col min="6186" max="6191" width="9.625" style="1" customWidth="1"/>
    <col min="6192" max="6400" width="9" style="1"/>
    <col min="6401" max="6401" width="4.625" style="1" customWidth="1"/>
    <col min="6402" max="6402" width="7.625" style="1" customWidth="1"/>
    <col min="6403" max="6414" width="9.625" style="1" customWidth="1"/>
    <col min="6415" max="6416" width="8.625" style="1" customWidth="1"/>
    <col min="6417" max="6422" width="9.625" style="1" customWidth="1"/>
    <col min="6423" max="6423" width="10.625" style="1" customWidth="1"/>
    <col min="6424" max="6424" width="9.625" style="1" customWidth="1"/>
    <col min="6425" max="6425" width="10.625" style="1" customWidth="1"/>
    <col min="6426" max="6426" width="9.625" style="1" customWidth="1"/>
    <col min="6427" max="6432" width="10.625" style="1" customWidth="1"/>
    <col min="6433" max="6433" width="6.625" style="1" customWidth="1"/>
    <col min="6434" max="6441" width="10.625" style="1" customWidth="1"/>
    <col min="6442" max="6447" width="9.625" style="1" customWidth="1"/>
    <col min="6448" max="6656" width="9" style="1"/>
    <col min="6657" max="6657" width="4.625" style="1" customWidth="1"/>
    <col min="6658" max="6658" width="7.625" style="1" customWidth="1"/>
    <col min="6659" max="6670" width="9.625" style="1" customWidth="1"/>
    <col min="6671" max="6672" width="8.625" style="1" customWidth="1"/>
    <col min="6673" max="6678" width="9.625" style="1" customWidth="1"/>
    <col min="6679" max="6679" width="10.625" style="1" customWidth="1"/>
    <col min="6680" max="6680" width="9.625" style="1" customWidth="1"/>
    <col min="6681" max="6681" width="10.625" style="1" customWidth="1"/>
    <col min="6682" max="6682" width="9.625" style="1" customWidth="1"/>
    <col min="6683" max="6688" width="10.625" style="1" customWidth="1"/>
    <col min="6689" max="6689" width="6.625" style="1" customWidth="1"/>
    <col min="6690" max="6697" width="10.625" style="1" customWidth="1"/>
    <col min="6698" max="6703" width="9.625" style="1" customWidth="1"/>
    <col min="6704" max="6912" width="9" style="1"/>
    <col min="6913" max="6913" width="4.625" style="1" customWidth="1"/>
    <col min="6914" max="6914" width="7.625" style="1" customWidth="1"/>
    <col min="6915" max="6926" width="9.625" style="1" customWidth="1"/>
    <col min="6927" max="6928" width="8.625" style="1" customWidth="1"/>
    <col min="6929" max="6934" width="9.625" style="1" customWidth="1"/>
    <col min="6935" max="6935" width="10.625" style="1" customWidth="1"/>
    <col min="6936" max="6936" width="9.625" style="1" customWidth="1"/>
    <col min="6937" max="6937" width="10.625" style="1" customWidth="1"/>
    <col min="6938" max="6938" width="9.625" style="1" customWidth="1"/>
    <col min="6939" max="6944" width="10.625" style="1" customWidth="1"/>
    <col min="6945" max="6945" width="6.625" style="1" customWidth="1"/>
    <col min="6946" max="6953" width="10.625" style="1" customWidth="1"/>
    <col min="6954" max="6959" width="9.625" style="1" customWidth="1"/>
    <col min="6960" max="7168" width="9" style="1"/>
    <col min="7169" max="7169" width="4.625" style="1" customWidth="1"/>
    <col min="7170" max="7170" width="7.625" style="1" customWidth="1"/>
    <col min="7171" max="7182" width="9.625" style="1" customWidth="1"/>
    <col min="7183" max="7184" width="8.625" style="1" customWidth="1"/>
    <col min="7185" max="7190" width="9.625" style="1" customWidth="1"/>
    <col min="7191" max="7191" width="10.625" style="1" customWidth="1"/>
    <col min="7192" max="7192" width="9.625" style="1" customWidth="1"/>
    <col min="7193" max="7193" width="10.625" style="1" customWidth="1"/>
    <col min="7194" max="7194" width="9.625" style="1" customWidth="1"/>
    <col min="7195" max="7200" width="10.625" style="1" customWidth="1"/>
    <col min="7201" max="7201" width="6.625" style="1" customWidth="1"/>
    <col min="7202" max="7209" width="10.625" style="1" customWidth="1"/>
    <col min="7210" max="7215" width="9.625" style="1" customWidth="1"/>
    <col min="7216" max="7424" width="9" style="1"/>
    <col min="7425" max="7425" width="4.625" style="1" customWidth="1"/>
    <col min="7426" max="7426" width="7.625" style="1" customWidth="1"/>
    <col min="7427" max="7438" width="9.625" style="1" customWidth="1"/>
    <col min="7439" max="7440" width="8.625" style="1" customWidth="1"/>
    <col min="7441" max="7446" width="9.625" style="1" customWidth="1"/>
    <col min="7447" max="7447" width="10.625" style="1" customWidth="1"/>
    <col min="7448" max="7448" width="9.625" style="1" customWidth="1"/>
    <col min="7449" max="7449" width="10.625" style="1" customWidth="1"/>
    <col min="7450" max="7450" width="9.625" style="1" customWidth="1"/>
    <col min="7451" max="7456" width="10.625" style="1" customWidth="1"/>
    <col min="7457" max="7457" width="6.625" style="1" customWidth="1"/>
    <col min="7458" max="7465" width="10.625" style="1" customWidth="1"/>
    <col min="7466" max="7471" width="9.625" style="1" customWidth="1"/>
    <col min="7472" max="7680" width="9" style="1"/>
    <col min="7681" max="7681" width="4.625" style="1" customWidth="1"/>
    <col min="7682" max="7682" width="7.625" style="1" customWidth="1"/>
    <col min="7683" max="7694" width="9.625" style="1" customWidth="1"/>
    <col min="7695" max="7696" width="8.625" style="1" customWidth="1"/>
    <col min="7697" max="7702" width="9.625" style="1" customWidth="1"/>
    <col min="7703" max="7703" width="10.625" style="1" customWidth="1"/>
    <col min="7704" max="7704" width="9.625" style="1" customWidth="1"/>
    <col min="7705" max="7705" width="10.625" style="1" customWidth="1"/>
    <col min="7706" max="7706" width="9.625" style="1" customWidth="1"/>
    <col min="7707" max="7712" width="10.625" style="1" customWidth="1"/>
    <col min="7713" max="7713" width="6.625" style="1" customWidth="1"/>
    <col min="7714" max="7721" width="10.625" style="1" customWidth="1"/>
    <col min="7722" max="7727" width="9.625" style="1" customWidth="1"/>
    <col min="7728" max="7936" width="9" style="1"/>
    <col min="7937" max="7937" width="4.625" style="1" customWidth="1"/>
    <col min="7938" max="7938" width="7.625" style="1" customWidth="1"/>
    <col min="7939" max="7950" width="9.625" style="1" customWidth="1"/>
    <col min="7951" max="7952" width="8.625" style="1" customWidth="1"/>
    <col min="7953" max="7958" width="9.625" style="1" customWidth="1"/>
    <col min="7959" max="7959" width="10.625" style="1" customWidth="1"/>
    <col min="7960" max="7960" width="9.625" style="1" customWidth="1"/>
    <col min="7961" max="7961" width="10.625" style="1" customWidth="1"/>
    <col min="7962" max="7962" width="9.625" style="1" customWidth="1"/>
    <col min="7963" max="7968" width="10.625" style="1" customWidth="1"/>
    <col min="7969" max="7969" width="6.625" style="1" customWidth="1"/>
    <col min="7970" max="7977" width="10.625" style="1" customWidth="1"/>
    <col min="7978" max="7983" width="9.625" style="1" customWidth="1"/>
    <col min="7984" max="8192" width="9" style="1"/>
    <col min="8193" max="8193" width="4.625" style="1" customWidth="1"/>
    <col min="8194" max="8194" width="7.625" style="1" customWidth="1"/>
    <col min="8195" max="8206" width="9.625" style="1" customWidth="1"/>
    <col min="8207" max="8208" width="8.625" style="1" customWidth="1"/>
    <col min="8209" max="8214" width="9.625" style="1" customWidth="1"/>
    <col min="8215" max="8215" width="10.625" style="1" customWidth="1"/>
    <col min="8216" max="8216" width="9.625" style="1" customWidth="1"/>
    <col min="8217" max="8217" width="10.625" style="1" customWidth="1"/>
    <col min="8218" max="8218" width="9.625" style="1" customWidth="1"/>
    <col min="8219" max="8224" width="10.625" style="1" customWidth="1"/>
    <col min="8225" max="8225" width="6.625" style="1" customWidth="1"/>
    <col min="8226" max="8233" width="10.625" style="1" customWidth="1"/>
    <col min="8234" max="8239" width="9.625" style="1" customWidth="1"/>
    <col min="8240" max="8448" width="9" style="1"/>
    <col min="8449" max="8449" width="4.625" style="1" customWidth="1"/>
    <col min="8450" max="8450" width="7.625" style="1" customWidth="1"/>
    <col min="8451" max="8462" width="9.625" style="1" customWidth="1"/>
    <col min="8463" max="8464" width="8.625" style="1" customWidth="1"/>
    <col min="8465" max="8470" width="9.625" style="1" customWidth="1"/>
    <col min="8471" max="8471" width="10.625" style="1" customWidth="1"/>
    <col min="8472" max="8472" width="9.625" style="1" customWidth="1"/>
    <col min="8473" max="8473" width="10.625" style="1" customWidth="1"/>
    <col min="8474" max="8474" width="9.625" style="1" customWidth="1"/>
    <col min="8475" max="8480" width="10.625" style="1" customWidth="1"/>
    <col min="8481" max="8481" width="6.625" style="1" customWidth="1"/>
    <col min="8482" max="8489" width="10.625" style="1" customWidth="1"/>
    <col min="8490" max="8495" width="9.625" style="1" customWidth="1"/>
    <col min="8496" max="8704" width="9" style="1"/>
    <col min="8705" max="8705" width="4.625" style="1" customWidth="1"/>
    <col min="8706" max="8706" width="7.625" style="1" customWidth="1"/>
    <col min="8707" max="8718" width="9.625" style="1" customWidth="1"/>
    <col min="8719" max="8720" width="8.625" style="1" customWidth="1"/>
    <col min="8721" max="8726" width="9.625" style="1" customWidth="1"/>
    <col min="8727" max="8727" width="10.625" style="1" customWidth="1"/>
    <col min="8728" max="8728" width="9.625" style="1" customWidth="1"/>
    <col min="8729" max="8729" width="10.625" style="1" customWidth="1"/>
    <col min="8730" max="8730" width="9.625" style="1" customWidth="1"/>
    <col min="8731" max="8736" width="10.625" style="1" customWidth="1"/>
    <col min="8737" max="8737" width="6.625" style="1" customWidth="1"/>
    <col min="8738" max="8745" width="10.625" style="1" customWidth="1"/>
    <col min="8746" max="8751" width="9.625" style="1" customWidth="1"/>
    <col min="8752" max="8960" width="9" style="1"/>
    <col min="8961" max="8961" width="4.625" style="1" customWidth="1"/>
    <col min="8962" max="8962" width="7.625" style="1" customWidth="1"/>
    <col min="8963" max="8974" width="9.625" style="1" customWidth="1"/>
    <col min="8975" max="8976" width="8.625" style="1" customWidth="1"/>
    <col min="8977" max="8982" width="9.625" style="1" customWidth="1"/>
    <col min="8983" max="8983" width="10.625" style="1" customWidth="1"/>
    <col min="8984" max="8984" width="9.625" style="1" customWidth="1"/>
    <col min="8985" max="8985" width="10.625" style="1" customWidth="1"/>
    <col min="8986" max="8986" width="9.625" style="1" customWidth="1"/>
    <col min="8987" max="8992" width="10.625" style="1" customWidth="1"/>
    <col min="8993" max="8993" width="6.625" style="1" customWidth="1"/>
    <col min="8994" max="9001" width="10.625" style="1" customWidth="1"/>
    <col min="9002" max="9007" width="9.625" style="1" customWidth="1"/>
    <col min="9008" max="9216" width="9" style="1"/>
    <col min="9217" max="9217" width="4.625" style="1" customWidth="1"/>
    <col min="9218" max="9218" width="7.625" style="1" customWidth="1"/>
    <col min="9219" max="9230" width="9.625" style="1" customWidth="1"/>
    <col min="9231" max="9232" width="8.625" style="1" customWidth="1"/>
    <col min="9233" max="9238" width="9.625" style="1" customWidth="1"/>
    <col min="9239" max="9239" width="10.625" style="1" customWidth="1"/>
    <col min="9240" max="9240" width="9.625" style="1" customWidth="1"/>
    <col min="9241" max="9241" width="10.625" style="1" customWidth="1"/>
    <col min="9242" max="9242" width="9.625" style="1" customWidth="1"/>
    <col min="9243" max="9248" width="10.625" style="1" customWidth="1"/>
    <col min="9249" max="9249" width="6.625" style="1" customWidth="1"/>
    <col min="9250" max="9257" width="10.625" style="1" customWidth="1"/>
    <col min="9258" max="9263" width="9.625" style="1" customWidth="1"/>
    <col min="9264" max="9472" width="9" style="1"/>
    <col min="9473" max="9473" width="4.625" style="1" customWidth="1"/>
    <col min="9474" max="9474" width="7.625" style="1" customWidth="1"/>
    <col min="9475" max="9486" width="9.625" style="1" customWidth="1"/>
    <col min="9487" max="9488" width="8.625" style="1" customWidth="1"/>
    <col min="9489" max="9494" width="9.625" style="1" customWidth="1"/>
    <col min="9495" max="9495" width="10.625" style="1" customWidth="1"/>
    <col min="9496" max="9496" width="9.625" style="1" customWidth="1"/>
    <col min="9497" max="9497" width="10.625" style="1" customWidth="1"/>
    <col min="9498" max="9498" width="9.625" style="1" customWidth="1"/>
    <col min="9499" max="9504" width="10.625" style="1" customWidth="1"/>
    <col min="9505" max="9505" width="6.625" style="1" customWidth="1"/>
    <col min="9506" max="9513" width="10.625" style="1" customWidth="1"/>
    <col min="9514" max="9519" width="9.625" style="1" customWidth="1"/>
    <col min="9520" max="9728" width="9" style="1"/>
    <col min="9729" max="9729" width="4.625" style="1" customWidth="1"/>
    <col min="9730" max="9730" width="7.625" style="1" customWidth="1"/>
    <col min="9731" max="9742" width="9.625" style="1" customWidth="1"/>
    <col min="9743" max="9744" width="8.625" style="1" customWidth="1"/>
    <col min="9745" max="9750" width="9.625" style="1" customWidth="1"/>
    <col min="9751" max="9751" width="10.625" style="1" customWidth="1"/>
    <col min="9752" max="9752" width="9.625" style="1" customWidth="1"/>
    <col min="9753" max="9753" width="10.625" style="1" customWidth="1"/>
    <col min="9754" max="9754" width="9.625" style="1" customWidth="1"/>
    <col min="9755" max="9760" width="10.625" style="1" customWidth="1"/>
    <col min="9761" max="9761" width="6.625" style="1" customWidth="1"/>
    <col min="9762" max="9769" width="10.625" style="1" customWidth="1"/>
    <col min="9770" max="9775" width="9.625" style="1" customWidth="1"/>
    <col min="9776" max="9984" width="9" style="1"/>
    <col min="9985" max="9985" width="4.625" style="1" customWidth="1"/>
    <col min="9986" max="9986" width="7.625" style="1" customWidth="1"/>
    <col min="9987" max="9998" width="9.625" style="1" customWidth="1"/>
    <col min="9999" max="10000" width="8.625" style="1" customWidth="1"/>
    <col min="10001" max="10006" width="9.625" style="1" customWidth="1"/>
    <col min="10007" max="10007" width="10.625" style="1" customWidth="1"/>
    <col min="10008" max="10008" width="9.625" style="1" customWidth="1"/>
    <col min="10009" max="10009" width="10.625" style="1" customWidth="1"/>
    <col min="10010" max="10010" width="9.625" style="1" customWidth="1"/>
    <col min="10011" max="10016" width="10.625" style="1" customWidth="1"/>
    <col min="10017" max="10017" width="6.625" style="1" customWidth="1"/>
    <col min="10018" max="10025" width="10.625" style="1" customWidth="1"/>
    <col min="10026" max="10031" width="9.625" style="1" customWidth="1"/>
    <col min="10032" max="10240" width="9" style="1"/>
    <col min="10241" max="10241" width="4.625" style="1" customWidth="1"/>
    <col min="10242" max="10242" width="7.625" style="1" customWidth="1"/>
    <col min="10243" max="10254" width="9.625" style="1" customWidth="1"/>
    <col min="10255" max="10256" width="8.625" style="1" customWidth="1"/>
    <col min="10257" max="10262" width="9.625" style="1" customWidth="1"/>
    <col min="10263" max="10263" width="10.625" style="1" customWidth="1"/>
    <col min="10264" max="10264" width="9.625" style="1" customWidth="1"/>
    <col min="10265" max="10265" width="10.625" style="1" customWidth="1"/>
    <col min="10266" max="10266" width="9.625" style="1" customWidth="1"/>
    <col min="10267" max="10272" width="10.625" style="1" customWidth="1"/>
    <col min="10273" max="10273" width="6.625" style="1" customWidth="1"/>
    <col min="10274" max="10281" width="10.625" style="1" customWidth="1"/>
    <col min="10282" max="10287" width="9.625" style="1" customWidth="1"/>
    <col min="10288" max="10496" width="9" style="1"/>
    <col min="10497" max="10497" width="4.625" style="1" customWidth="1"/>
    <col min="10498" max="10498" width="7.625" style="1" customWidth="1"/>
    <col min="10499" max="10510" width="9.625" style="1" customWidth="1"/>
    <col min="10511" max="10512" width="8.625" style="1" customWidth="1"/>
    <col min="10513" max="10518" width="9.625" style="1" customWidth="1"/>
    <col min="10519" max="10519" width="10.625" style="1" customWidth="1"/>
    <col min="10520" max="10520" width="9.625" style="1" customWidth="1"/>
    <col min="10521" max="10521" width="10.625" style="1" customWidth="1"/>
    <col min="10522" max="10522" width="9.625" style="1" customWidth="1"/>
    <col min="10523" max="10528" width="10.625" style="1" customWidth="1"/>
    <col min="10529" max="10529" width="6.625" style="1" customWidth="1"/>
    <col min="10530" max="10537" width="10.625" style="1" customWidth="1"/>
    <col min="10538" max="10543" width="9.625" style="1" customWidth="1"/>
    <col min="10544" max="10752" width="9" style="1"/>
    <col min="10753" max="10753" width="4.625" style="1" customWidth="1"/>
    <col min="10754" max="10754" width="7.625" style="1" customWidth="1"/>
    <col min="10755" max="10766" width="9.625" style="1" customWidth="1"/>
    <col min="10767" max="10768" width="8.625" style="1" customWidth="1"/>
    <col min="10769" max="10774" width="9.625" style="1" customWidth="1"/>
    <col min="10775" max="10775" width="10.625" style="1" customWidth="1"/>
    <col min="10776" max="10776" width="9.625" style="1" customWidth="1"/>
    <col min="10777" max="10777" width="10.625" style="1" customWidth="1"/>
    <col min="10778" max="10778" width="9.625" style="1" customWidth="1"/>
    <col min="10779" max="10784" width="10.625" style="1" customWidth="1"/>
    <col min="10785" max="10785" width="6.625" style="1" customWidth="1"/>
    <col min="10786" max="10793" width="10.625" style="1" customWidth="1"/>
    <col min="10794" max="10799" width="9.625" style="1" customWidth="1"/>
    <col min="10800" max="11008" width="9" style="1"/>
    <col min="11009" max="11009" width="4.625" style="1" customWidth="1"/>
    <col min="11010" max="11010" width="7.625" style="1" customWidth="1"/>
    <col min="11011" max="11022" width="9.625" style="1" customWidth="1"/>
    <col min="11023" max="11024" width="8.625" style="1" customWidth="1"/>
    <col min="11025" max="11030" width="9.625" style="1" customWidth="1"/>
    <col min="11031" max="11031" width="10.625" style="1" customWidth="1"/>
    <col min="11032" max="11032" width="9.625" style="1" customWidth="1"/>
    <col min="11033" max="11033" width="10.625" style="1" customWidth="1"/>
    <col min="11034" max="11034" width="9.625" style="1" customWidth="1"/>
    <col min="11035" max="11040" width="10.625" style="1" customWidth="1"/>
    <col min="11041" max="11041" width="6.625" style="1" customWidth="1"/>
    <col min="11042" max="11049" width="10.625" style="1" customWidth="1"/>
    <col min="11050" max="11055" width="9.625" style="1" customWidth="1"/>
    <col min="11056" max="11264" width="9" style="1"/>
    <col min="11265" max="11265" width="4.625" style="1" customWidth="1"/>
    <col min="11266" max="11266" width="7.625" style="1" customWidth="1"/>
    <col min="11267" max="11278" width="9.625" style="1" customWidth="1"/>
    <col min="11279" max="11280" width="8.625" style="1" customWidth="1"/>
    <col min="11281" max="11286" width="9.625" style="1" customWidth="1"/>
    <col min="11287" max="11287" width="10.625" style="1" customWidth="1"/>
    <col min="11288" max="11288" width="9.625" style="1" customWidth="1"/>
    <col min="11289" max="11289" width="10.625" style="1" customWidth="1"/>
    <col min="11290" max="11290" width="9.625" style="1" customWidth="1"/>
    <col min="11291" max="11296" width="10.625" style="1" customWidth="1"/>
    <col min="11297" max="11297" width="6.625" style="1" customWidth="1"/>
    <col min="11298" max="11305" width="10.625" style="1" customWidth="1"/>
    <col min="11306" max="11311" width="9.625" style="1" customWidth="1"/>
    <col min="11312" max="11520" width="9" style="1"/>
    <col min="11521" max="11521" width="4.625" style="1" customWidth="1"/>
    <col min="11522" max="11522" width="7.625" style="1" customWidth="1"/>
    <col min="11523" max="11534" width="9.625" style="1" customWidth="1"/>
    <col min="11535" max="11536" width="8.625" style="1" customWidth="1"/>
    <col min="11537" max="11542" width="9.625" style="1" customWidth="1"/>
    <col min="11543" max="11543" width="10.625" style="1" customWidth="1"/>
    <col min="11544" max="11544" width="9.625" style="1" customWidth="1"/>
    <col min="11545" max="11545" width="10.625" style="1" customWidth="1"/>
    <col min="11546" max="11546" width="9.625" style="1" customWidth="1"/>
    <col min="11547" max="11552" width="10.625" style="1" customWidth="1"/>
    <col min="11553" max="11553" width="6.625" style="1" customWidth="1"/>
    <col min="11554" max="11561" width="10.625" style="1" customWidth="1"/>
    <col min="11562" max="11567" width="9.625" style="1" customWidth="1"/>
    <col min="11568" max="11776" width="9" style="1"/>
    <col min="11777" max="11777" width="4.625" style="1" customWidth="1"/>
    <col min="11778" max="11778" width="7.625" style="1" customWidth="1"/>
    <col min="11779" max="11790" width="9.625" style="1" customWidth="1"/>
    <col min="11791" max="11792" width="8.625" style="1" customWidth="1"/>
    <col min="11793" max="11798" width="9.625" style="1" customWidth="1"/>
    <col min="11799" max="11799" width="10.625" style="1" customWidth="1"/>
    <col min="11800" max="11800" width="9.625" style="1" customWidth="1"/>
    <col min="11801" max="11801" width="10.625" style="1" customWidth="1"/>
    <col min="11802" max="11802" width="9.625" style="1" customWidth="1"/>
    <col min="11803" max="11808" width="10.625" style="1" customWidth="1"/>
    <col min="11809" max="11809" width="6.625" style="1" customWidth="1"/>
    <col min="11810" max="11817" width="10.625" style="1" customWidth="1"/>
    <col min="11818" max="11823" width="9.625" style="1" customWidth="1"/>
    <col min="11824" max="12032" width="9" style="1"/>
    <col min="12033" max="12033" width="4.625" style="1" customWidth="1"/>
    <col min="12034" max="12034" width="7.625" style="1" customWidth="1"/>
    <col min="12035" max="12046" width="9.625" style="1" customWidth="1"/>
    <col min="12047" max="12048" width="8.625" style="1" customWidth="1"/>
    <col min="12049" max="12054" width="9.625" style="1" customWidth="1"/>
    <col min="12055" max="12055" width="10.625" style="1" customWidth="1"/>
    <col min="12056" max="12056" width="9.625" style="1" customWidth="1"/>
    <col min="12057" max="12057" width="10.625" style="1" customWidth="1"/>
    <col min="12058" max="12058" width="9.625" style="1" customWidth="1"/>
    <col min="12059" max="12064" width="10.625" style="1" customWidth="1"/>
    <col min="12065" max="12065" width="6.625" style="1" customWidth="1"/>
    <col min="12066" max="12073" width="10.625" style="1" customWidth="1"/>
    <col min="12074" max="12079" width="9.625" style="1" customWidth="1"/>
    <col min="12080" max="12288" width="9" style="1"/>
    <col min="12289" max="12289" width="4.625" style="1" customWidth="1"/>
    <col min="12290" max="12290" width="7.625" style="1" customWidth="1"/>
    <col min="12291" max="12302" width="9.625" style="1" customWidth="1"/>
    <col min="12303" max="12304" width="8.625" style="1" customWidth="1"/>
    <col min="12305" max="12310" width="9.625" style="1" customWidth="1"/>
    <col min="12311" max="12311" width="10.625" style="1" customWidth="1"/>
    <col min="12312" max="12312" width="9.625" style="1" customWidth="1"/>
    <col min="12313" max="12313" width="10.625" style="1" customWidth="1"/>
    <col min="12314" max="12314" width="9.625" style="1" customWidth="1"/>
    <col min="12315" max="12320" width="10.625" style="1" customWidth="1"/>
    <col min="12321" max="12321" width="6.625" style="1" customWidth="1"/>
    <col min="12322" max="12329" width="10.625" style="1" customWidth="1"/>
    <col min="12330" max="12335" width="9.625" style="1" customWidth="1"/>
    <col min="12336" max="12544" width="9" style="1"/>
    <col min="12545" max="12545" width="4.625" style="1" customWidth="1"/>
    <col min="12546" max="12546" width="7.625" style="1" customWidth="1"/>
    <col min="12547" max="12558" width="9.625" style="1" customWidth="1"/>
    <col min="12559" max="12560" width="8.625" style="1" customWidth="1"/>
    <col min="12561" max="12566" width="9.625" style="1" customWidth="1"/>
    <col min="12567" max="12567" width="10.625" style="1" customWidth="1"/>
    <col min="12568" max="12568" width="9.625" style="1" customWidth="1"/>
    <col min="12569" max="12569" width="10.625" style="1" customWidth="1"/>
    <col min="12570" max="12570" width="9.625" style="1" customWidth="1"/>
    <col min="12571" max="12576" width="10.625" style="1" customWidth="1"/>
    <col min="12577" max="12577" width="6.625" style="1" customWidth="1"/>
    <col min="12578" max="12585" width="10.625" style="1" customWidth="1"/>
    <col min="12586" max="12591" width="9.625" style="1" customWidth="1"/>
    <col min="12592" max="12800" width="9" style="1"/>
    <col min="12801" max="12801" width="4.625" style="1" customWidth="1"/>
    <col min="12802" max="12802" width="7.625" style="1" customWidth="1"/>
    <col min="12803" max="12814" width="9.625" style="1" customWidth="1"/>
    <col min="12815" max="12816" width="8.625" style="1" customWidth="1"/>
    <col min="12817" max="12822" width="9.625" style="1" customWidth="1"/>
    <col min="12823" max="12823" width="10.625" style="1" customWidth="1"/>
    <col min="12824" max="12824" width="9.625" style="1" customWidth="1"/>
    <col min="12825" max="12825" width="10.625" style="1" customWidth="1"/>
    <col min="12826" max="12826" width="9.625" style="1" customWidth="1"/>
    <col min="12827" max="12832" width="10.625" style="1" customWidth="1"/>
    <col min="12833" max="12833" width="6.625" style="1" customWidth="1"/>
    <col min="12834" max="12841" width="10.625" style="1" customWidth="1"/>
    <col min="12842" max="12847" width="9.625" style="1" customWidth="1"/>
    <col min="12848" max="13056" width="9" style="1"/>
    <col min="13057" max="13057" width="4.625" style="1" customWidth="1"/>
    <col min="13058" max="13058" width="7.625" style="1" customWidth="1"/>
    <col min="13059" max="13070" width="9.625" style="1" customWidth="1"/>
    <col min="13071" max="13072" width="8.625" style="1" customWidth="1"/>
    <col min="13073" max="13078" width="9.625" style="1" customWidth="1"/>
    <col min="13079" max="13079" width="10.625" style="1" customWidth="1"/>
    <col min="13080" max="13080" width="9.625" style="1" customWidth="1"/>
    <col min="13081" max="13081" width="10.625" style="1" customWidth="1"/>
    <col min="13082" max="13082" width="9.625" style="1" customWidth="1"/>
    <col min="13083" max="13088" width="10.625" style="1" customWidth="1"/>
    <col min="13089" max="13089" width="6.625" style="1" customWidth="1"/>
    <col min="13090" max="13097" width="10.625" style="1" customWidth="1"/>
    <col min="13098" max="13103" width="9.625" style="1" customWidth="1"/>
    <col min="13104" max="13312" width="9" style="1"/>
    <col min="13313" max="13313" width="4.625" style="1" customWidth="1"/>
    <col min="13314" max="13314" width="7.625" style="1" customWidth="1"/>
    <col min="13315" max="13326" width="9.625" style="1" customWidth="1"/>
    <col min="13327" max="13328" width="8.625" style="1" customWidth="1"/>
    <col min="13329" max="13334" width="9.625" style="1" customWidth="1"/>
    <col min="13335" max="13335" width="10.625" style="1" customWidth="1"/>
    <col min="13336" max="13336" width="9.625" style="1" customWidth="1"/>
    <col min="13337" max="13337" width="10.625" style="1" customWidth="1"/>
    <col min="13338" max="13338" width="9.625" style="1" customWidth="1"/>
    <col min="13339" max="13344" width="10.625" style="1" customWidth="1"/>
    <col min="13345" max="13345" width="6.625" style="1" customWidth="1"/>
    <col min="13346" max="13353" width="10.625" style="1" customWidth="1"/>
    <col min="13354" max="13359" width="9.625" style="1" customWidth="1"/>
    <col min="13360" max="13568" width="9" style="1"/>
    <col min="13569" max="13569" width="4.625" style="1" customWidth="1"/>
    <col min="13570" max="13570" width="7.625" style="1" customWidth="1"/>
    <col min="13571" max="13582" width="9.625" style="1" customWidth="1"/>
    <col min="13583" max="13584" width="8.625" style="1" customWidth="1"/>
    <col min="13585" max="13590" width="9.625" style="1" customWidth="1"/>
    <col min="13591" max="13591" width="10.625" style="1" customWidth="1"/>
    <col min="13592" max="13592" width="9.625" style="1" customWidth="1"/>
    <col min="13593" max="13593" width="10.625" style="1" customWidth="1"/>
    <col min="13594" max="13594" width="9.625" style="1" customWidth="1"/>
    <col min="13595" max="13600" width="10.625" style="1" customWidth="1"/>
    <col min="13601" max="13601" width="6.625" style="1" customWidth="1"/>
    <col min="13602" max="13609" width="10.625" style="1" customWidth="1"/>
    <col min="13610" max="13615" width="9.625" style="1" customWidth="1"/>
    <col min="13616" max="13824" width="9" style="1"/>
    <col min="13825" max="13825" width="4.625" style="1" customWidth="1"/>
    <col min="13826" max="13826" width="7.625" style="1" customWidth="1"/>
    <col min="13827" max="13838" width="9.625" style="1" customWidth="1"/>
    <col min="13839" max="13840" width="8.625" style="1" customWidth="1"/>
    <col min="13841" max="13846" width="9.625" style="1" customWidth="1"/>
    <col min="13847" max="13847" width="10.625" style="1" customWidth="1"/>
    <col min="13848" max="13848" width="9.625" style="1" customWidth="1"/>
    <col min="13849" max="13849" width="10.625" style="1" customWidth="1"/>
    <col min="13850" max="13850" width="9.625" style="1" customWidth="1"/>
    <col min="13851" max="13856" width="10.625" style="1" customWidth="1"/>
    <col min="13857" max="13857" width="6.625" style="1" customWidth="1"/>
    <col min="13858" max="13865" width="10.625" style="1" customWidth="1"/>
    <col min="13866" max="13871" width="9.625" style="1" customWidth="1"/>
    <col min="13872" max="14080" width="9" style="1"/>
    <col min="14081" max="14081" width="4.625" style="1" customWidth="1"/>
    <col min="14082" max="14082" width="7.625" style="1" customWidth="1"/>
    <col min="14083" max="14094" width="9.625" style="1" customWidth="1"/>
    <col min="14095" max="14096" width="8.625" style="1" customWidth="1"/>
    <col min="14097" max="14102" width="9.625" style="1" customWidth="1"/>
    <col min="14103" max="14103" width="10.625" style="1" customWidth="1"/>
    <col min="14104" max="14104" width="9.625" style="1" customWidth="1"/>
    <col min="14105" max="14105" width="10.625" style="1" customWidth="1"/>
    <col min="14106" max="14106" width="9.625" style="1" customWidth="1"/>
    <col min="14107" max="14112" width="10.625" style="1" customWidth="1"/>
    <col min="14113" max="14113" width="6.625" style="1" customWidth="1"/>
    <col min="14114" max="14121" width="10.625" style="1" customWidth="1"/>
    <col min="14122" max="14127" width="9.625" style="1" customWidth="1"/>
    <col min="14128" max="14336" width="9" style="1"/>
    <col min="14337" max="14337" width="4.625" style="1" customWidth="1"/>
    <col min="14338" max="14338" width="7.625" style="1" customWidth="1"/>
    <col min="14339" max="14350" width="9.625" style="1" customWidth="1"/>
    <col min="14351" max="14352" width="8.625" style="1" customWidth="1"/>
    <col min="14353" max="14358" width="9.625" style="1" customWidth="1"/>
    <col min="14359" max="14359" width="10.625" style="1" customWidth="1"/>
    <col min="14360" max="14360" width="9.625" style="1" customWidth="1"/>
    <col min="14361" max="14361" width="10.625" style="1" customWidth="1"/>
    <col min="14362" max="14362" width="9.625" style="1" customWidth="1"/>
    <col min="14363" max="14368" width="10.625" style="1" customWidth="1"/>
    <col min="14369" max="14369" width="6.625" style="1" customWidth="1"/>
    <col min="14370" max="14377" width="10.625" style="1" customWidth="1"/>
    <col min="14378" max="14383" width="9.625" style="1" customWidth="1"/>
    <col min="14384" max="14592" width="9" style="1"/>
    <col min="14593" max="14593" width="4.625" style="1" customWidth="1"/>
    <col min="14594" max="14594" width="7.625" style="1" customWidth="1"/>
    <col min="14595" max="14606" width="9.625" style="1" customWidth="1"/>
    <col min="14607" max="14608" width="8.625" style="1" customWidth="1"/>
    <col min="14609" max="14614" width="9.625" style="1" customWidth="1"/>
    <col min="14615" max="14615" width="10.625" style="1" customWidth="1"/>
    <col min="14616" max="14616" width="9.625" style="1" customWidth="1"/>
    <col min="14617" max="14617" width="10.625" style="1" customWidth="1"/>
    <col min="14618" max="14618" width="9.625" style="1" customWidth="1"/>
    <col min="14619" max="14624" width="10.625" style="1" customWidth="1"/>
    <col min="14625" max="14625" width="6.625" style="1" customWidth="1"/>
    <col min="14626" max="14633" width="10.625" style="1" customWidth="1"/>
    <col min="14634" max="14639" width="9.625" style="1" customWidth="1"/>
    <col min="14640" max="14848" width="9" style="1"/>
    <col min="14849" max="14849" width="4.625" style="1" customWidth="1"/>
    <col min="14850" max="14850" width="7.625" style="1" customWidth="1"/>
    <col min="14851" max="14862" width="9.625" style="1" customWidth="1"/>
    <col min="14863" max="14864" width="8.625" style="1" customWidth="1"/>
    <col min="14865" max="14870" width="9.625" style="1" customWidth="1"/>
    <col min="14871" max="14871" width="10.625" style="1" customWidth="1"/>
    <col min="14872" max="14872" width="9.625" style="1" customWidth="1"/>
    <col min="14873" max="14873" width="10.625" style="1" customWidth="1"/>
    <col min="14874" max="14874" width="9.625" style="1" customWidth="1"/>
    <col min="14875" max="14880" width="10.625" style="1" customWidth="1"/>
    <col min="14881" max="14881" width="6.625" style="1" customWidth="1"/>
    <col min="14882" max="14889" width="10.625" style="1" customWidth="1"/>
    <col min="14890" max="14895" width="9.625" style="1" customWidth="1"/>
    <col min="14896" max="15104" width="9" style="1"/>
    <col min="15105" max="15105" width="4.625" style="1" customWidth="1"/>
    <col min="15106" max="15106" width="7.625" style="1" customWidth="1"/>
    <col min="15107" max="15118" width="9.625" style="1" customWidth="1"/>
    <col min="15119" max="15120" width="8.625" style="1" customWidth="1"/>
    <col min="15121" max="15126" width="9.625" style="1" customWidth="1"/>
    <col min="15127" max="15127" width="10.625" style="1" customWidth="1"/>
    <col min="15128" max="15128" width="9.625" style="1" customWidth="1"/>
    <col min="15129" max="15129" width="10.625" style="1" customWidth="1"/>
    <col min="15130" max="15130" width="9.625" style="1" customWidth="1"/>
    <col min="15131" max="15136" width="10.625" style="1" customWidth="1"/>
    <col min="15137" max="15137" width="6.625" style="1" customWidth="1"/>
    <col min="15138" max="15145" width="10.625" style="1" customWidth="1"/>
    <col min="15146" max="15151" width="9.625" style="1" customWidth="1"/>
    <col min="15152" max="15360" width="9" style="1"/>
    <col min="15361" max="15361" width="4.625" style="1" customWidth="1"/>
    <col min="15362" max="15362" width="7.625" style="1" customWidth="1"/>
    <col min="15363" max="15374" width="9.625" style="1" customWidth="1"/>
    <col min="15375" max="15376" width="8.625" style="1" customWidth="1"/>
    <col min="15377" max="15382" width="9.625" style="1" customWidth="1"/>
    <col min="15383" max="15383" width="10.625" style="1" customWidth="1"/>
    <col min="15384" max="15384" width="9.625" style="1" customWidth="1"/>
    <col min="15385" max="15385" width="10.625" style="1" customWidth="1"/>
    <col min="15386" max="15386" width="9.625" style="1" customWidth="1"/>
    <col min="15387" max="15392" width="10.625" style="1" customWidth="1"/>
    <col min="15393" max="15393" width="6.625" style="1" customWidth="1"/>
    <col min="15394" max="15401" width="10.625" style="1" customWidth="1"/>
    <col min="15402" max="15407" width="9.625" style="1" customWidth="1"/>
    <col min="15408" max="15616" width="9" style="1"/>
    <col min="15617" max="15617" width="4.625" style="1" customWidth="1"/>
    <col min="15618" max="15618" width="7.625" style="1" customWidth="1"/>
    <col min="15619" max="15630" width="9.625" style="1" customWidth="1"/>
    <col min="15631" max="15632" width="8.625" style="1" customWidth="1"/>
    <col min="15633" max="15638" width="9.625" style="1" customWidth="1"/>
    <col min="15639" max="15639" width="10.625" style="1" customWidth="1"/>
    <col min="15640" max="15640" width="9.625" style="1" customWidth="1"/>
    <col min="15641" max="15641" width="10.625" style="1" customWidth="1"/>
    <col min="15642" max="15642" width="9.625" style="1" customWidth="1"/>
    <col min="15643" max="15648" width="10.625" style="1" customWidth="1"/>
    <col min="15649" max="15649" width="6.625" style="1" customWidth="1"/>
    <col min="15650" max="15657" width="10.625" style="1" customWidth="1"/>
    <col min="15658" max="15663" width="9.625" style="1" customWidth="1"/>
    <col min="15664" max="15872" width="9" style="1"/>
    <col min="15873" max="15873" width="4.625" style="1" customWidth="1"/>
    <col min="15874" max="15874" width="7.625" style="1" customWidth="1"/>
    <col min="15875" max="15886" width="9.625" style="1" customWidth="1"/>
    <col min="15887" max="15888" width="8.625" style="1" customWidth="1"/>
    <col min="15889" max="15894" width="9.625" style="1" customWidth="1"/>
    <col min="15895" max="15895" width="10.625" style="1" customWidth="1"/>
    <col min="15896" max="15896" width="9.625" style="1" customWidth="1"/>
    <col min="15897" max="15897" width="10.625" style="1" customWidth="1"/>
    <col min="15898" max="15898" width="9.625" style="1" customWidth="1"/>
    <col min="15899" max="15904" width="10.625" style="1" customWidth="1"/>
    <col min="15905" max="15905" width="6.625" style="1" customWidth="1"/>
    <col min="15906" max="15913" width="10.625" style="1" customWidth="1"/>
    <col min="15914" max="15919" width="9.625" style="1" customWidth="1"/>
    <col min="15920" max="16128" width="9" style="1"/>
    <col min="16129" max="16129" width="4.625" style="1" customWidth="1"/>
    <col min="16130" max="16130" width="7.625" style="1" customWidth="1"/>
    <col min="16131" max="16142" width="9.625" style="1" customWidth="1"/>
    <col min="16143" max="16144" width="8.625" style="1" customWidth="1"/>
    <col min="16145" max="16150" width="9.625" style="1" customWidth="1"/>
    <col min="16151" max="16151" width="10.625" style="1" customWidth="1"/>
    <col min="16152" max="16152" width="9.625" style="1" customWidth="1"/>
    <col min="16153" max="16153" width="10.625" style="1" customWidth="1"/>
    <col min="16154" max="16154" width="9.625" style="1" customWidth="1"/>
    <col min="16155" max="16160" width="10.625" style="1" customWidth="1"/>
    <col min="16161" max="16161" width="6.625" style="1" customWidth="1"/>
    <col min="16162" max="16169" width="10.625" style="1" customWidth="1"/>
    <col min="16170" max="16175" width="9.625" style="1" customWidth="1"/>
    <col min="16176" max="16384" width="9" style="1"/>
  </cols>
  <sheetData>
    <row r="1" spans="1:47" ht="30" customHeight="1" x14ac:dyDescent="0.15">
      <c r="A1" s="242" t="s">
        <v>0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4"/>
    </row>
    <row r="2" spans="1:47" ht="15" customHeight="1" x14ac:dyDescent="0.15">
      <c r="A2" s="1" t="s">
        <v>111</v>
      </c>
      <c r="M2" s="1" t="s">
        <v>335</v>
      </c>
    </row>
    <row r="3" spans="1:47" ht="15" customHeight="1" thickBot="1" x14ac:dyDescent="0.2">
      <c r="A3" s="1" t="s">
        <v>2</v>
      </c>
      <c r="G3" s="1" t="s">
        <v>3</v>
      </c>
      <c r="O3" s="1" t="s">
        <v>4</v>
      </c>
      <c r="T3" s="1" t="s">
        <v>5</v>
      </c>
      <c r="X3" s="1" t="s">
        <v>6</v>
      </c>
      <c r="AB3" s="1" t="s">
        <v>7</v>
      </c>
      <c r="AH3" s="1" t="s">
        <v>8</v>
      </c>
    </row>
    <row r="4" spans="1:47" ht="14.45" customHeight="1" thickTop="1" x14ac:dyDescent="0.15">
      <c r="A4" s="2"/>
      <c r="B4" s="237" t="s">
        <v>9</v>
      </c>
      <c r="C4" s="245"/>
      <c r="D4" s="245"/>
      <c r="E4" s="245"/>
      <c r="F4" s="246"/>
      <c r="G4" s="234" t="s">
        <v>10</v>
      </c>
      <c r="H4" s="237"/>
      <c r="I4" s="237"/>
      <c r="J4" s="237"/>
      <c r="K4" s="237"/>
      <c r="L4" s="247"/>
      <c r="M4" s="3"/>
      <c r="N4" s="3"/>
      <c r="O4" s="231" t="s">
        <v>11</v>
      </c>
      <c r="P4" s="232"/>
      <c r="Q4" s="248" t="s">
        <v>12</v>
      </c>
      <c r="R4" s="232"/>
      <c r="S4" s="233"/>
      <c r="T4" s="231" t="s">
        <v>13</v>
      </c>
      <c r="U4" s="249"/>
      <c r="V4" s="249"/>
      <c r="W4" s="250"/>
      <c r="X4" s="231" t="s">
        <v>14</v>
      </c>
      <c r="Y4" s="232"/>
      <c r="Z4" s="232"/>
      <c r="AA4" s="233"/>
      <c r="AB4" s="234" t="s">
        <v>15</v>
      </c>
      <c r="AC4" s="235"/>
      <c r="AD4" s="235"/>
      <c r="AE4" s="235"/>
      <c r="AF4" s="236"/>
      <c r="AH4" s="234" t="s">
        <v>16</v>
      </c>
      <c r="AI4" s="237"/>
      <c r="AJ4" s="237"/>
      <c r="AK4" s="237"/>
      <c r="AL4" s="237"/>
      <c r="AM4" s="237"/>
      <c r="AN4" s="235"/>
      <c r="AO4" s="236"/>
      <c r="AP4" s="234" t="s">
        <v>17</v>
      </c>
      <c r="AQ4" s="237"/>
      <c r="AR4" s="235"/>
      <c r="AS4" s="235"/>
      <c r="AT4" s="235"/>
      <c r="AU4" s="236"/>
    </row>
    <row r="5" spans="1:47" ht="39.950000000000003" customHeight="1" x14ac:dyDescent="0.15">
      <c r="A5" s="4" t="s">
        <v>18</v>
      </c>
      <c r="B5" s="5" t="s">
        <v>19</v>
      </c>
      <c r="C5" s="6" t="s">
        <v>20</v>
      </c>
      <c r="D5" s="6" t="s">
        <v>21</v>
      </c>
      <c r="E5" s="7" t="s">
        <v>22</v>
      </c>
      <c r="F5" s="8" t="s">
        <v>23</v>
      </c>
      <c r="G5" s="9" t="s">
        <v>19</v>
      </c>
      <c r="H5" s="10" t="s">
        <v>20</v>
      </c>
      <c r="I5" s="10" t="s">
        <v>21</v>
      </c>
      <c r="J5" s="10" t="s">
        <v>24</v>
      </c>
      <c r="K5" s="10" t="s">
        <v>25</v>
      </c>
      <c r="L5" s="11" t="s">
        <v>26</v>
      </c>
      <c r="M5" s="12"/>
      <c r="N5" s="12"/>
      <c r="O5" s="4" t="s">
        <v>27</v>
      </c>
      <c r="P5" s="13" t="s">
        <v>28</v>
      </c>
      <c r="Q5" s="14" t="s">
        <v>29</v>
      </c>
      <c r="R5" s="13" t="s">
        <v>30</v>
      </c>
      <c r="S5" s="15" t="s">
        <v>31</v>
      </c>
      <c r="T5" s="4" t="s">
        <v>32</v>
      </c>
      <c r="U5" s="13" t="s">
        <v>25</v>
      </c>
      <c r="V5" s="224" t="s">
        <v>26</v>
      </c>
      <c r="W5" s="225"/>
      <c r="X5" s="226" t="s">
        <v>33</v>
      </c>
      <c r="Y5" s="224"/>
      <c r="Z5" s="224" t="s">
        <v>34</v>
      </c>
      <c r="AA5" s="225"/>
      <c r="AB5" s="16" t="s">
        <v>35</v>
      </c>
      <c r="AC5" s="238" t="s">
        <v>36</v>
      </c>
      <c r="AD5" s="239"/>
      <c r="AE5" s="238" t="s">
        <v>37</v>
      </c>
      <c r="AF5" s="240"/>
      <c r="AH5" s="17" t="s">
        <v>32</v>
      </c>
      <c r="AI5" s="18" t="s">
        <v>31</v>
      </c>
      <c r="AJ5" s="223" t="s">
        <v>35</v>
      </c>
      <c r="AK5" s="241"/>
      <c r="AL5" s="223" t="s">
        <v>36</v>
      </c>
      <c r="AM5" s="223"/>
      <c r="AN5" s="224" t="s">
        <v>37</v>
      </c>
      <c r="AO5" s="225"/>
      <c r="AP5" s="226" t="s">
        <v>35</v>
      </c>
      <c r="AQ5" s="227"/>
      <c r="AR5" s="224" t="s">
        <v>36</v>
      </c>
      <c r="AS5" s="227"/>
      <c r="AT5" s="224" t="s">
        <v>37</v>
      </c>
      <c r="AU5" s="228"/>
    </row>
    <row r="6" spans="1:47" ht="14.45" customHeight="1" x14ac:dyDescent="0.15">
      <c r="A6" s="19"/>
      <c r="B6" s="20" t="s">
        <v>38</v>
      </c>
      <c r="C6" s="18" t="s">
        <v>39</v>
      </c>
      <c r="D6" s="18" t="s">
        <v>39</v>
      </c>
      <c r="E6" s="18" t="s">
        <v>39</v>
      </c>
      <c r="F6" s="21" t="s">
        <v>39</v>
      </c>
      <c r="G6" s="22" t="s">
        <v>38</v>
      </c>
      <c r="H6" s="23" t="s">
        <v>39</v>
      </c>
      <c r="I6" s="23" t="s">
        <v>39</v>
      </c>
      <c r="J6" s="24" t="s">
        <v>112</v>
      </c>
      <c r="K6" s="24" t="s">
        <v>113</v>
      </c>
      <c r="L6" s="25" t="s">
        <v>114</v>
      </c>
      <c r="M6" s="12"/>
      <c r="N6" s="12"/>
      <c r="O6" s="26" t="s">
        <v>115</v>
      </c>
      <c r="P6" s="27" t="s">
        <v>116</v>
      </c>
      <c r="Q6" s="28"/>
      <c r="R6" s="27" t="s">
        <v>117</v>
      </c>
      <c r="S6" s="29" t="s">
        <v>118</v>
      </c>
      <c r="T6" s="30" t="s">
        <v>119</v>
      </c>
      <c r="U6" s="24" t="s">
        <v>120</v>
      </c>
      <c r="V6" s="24" t="s">
        <v>121</v>
      </c>
      <c r="W6" s="31" t="s">
        <v>122</v>
      </c>
      <c r="X6" s="30" t="s">
        <v>123</v>
      </c>
      <c r="Y6" s="32" t="s">
        <v>122</v>
      </c>
      <c r="Z6" s="33" t="s">
        <v>124</v>
      </c>
      <c r="AA6" s="31" t="s">
        <v>122</v>
      </c>
      <c r="AB6" s="34" t="s">
        <v>125</v>
      </c>
      <c r="AC6" s="35" t="s">
        <v>126</v>
      </c>
      <c r="AD6" s="35" t="s">
        <v>127</v>
      </c>
      <c r="AE6" s="36" t="s">
        <v>128</v>
      </c>
      <c r="AF6" s="37" t="s">
        <v>129</v>
      </c>
      <c r="AH6" s="38" t="s">
        <v>130</v>
      </c>
      <c r="AI6" s="39" t="s">
        <v>131</v>
      </c>
      <c r="AJ6" s="40"/>
      <c r="AK6" s="41" t="s">
        <v>132</v>
      </c>
      <c r="AL6" s="40"/>
      <c r="AM6" s="41" t="s">
        <v>133</v>
      </c>
      <c r="AN6" s="40"/>
      <c r="AO6" s="42" t="s">
        <v>134</v>
      </c>
      <c r="AP6" s="43" t="s">
        <v>63</v>
      </c>
      <c r="AQ6" s="44" t="s">
        <v>64</v>
      </c>
      <c r="AR6" s="44" t="s">
        <v>63</v>
      </c>
      <c r="AS6" s="44" t="s">
        <v>64</v>
      </c>
      <c r="AT6" s="44" t="s">
        <v>63</v>
      </c>
      <c r="AU6" s="45" t="s">
        <v>64</v>
      </c>
    </row>
    <row r="7" spans="1:47" ht="14.45" customHeight="1" x14ac:dyDescent="0.15">
      <c r="A7" s="46" t="s">
        <v>65</v>
      </c>
      <c r="B7" s="47" t="s">
        <v>135</v>
      </c>
      <c r="C7" s="48">
        <v>12122</v>
      </c>
      <c r="D7" s="49">
        <v>10</v>
      </c>
      <c r="E7" s="49">
        <v>4048</v>
      </c>
      <c r="F7" s="115"/>
      <c r="G7" s="51" t="s">
        <v>67</v>
      </c>
      <c r="H7" s="49">
        <v>2689162</v>
      </c>
      <c r="I7" s="49">
        <v>1873</v>
      </c>
      <c r="J7" s="52">
        <v>0</v>
      </c>
      <c r="K7" s="49">
        <v>100000</v>
      </c>
      <c r="L7" s="53">
        <v>7963518</v>
      </c>
      <c r="M7" s="179"/>
      <c r="N7" s="54"/>
      <c r="O7" s="55">
        <f>IF(K7&lt;0.5,0.5,((L7-L8)-5*K8)/5/(K7-K8))</f>
        <v>0.1728613569321534</v>
      </c>
      <c r="P7" s="56">
        <f>IF(H7&lt;0.5,1,(I7/H7)/((K7-K8)/(L7-L8)))</f>
        <v>1.0244048963074786</v>
      </c>
      <c r="Q7" s="57">
        <f>IF(C7&lt;0.5,0,D7/C7)</f>
        <v>8.2494637848539842E-4</v>
      </c>
      <c r="R7" s="58">
        <f>IF(P7=0,Q7,Q7/P7)</f>
        <v>8.0529327950204174E-4</v>
      </c>
      <c r="S7" s="59">
        <f>IF(E7&lt;0.5,0,F7/E7)</f>
        <v>0</v>
      </c>
      <c r="T7" s="60">
        <f>5*R7/(1+5*(1-O7)*R7)</f>
        <v>4.0131009815895227E-3</v>
      </c>
      <c r="U7" s="61">
        <v>100000</v>
      </c>
      <c r="V7" s="61">
        <f>5*U7*((1-T7)+O7*T7)</f>
        <v>498340.30454979691</v>
      </c>
      <c r="W7" s="62">
        <f>SUM(V7:V$24)</f>
        <v>7895222.3724377388</v>
      </c>
      <c r="X7" s="63">
        <f t="shared" ref="X7:X42" si="0">V7*(1-S7)</f>
        <v>498340.30454979691</v>
      </c>
      <c r="Y7" s="61">
        <f>SUM(X7:X$24)</f>
        <v>7750494.3230419066</v>
      </c>
      <c r="Z7" s="61">
        <f t="shared" ref="Z7:Z42" si="1">V7*S7</f>
        <v>0</v>
      </c>
      <c r="AA7" s="62">
        <f>SUM(Z7:Z$24)</f>
        <v>144728.04939583407</v>
      </c>
      <c r="AB7" s="55">
        <f t="shared" ref="AB7:AB42" si="2">W7/U7</f>
        <v>78.95222372437739</v>
      </c>
      <c r="AC7" s="56">
        <f t="shared" ref="AC7:AC42" si="3">Y7/U7</f>
        <v>77.504943230419059</v>
      </c>
      <c r="AD7" s="64">
        <f>AC7/AB7*100</f>
        <v>98.166890778135908</v>
      </c>
      <c r="AE7" s="56">
        <f t="shared" ref="AE7:AE42" si="4">AA7/U7</f>
        <v>1.4472804939583406</v>
      </c>
      <c r="AF7" s="65">
        <f>AE7/AB7*100</f>
        <v>1.8331092218641036</v>
      </c>
      <c r="AH7" s="66">
        <f>IF(D7=0,0,T7*T7*(1-T7)/D7)</f>
        <v>1.6040348579441274E-6</v>
      </c>
      <c r="AI7" s="67">
        <f>IF(E7&lt;0.5,0,S7*(1-S7)/E7)</f>
        <v>0</v>
      </c>
      <c r="AJ7" s="67">
        <f>U7*U7*((1-O7)*5+AB8)^2*AH7</f>
        <v>98599389.475654259</v>
      </c>
      <c r="AK7" s="67">
        <f>SUM(AJ7:AJ$24)/U7/U7</f>
        <v>6.6301228459426029E-2</v>
      </c>
      <c r="AL7" s="67">
        <f>U7*U7*((1-O7)*5*(1-S7)+AC8)^2*AH7+V7*V7*AI7</f>
        <v>94978379.475564346</v>
      </c>
      <c r="AM7" s="67">
        <f>SUM(AL7:AL$24)/U7/U7</f>
        <v>5.9622774191588748E-2</v>
      </c>
      <c r="AN7" s="67">
        <f>U7*U7*((1-O7)*5*S7+AE8)^2*AH7+V7*V7*AI7</f>
        <v>33869.748193808016</v>
      </c>
      <c r="AO7" s="68">
        <f>SUM(AN7:AN$24)/U7/U7</f>
        <v>1.6905686132257446E-3</v>
      </c>
      <c r="AP7" s="55">
        <f t="shared" ref="AP7:AP42" si="5">AB7-1.96*SQRT(AK7)</f>
        <v>78.447542835845113</v>
      </c>
      <c r="AQ7" s="56">
        <f t="shared" ref="AQ7:AQ42" si="6">AB7+1.96*SQRT(AK7)</f>
        <v>79.456904612909668</v>
      </c>
      <c r="AR7" s="56">
        <f t="shared" ref="AR7:AR42" si="7">AC7-1.96*SQRT(AM7)</f>
        <v>77.026354838024915</v>
      </c>
      <c r="AS7" s="56">
        <f t="shared" ref="AS7:AS42" si="8">AC7+1.96*SQRT(AM7)</f>
        <v>77.983531622813203</v>
      </c>
      <c r="AT7" s="56">
        <f t="shared" ref="AT7:AT42" si="9">AE7-1.96*SQRT(AO7)</f>
        <v>1.3666921053122829</v>
      </c>
      <c r="AU7" s="69">
        <f t="shared" ref="AU7:AU42" si="10">AE7+1.96*SQRT(AO7)</f>
        <v>1.5278688826043982</v>
      </c>
    </row>
    <row r="8" spans="1:47" ht="14.45" customHeight="1" x14ac:dyDescent="0.15">
      <c r="A8" s="46"/>
      <c r="B8" s="70" t="s">
        <v>136</v>
      </c>
      <c r="C8" s="71">
        <v>12095</v>
      </c>
      <c r="D8" s="72">
        <v>0</v>
      </c>
      <c r="E8" s="72">
        <v>4040</v>
      </c>
      <c r="F8" s="126"/>
      <c r="G8" s="74" t="s">
        <v>69</v>
      </c>
      <c r="H8" s="72">
        <v>2841813</v>
      </c>
      <c r="I8" s="72">
        <v>261</v>
      </c>
      <c r="J8" s="75">
        <v>5</v>
      </c>
      <c r="K8" s="72">
        <v>99661</v>
      </c>
      <c r="L8" s="76">
        <v>7464920</v>
      </c>
      <c r="M8" s="179"/>
      <c r="N8" s="54"/>
      <c r="O8" s="77">
        <f t="shared" ref="O8:O22" si="11">IF(K8&lt;0.5,0.5,((L8-L9)-5*K9)/5/(K8-K9))</f>
        <v>0.4553191489361702</v>
      </c>
      <c r="P8" s="78">
        <f t="shared" ref="P8:P23" si="12">IF(H8&lt;0.5,1,(I8/H8)/((K8-K9)/(L8-L9)))</f>
        <v>0.97348850068450843</v>
      </c>
      <c r="Q8" s="79">
        <f t="shared" ref="Q8:Q42" si="13">IF(C8&lt;0.5,0,D8/C8)</f>
        <v>0</v>
      </c>
      <c r="R8" s="80">
        <f t="shared" ref="R8:R42" si="14">IF(P8=0,Q8,Q8/P8)</f>
        <v>0</v>
      </c>
      <c r="S8" s="81">
        <f t="shared" ref="S8:S42" si="15">IF(E8&lt;0.5,0,F8/E8)</f>
        <v>0</v>
      </c>
      <c r="T8" s="82">
        <f>5*R8/(1+5*(1-O8)*R8)</f>
        <v>0</v>
      </c>
      <c r="U8" s="83">
        <f>U7*(1-T7)</f>
        <v>99598.689901841048</v>
      </c>
      <c r="V8" s="83">
        <f>5*U8*((1-T8)+O8*T8)</f>
        <v>497993.44950920524</v>
      </c>
      <c r="W8" s="84">
        <f>SUM(V8:V$24)</f>
        <v>7396882.0678879423</v>
      </c>
      <c r="X8" s="85">
        <f t="shared" si="0"/>
        <v>497993.44950920524</v>
      </c>
      <c r="Y8" s="83">
        <f>SUM(X8:X$24)</f>
        <v>7252154.0184921082</v>
      </c>
      <c r="Z8" s="83">
        <f t="shared" si="1"/>
        <v>0</v>
      </c>
      <c r="AA8" s="84">
        <f>SUM(Z8:Z$24)</f>
        <v>144728.04939583407</v>
      </c>
      <c r="AB8" s="77">
        <f t="shared" si="2"/>
        <v>74.266861092027412</v>
      </c>
      <c r="AC8" s="78">
        <f t="shared" si="3"/>
        <v>72.813749112959513</v>
      </c>
      <c r="AD8" s="86">
        <f t="shared" ref="AD8:AD42" si="16">AC8/AB8*100</f>
        <v>98.043391146870633</v>
      </c>
      <c r="AE8" s="78">
        <f t="shared" si="4"/>
        <v>1.4531119790678975</v>
      </c>
      <c r="AF8" s="87">
        <f t="shared" ref="AF8:AF42" si="17">AE8/AB8*100</f>
        <v>1.9566088531293668</v>
      </c>
      <c r="AH8" s="88">
        <f>IF(D8=0,0,T8*T8*(1-T8)/D8)</f>
        <v>0</v>
      </c>
      <c r="AI8" s="89">
        <f t="shared" ref="AI8:AI42" si="18">IF(E8&lt;0.5,0,S8*(1-S8)/E8)</f>
        <v>0</v>
      </c>
      <c r="AJ8" s="89">
        <f>U8*U8*((1-O8)*5+AB9)^2*AH8</f>
        <v>0</v>
      </c>
      <c r="AK8" s="89">
        <f>SUM(AJ8:AJ$24)/U8/U8</f>
        <v>5.6897040322932253E-2</v>
      </c>
      <c r="AL8" s="89">
        <f>U8*U8*((1-O8)*5*(1-S8)+AC9)^2*AH8+V8*V8*AI8</f>
        <v>0</v>
      </c>
      <c r="AM8" s="89">
        <f>SUM(AL8:AL$24)/U8/U8</f>
        <v>5.0529683912728475E-2</v>
      </c>
      <c r="AN8" s="89">
        <f>U8*U8*((1-O8)*5*S8+AE9)^2*AH8+V8*V8*AI8</f>
        <v>0</v>
      </c>
      <c r="AO8" s="90">
        <f>SUM(AN8:AN$24)/U8/U8</f>
        <v>1.7008052534367628E-3</v>
      </c>
      <c r="AP8" s="77">
        <f t="shared" si="5"/>
        <v>73.799340322323459</v>
      </c>
      <c r="AQ8" s="78">
        <f t="shared" si="6"/>
        <v>74.734381861731364</v>
      </c>
      <c r="AR8" s="78">
        <f t="shared" si="7"/>
        <v>72.373164463069003</v>
      </c>
      <c r="AS8" s="78">
        <f t="shared" si="8"/>
        <v>73.254333762850024</v>
      </c>
      <c r="AT8" s="78">
        <f t="shared" si="9"/>
        <v>1.3722799714124974</v>
      </c>
      <c r="AU8" s="91">
        <f t="shared" si="10"/>
        <v>1.5339439867232976</v>
      </c>
    </row>
    <row r="9" spans="1:47" ht="14.45" customHeight="1" x14ac:dyDescent="0.15">
      <c r="A9" s="46"/>
      <c r="B9" s="70" t="s">
        <v>137</v>
      </c>
      <c r="C9" s="71">
        <v>12836</v>
      </c>
      <c r="D9" s="72">
        <v>1</v>
      </c>
      <c r="E9" s="72">
        <v>4256</v>
      </c>
      <c r="F9" s="126">
        <v>0</v>
      </c>
      <c r="G9" s="74" t="s">
        <v>71</v>
      </c>
      <c r="H9" s="72">
        <v>3013782</v>
      </c>
      <c r="I9" s="72">
        <v>350</v>
      </c>
      <c r="J9" s="75">
        <v>10</v>
      </c>
      <c r="K9" s="72">
        <v>99614</v>
      </c>
      <c r="L9" s="76">
        <v>6966743</v>
      </c>
      <c r="M9" s="179"/>
      <c r="N9" s="54"/>
      <c r="O9" s="77">
        <f t="shared" si="11"/>
        <v>0.56491228070175448</v>
      </c>
      <c r="P9" s="78">
        <f t="shared" si="12"/>
        <v>1.0145269823413694</v>
      </c>
      <c r="Q9" s="79">
        <f t="shared" si="13"/>
        <v>7.7905889685260204E-5</v>
      </c>
      <c r="R9" s="80">
        <f t="shared" si="14"/>
        <v>7.6790357517614378E-5</v>
      </c>
      <c r="S9" s="81">
        <f t="shared" si="15"/>
        <v>0</v>
      </c>
      <c r="T9" s="82">
        <f t="shared" ref="T9:T22" si="19">5*R9/(1+5*(1-O9)*R9)</f>
        <v>3.838876581153764E-4</v>
      </c>
      <c r="U9" s="83">
        <f t="shared" ref="U9:U23" si="20">U8*(1-T8)</f>
        <v>99598.689901841048</v>
      </c>
      <c r="V9" s="83">
        <f t="shared" ref="V9:V22" si="21">5*U9*((1-T9)+O9*T9)</f>
        <v>497910.27225009288</v>
      </c>
      <c r="W9" s="84">
        <f>SUM(V9:V$24)</f>
        <v>6898888.618378737</v>
      </c>
      <c r="X9" s="85">
        <f t="shared" si="0"/>
        <v>497910.27225009288</v>
      </c>
      <c r="Y9" s="83">
        <f>SUM(X9:X$24)</f>
        <v>6754160.5689829048</v>
      </c>
      <c r="Z9" s="83">
        <f t="shared" si="1"/>
        <v>0</v>
      </c>
      <c r="AA9" s="84">
        <f>SUM(Z9:Z$24)</f>
        <v>144728.04939583407</v>
      </c>
      <c r="AB9" s="77">
        <f t="shared" si="2"/>
        <v>69.266861092027412</v>
      </c>
      <c r="AC9" s="78">
        <f t="shared" si="3"/>
        <v>67.813749112959528</v>
      </c>
      <c r="AD9" s="86">
        <f t="shared" si="16"/>
        <v>97.90215413812777</v>
      </c>
      <c r="AE9" s="78">
        <f t="shared" si="4"/>
        <v>1.4531119790678975</v>
      </c>
      <c r="AF9" s="87">
        <f t="shared" si="17"/>
        <v>2.0978458618722513</v>
      </c>
      <c r="AH9" s="88">
        <f>IF(D9=0,0,T9*T9*(1-T9)/D9)</f>
        <v>1.473131606312253E-7</v>
      </c>
      <c r="AI9" s="89">
        <f t="shared" si="18"/>
        <v>0</v>
      </c>
      <c r="AJ9" s="89">
        <f t="shared" ref="AJ9:AJ23" si="22">U9*U9*((1-O9)*5+AB10)^2*AH9</f>
        <v>6456120.3163297633</v>
      </c>
      <c r="AK9" s="89">
        <f>SUM(AJ9:AJ$24)/U9/U9</f>
        <v>5.6897040322932253E-2</v>
      </c>
      <c r="AL9" s="89">
        <f t="shared" ref="AL9:AL23" si="23">U9*U9*((1-O9)*5*(1-S9)+AC10)^2*AH9+V9*V9*AI9</f>
        <v>6176813.9662479265</v>
      </c>
      <c r="AM9" s="89">
        <f>SUM(AL9:AL$24)/U9/U9</f>
        <v>5.0529683912728475E-2</v>
      </c>
      <c r="AN9" s="89">
        <f t="shared" ref="AN9:AN23" si="24">U9*U9*((1-O9)*5*S9+AE10)^2*AH9+V9*V9*AI9</f>
        <v>3088.0225976954266</v>
      </c>
      <c r="AO9" s="90">
        <f>SUM(AN9:AN$24)/U9/U9</f>
        <v>1.7008052534367628E-3</v>
      </c>
      <c r="AP9" s="77">
        <f t="shared" si="5"/>
        <v>68.799340322323459</v>
      </c>
      <c r="AQ9" s="78">
        <f t="shared" si="6"/>
        <v>69.734381861731364</v>
      </c>
      <c r="AR9" s="78">
        <f t="shared" si="7"/>
        <v>67.373164463069017</v>
      </c>
      <c r="AS9" s="78">
        <f t="shared" si="8"/>
        <v>68.254333762850038</v>
      </c>
      <c r="AT9" s="78">
        <f t="shared" si="9"/>
        <v>1.3722799714124974</v>
      </c>
      <c r="AU9" s="91">
        <f t="shared" si="10"/>
        <v>1.5339439867232976</v>
      </c>
    </row>
    <row r="10" spans="1:47" ht="14.45" customHeight="1" x14ac:dyDescent="0.15">
      <c r="A10" s="46"/>
      <c r="B10" s="70" t="s">
        <v>138</v>
      </c>
      <c r="C10" s="71">
        <v>13414</v>
      </c>
      <c r="D10" s="72">
        <v>6</v>
      </c>
      <c r="E10" s="72">
        <v>4391</v>
      </c>
      <c r="F10" s="126">
        <v>0</v>
      </c>
      <c r="G10" s="74" t="s">
        <v>73</v>
      </c>
      <c r="H10" s="72">
        <v>3096387</v>
      </c>
      <c r="I10" s="72">
        <v>941</v>
      </c>
      <c r="J10" s="75">
        <v>15</v>
      </c>
      <c r="K10" s="72">
        <v>99557</v>
      </c>
      <c r="L10" s="76">
        <v>6468797</v>
      </c>
      <c r="M10" s="179"/>
      <c r="N10" s="54"/>
      <c r="O10" s="77">
        <f t="shared" si="11"/>
        <v>0.5870129870129871</v>
      </c>
      <c r="P10" s="78">
        <f t="shared" si="12"/>
        <v>0.98169808499767264</v>
      </c>
      <c r="Q10" s="79">
        <f t="shared" si="13"/>
        <v>4.4729387207395258E-4</v>
      </c>
      <c r="R10" s="80">
        <f t="shared" si="14"/>
        <v>4.5563282531514053E-4</v>
      </c>
      <c r="S10" s="81">
        <f t="shared" si="15"/>
        <v>0</v>
      </c>
      <c r="T10" s="82">
        <f t="shared" si="19"/>
        <v>2.2760227255922486E-3</v>
      </c>
      <c r="U10" s="83">
        <f t="shared" si="20"/>
        <v>99560.455194023278</v>
      </c>
      <c r="V10" s="83">
        <f t="shared" si="21"/>
        <v>497334.3578465305</v>
      </c>
      <c r="W10" s="84">
        <f>SUM(V10:V$24)</f>
        <v>6400978.3461286444</v>
      </c>
      <c r="X10" s="85">
        <f t="shared" si="0"/>
        <v>497334.3578465305</v>
      </c>
      <c r="Y10" s="83">
        <f>SUM(X10:X$24)</f>
        <v>6256250.2967328113</v>
      </c>
      <c r="Z10" s="83">
        <f t="shared" si="1"/>
        <v>0</v>
      </c>
      <c r="AA10" s="84">
        <f>SUM(Z10:Z$24)</f>
        <v>144728.04939583407</v>
      </c>
      <c r="AB10" s="77">
        <f t="shared" si="2"/>
        <v>64.292377266198983</v>
      </c>
      <c r="AC10" s="78">
        <f t="shared" si="3"/>
        <v>62.838707241149507</v>
      </c>
      <c r="AD10" s="86">
        <f t="shared" si="16"/>
        <v>97.738969864140131</v>
      </c>
      <c r="AE10" s="78">
        <f t="shared" si="4"/>
        <v>1.4536700250494863</v>
      </c>
      <c r="AF10" s="87">
        <f t="shared" si="17"/>
        <v>2.2610301358598814</v>
      </c>
      <c r="AH10" s="88">
        <f t="shared" ref="AH10:AH22" si="25">IF(D10=0,0,T10*T10*(1-T10)/D10)</f>
        <v>8.614148356108565E-7</v>
      </c>
      <c r="AI10" s="89">
        <f t="shared" si="18"/>
        <v>0</v>
      </c>
      <c r="AJ10" s="89">
        <f t="shared" si="22"/>
        <v>32292222.114000961</v>
      </c>
      <c r="AK10" s="89">
        <f>SUM(AJ10:AJ$24)/U10/U10</f>
        <v>5.6289424453593445E-2</v>
      </c>
      <c r="AL10" s="89">
        <f t="shared" si="23"/>
        <v>30780221.060330242</v>
      </c>
      <c r="AM10" s="89">
        <f>SUM(AL10:AL$24)/U10/U10</f>
        <v>4.9945354326515354E-2</v>
      </c>
      <c r="AN10" s="89">
        <f t="shared" si="24"/>
        <v>18125.79008750253</v>
      </c>
      <c r="AO10" s="90">
        <f>SUM(AN10:AN$24)/U10/U10</f>
        <v>1.7018003071428115E-3</v>
      </c>
      <c r="AP10" s="77">
        <f t="shared" si="5"/>
        <v>63.827359575158177</v>
      </c>
      <c r="AQ10" s="78">
        <f t="shared" si="6"/>
        <v>64.757394957239796</v>
      </c>
      <c r="AR10" s="78">
        <f t="shared" si="7"/>
        <v>62.400677478255773</v>
      </c>
      <c r="AS10" s="78">
        <f t="shared" si="8"/>
        <v>63.276737004043241</v>
      </c>
      <c r="AT10" s="78">
        <f t="shared" si="9"/>
        <v>1.3728143755256601</v>
      </c>
      <c r="AU10" s="91">
        <f t="shared" si="10"/>
        <v>1.5345256745733125</v>
      </c>
    </row>
    <row r="11" spans="1:47" ht="14.45" customHeight="1" x14ac:dyDescent="0.15">
      <c r="A11" s="46"/>
      <c r="B11" s="70" t="s">
        <v>139</v>
      </c>
      <c r="C11" s="71">
        <v>10301</v>
      </c>
      <c r="D11" s="72">
        <v>8</v>
      </c>
      <c r="E11" s="72">
        <v>3409</v>
      </c>
      <c r="F11" s="126">
        <v>0</v>
      </c>
      <c r="G11" s="74" t="s">
        <v>75</v>
      </c>
      <c r="H11" s="72">
        <v>3228469</v>
      </c>
      <c r="I11" s="72">
        <v>1962</v>
      </c>
      <c r="J11" s="75">
        <v>20</v>
      </c>
      <c r="K11" s="72">
        <v>99403</v>
      </c>
      <c r="L11" s="76">
        <v>5971330</v>
      </c>
      <c r="M11" s="179"/>
      <c r="N11" s="54"/>
      <c r="O11" s="77">
        <f t="shared" si="11"/>
        <v>0.52070175438596489</v>
      </c>
      <c r="P11" s="78">
        <f t="shared" si="12"/>
        <v>1.0583511809924049</v>
      </c>
      <c r="Q11" s="79">
        <f t="shared" si="13"/>
        <v>7.766236287739055E-4</v>
      </c>
      <c r="R11" s="80">
        <f t="shared" si="14"/>
        <v>7.3380522715123123E-4</v>
      </c>
      <c r="S11" s="81">
        <f t="shared" si="15"/>
        <v>0</v>
      </c>
      <c r="T11" s="82">
        <f t="shared" si="19"/>
        <v>3.6625852679018217E-3</v>
      </c>
      <c r="U11" s="83">
        <f t="shared" si="20"/>
        <v>99333.853335431369</v>
      </c>
      <c r="V11" s="83">
        <f t="shared" si="21"/>
        <v>495797.37833523378</v>
      </c>
      <c r="W11" s="84">
        <f>SUM(V11:V$24)</f>
        <v>5903643.9882821133</v>
      </c>
      <c r="X11" s="85">
        <f t="shared" si="0"/>
        <v>495797.37833523378</v>
      </c>
      <c r="Y11" s="83">
        <f>SUM(X11:X$24)</f>
        <v>5758915.9388862811</v>
      </c>
      <c r="Z11" s="83">
        <f t="shared" si="1"/>
        <v>0</v>
      </c>
      <c r="AA11" s="84">
        <f>SUM(Z11:Z$24)</f>
        <v>144728.04939583407</v>
      </c>
      <c r="AB11" s="77">
        <f t="shared" si="2"/>
        <v>59.43234647654954</v>
      </c>
      <c r="AC11" s="78">
        <f t="shared" si="3"/>
        <v>57.975360317892097</v>
      </c>
      <c r="AD11" s="86">
        <f t="shared" si="16"/>
        <v>97.548496323912886</v>
      </c>
      <c r="AE11" s="78">
        <f t="shared" si="4"/>
        <v>1.4569861586574639</v>
      </c>
      <c r="AF11" s="87">
        <f t="shared" si="17"/>
        <v>2.45150367608715</v>
      </c>
      <c r="AH11" s="88">
        <f t="shared" si="25"/>
        <v>1.6706748727005029E-6</v>
      </c>
      <c r="AI11" s="89">
        <f t="shared" si="18"/>
        <v>0</v>
      </c>
      <c r="AJ11" s="89">
        <f t="shared" si="22"/>
        <v>53630417.164533086</v>
      </c>
      <c r="AK11" s="89">
        <f>SUM(AJ11:AJ$24)/U11/U11</f>
        <v>5.3273855253877352E-2</v>
      </c>
      <c r="AL11" s="89">
        <f t="shared" si="23"/>
        <v>50915700.064646848</v>
      </c>
      <c r="AM11" s="89">
        <f>SUM(AL11:AL$24)/U11/U11</f>
        <v>4.7054042582158992E-2</v>
      </c>
      <c r="AN11" s="89">
        <f t="shared" si="24"/>
        <v>35252.05830395098</v>
      </c>
      <c r="AO11" s="90">
        <f>SUM(AN11:AN$24)/U11/U11</f>
        <v>1.7077365360425433E-3</v>
      </c>
      <c r="AP11" s="77">
        <f t="shared" si="5"/>
        <v>58.979956332599329</v>
      </c>
      <c r="AQ11" s="78">
        <f t="shared" si="6"/>
        <v>59.884736620499751</v>
      </c>
      <c r="AR11" s="78">
        <f t="shared" si="7"/>
        <v>57.550198219412444</v>
      </c>
      <c r="AS11" s="78">
        <f t="shared" si="8"/>
        <v>58.40052241637175</v>
      </c>
      <c r="AT11" s="78">
        <f t="shared" si="9"/>
        <v>1.3759896113430194</v>
      </c>
      <c r="AU11" s="91">
        <f t="shared" si="10"/>
        <v>1.5379827059719084</v>
      </c>
    </row>
    <row r="12" spans="1:47" ht="14.45" customHeight="1" x14ac:dyDescent="0.15">
      <c r="A12" s="46"/>
      <c r="B12" s="70" t="s">
        <v>140</v>
      </c>
      <c r="C12" s="71">
        <v>12703</v>
      </c>
      <c r="D12" s="72">
        <v>7</v>
      </c>
      <c r="E12" s="72">
        <v>4408</v>
      </c>
      <c r="F12" s="126">
        <v>0</v>
      </c>
      <c r="G12" s="74" t="s">
        <v>77</v>
      </c>
      <c r="H12" s="72">
        <v>3642952</v>
      </c>
      <c r="I12" s="72">
        <v>2412</v>
      </c>
      <c r="J12" s="75">
        <v>25</v>
      </c>
      <c r="K12" s="72">
        <v>99118</v>
      </c>
      <c r="L12" s="76">
        <v>5474998</v>
      </c>
      <c r="M12" s="179"/>
      <c r="N12" s="54"/>
      <c r="O12" s="77">
        <f t="shared" si="11"/>
        <v>0.51083591331269351</v>
      </c>
      <c r="P12" s="78">
        <f t="shared" si="12"/>
        <v>1.0142640282602235</v>
      </c>
      <c r="Q12" s="79">
        <f t="shared" si="13"/>
        <v>5.5105093285050775E-4</v>
      </c>
      <c r="R12" s="80">
        <f t="shared" si="14"/>
        <v>5.4330126820698803E-4</v>
      </c>
      <c r="S12" s="81">
        <f t="shared" si="15"/>
        <v>0</v>
      </c>
      <c r="T12" s="82">
        <f t="shared" si="19"/>
        <v>2.7129013906164465E-3</v>
      </c>
      <c r="U12" s="83">
        <f t="shared" si="20"/>
        <v>98970.034627601097</v>
      </c>
      <c r="V12" s="83">
        <f t="shared" si="21"/>
        <v>494193.48027047992</v>
      </c>
      <c r="W12" s="84">
        <f>SUM(V12:V$24)</f>
        <v>5407846.6099468796</v>
      </c>
      <c r="X12" s="85">
        <f t="shared" si="0"/>
        <v>494193.48027047992</v>
      </c>
      <c r="Y12" s="83">
        <f>SUM(X12:X$24)</f>
        <v>5263118.5605510464</v>
      </c>
      <c r="Z12" s="83">
        <f t="shared" si="1"/>
        <v>0</v>
      </c>
      <c r="AA12" s="84">
        <f>SUM(Z12:Z$24)</f>
        <v>144728.04939583407</v>
      </c>
      <c r="AB12" s="77">
        <f t="shared" si="2"/>
        <v>54.641252074885308</v>
      </c>
      <c r="AC12" s="78">
        <f t="shared" si="3"/>
        <v>53.178909963554261</v>
      </c>
      <c r="AD12" s="86">
        <f t="shared" si="16"/>
        <v>97.323739746433844</v>
      </c>
      <c r="AE12" s="78">
        <f t="shared" si="4"/>
        <v>1.4623421113310575</v>
      </c>
      <c r="AF12" s="87">
        <f t="shared" si="17"/>
        <v>2.6762602535661735</v>
      </c>
      <c r="AH12" s="88">
        <f t="shared" si="25"/>
        <v>1.0485524930624083E-6</v>
      </c>
      <c r="AI12" s="89">
        <f t="shared" si="18"/>
        <v>0</v>
      </c>
      <c r="AJ12" s="89">
        <f t="shared" si="22"/>
        <v>28016708.928785875</v>
      </c>
      <c r="AK12" s="89">
        <f>SUM(AJ12:AJ$24)/U12/U12</f>
        <v>4.8191002591267566E-2</v>
      </c>
      <c r="AL12" s="89">
        <f t="shared" si="23"/>
        <v>26465656.210943926</v>
      </c>
      <c r="AM12" s="89">
        <f>SUM(AL12:AL$24)/U12/U12</f>
        <v>4.2202528632058735E-2</v>
      </c>
      <c r="AN12" s="89">
        <f t="shared" si="24"/>
        <v>22082.853596540746</v>
      </c>
      <c r="AO12" s="90">
        <f>SUM(AN12:AN$24)/U12/U12</f>
        <v>1.7167160998844463E-3</v>
      </c>
      <c r="AP12" s="77">
        <f t="shared" si="5"/>
        <v>54.21098407055009</v>
      </c>
      <c r="AQ12" s="78">
        <f t="shared" si="6"/>
        <v>55.071520079220527</v>
      </c>
      <c r="AR12" s="78">
        <f t="shared" si="7"/>
        <v>52.776262184480643</v>
      </c>
      <c r="AS12" s="78">
        <f t="shared" si="8"/>
        <v>53.581557742627879</v>
      </c>
      <c r="AT12" s="78">
        <f t="shared" si="9"/>
        <v>1.3811328965256175</v>
      </c>
      <c r="AU12" s="91">
        <f t="shared" si="10"/>
        <v>1.5435513261364975</v>
      </c>
    </row>
    <row r="13" spans="1:47" ht="14.45" customHeight="1" x14ac:dyDescent="0.15">
      <c r="A13" s="46"/>
      <c r="B13" s="70" t="s">
        <v>141</v>
      </c>
      <c r="C13" s="71">
        <v>14188</v>
      </c>
      <c r="D13" s="72">
        <v>3</v>
      </c>
      <c r="E13" s="72">
        <v>4790</v>
      </c>
      <c r="F13" s="126">
        <v>0</v>
      </c>
      <c r="G13" s="74" t="s">
        <v>79</v>
      </c>
      <c r="H13" s="72">
        <v>4180032</v>
      </c>
      <c r="I13" s="72">
        <v>3177</v>
      </c>
      <c r="J13" s="75">
        <v>30</v>
      </c>
      <c r="K13" s="72">
        <v>98795</v>
      </c>
      <c r="L13" s="76">
        <v>4980198</v>
      </c>
      <c r="M13" s="179"/>
      <c r="N13" s="54"/>
      <c r="O13" s="77">
        <f t="shared" si="11"/>
        <v>0.51657754010695189</v>
      </c>
      <c r="P13" s="78">
        <f t="shared" si="12"/>
        <v>1.0020178689264798</v>
      </c>
      <c r="Q13" s="79">
        <f t="shared" si="13"/>
        <v>2.1144629264166902E-4</v>
      </c>
      <c r="R13" s="80">
        <f t="shared" si="14"/>
        <v>2.1102048097026827E-4</v>
      </c>
      <c r="S13" s="81">
        <f t="shared" si="15"/>
        <v>0</v>
      </c>
      <c r="T13" s="82">
        <f t="shared" si="19"/>
        <v>1.0545645134646987E-3</v>
      </c>
      <c r="U13" s="83">
        <f t="shared" si="20"/>
        <v>98701.538683030521</v>
      </c>
      <c r="V13" s="83">
        <f t="shared" si="21"/>
        <v>493256.10310855362</v>
      </c>
      <c r="W13" s="84">
        <f>SUM(V13:V$24)</f>
        <v>4913653.1296764007</v>
      </c>
      <c r="X13" s="85">
        <f t="shared" si="0"/>
        <v>493256.10310855362</v>
      </c>
      <c r="Y13" s="83">
        <f>SUM(X13:X$24)</f>
        <v>4768925.0802805666</v>
      </c>
      <c r="Z13" s="83">
        <f t="shared" si="1"/>
        <v>0</v>
      </c>
      <c r="AA13" s="84">
        <f>SUM(Z13:Z$24)</f>
        <v>144728.04939583407</v>
      </c>
      <c r="AB13" s="77">
        <f t="shared" si="2"/>
        <v>49.782943561356973</v>
      </c>
      <c r="AC13" s="78">
        <f t="shared" si="3"/>
        <v>48.316623468206117</v>
      </c>
      <c r="AD13" s="86">
        <f t="shared" si="16"/>
        <v>97.054573337264344</v>
      </c>
      <c r="AE13" s="78">
        <f t="shared" si="4"/>
        <v>1.4663200931508553</v>
      </c>
      <c r="AF13" s="87">
        <f t="shared" si="17"/>
        <v>2.9454266627356631</v>
      </c>
      <c r="AH13" s="88">
        <f t="shared" si="25"/>
        <v>3.7031117506869486E-7</v>
      </c>
      <c r="AI13" s="89">
        <f t="shared" si="18"/>
        <v>0</v>
      </c>
      <c r="AJ13" s="89">
        <f t="shared" si="22"/>
        <v>8054084.0214779787</v>
      </c>
      <c r="AK13" s="89">
        <f>SUM(AJ13:AJ$24)/U13/U13</f>
        <v>4.5577675219075048E-2</v>
      </c>
      <c r="AL13" s="89">
        <f t="shared" si="23"/>
        <v>7561439.5960056484</v>
      </c>
      <c r="AM13" s="89">
        <f>SUM(AL13:AL$24)/U13/U13</f>
        <v>3.9715789347426519E-2</v>
      </c>
      <c r="AN13" s="89">
        <f t="shared" si="24"/>
        <v>7773.0006189412179</v>
      </c>
      <c r="AO13" s="90">
        <f>SUM(AN13:AN$24)/U13/U13</f>
        <v>1.7238019352535405E-3</v>
      </c>
      <c r="AP13" s="77">
        <f t="shared" si="5"/>
        <v>49.364504560878288</v>
      </c>
      <c r="AQ13" s="78">
        <f t="shared" si="6"/>
        <v>50.201382561835658</v>
      </c>
      <c r="AR13" s="78">
        <f t="shared" si="7"/>
        <v>47.926018582986956</v>
      </c>
      <c r="AS13" s="78">
        <f t="shared" si="8"/>
        <v>48.707228353425279</v>
      </c>
      <c r="AT13" s="78">
        <f t="shared" si="9"/>
        <v>1.3849434532935228</v>
      </c>
      <c r="AU13" s="91">
        <f t="shared" si="10"/>
        <v>1.5476967330081879</v>
      </c>
    </row>
    <row r="14" spans="1:47" ht="14.45" customHeight="1" x14ac:dyDescent="0.15">
      <c r="A14" s="46"/>
      <c r="B14" s="70" t="s">
        <v>142</v>
      </c>
      <c r="C14" s="71">
        <v>14593</v>
      </c>
      <c r="D14" s="72">
        <v>12</v>
      </c>
      <c r="E14" s="72">
        <v>4881</v>
      </c>
      <c r="F14" s="126">
        <v>0</v>
      </c>
      <c r="G14" s="74" t="s">
        <v>81</v>
      </c>
      <c r="H14" s="72">
        <v>4926663</v>
      </c>
      <c r="I14" s="72">
        <v>4867</v>
      </c>
      <c r="J14" s="75">
        <v>35</v>
      </c>
      <c r="K14" s="72">
        <v>98421</v>
      </c>
      <c r="L14" s="76">
        <v>4487127</v>
      </c>
      <c r="M14" s="179"/>
      <c r="N14" s="54"/>
      <c r="O14" s="77">
        <f t="shared" si="11"/>
        <v>0.53387096774193554</v>
      </c>
      <c r="P14" s="78">
        <f t="shared" si="12"/>
        <v>0.97782963082719465</v>
      </c>
      <c r="Q14" s="79">
        <f t="shared" si="13"/>
        <v>8.2231206742958954E-4</v>
      </c>
      <c r="R14" s="80">
        <f t="shared" si="14"/>
        <v>8.4095638085128889E-4</v>
      </c>
      <c r="S14" s="81">
        <f t="shared" si="15"/>
        <v>0</v>
      </c>
      <c r="T14" s="82">
        <f t="shared" si="19"/>
        <v>4.1965567750137621E-3</v>
      </c>
      <c r="U14" s="83">
        <f t="shared" si="20"/>
        <v>98597.451542911032</v>
      </c>
      <c r="V14" s="83">
        <f t="shared" si="21"/>
        <v>492022.90712467238</v>
      </c>
      <c r="W14" s="84">
        <f>SUM(V14:V$24)</f>
        <v>4420397.0265678465</v>
      </c>
      <c r="X14" s="85">
        <f t="shared" si="0"/>
        <v>492022.90712467238</v>
      </c>
      <c r="Y14" s="83">
        <f>SUM(X14:X$24)</f>
        <v>4275668.9771720124</v>
      </c>
      <c r="Z14" s="83">
        <f t="shared" si="1"/>
        <v>0</v>
      </c>
      <c r="AA14" s="84">
        <f>SUM(Z14:Z$24)</f>
        <v>144728.04939583407</v>
      </c>
      <c r="AB14" s="77">
        <f t="shared" si="2"/>
        <v>44.832771612195536</v>
      </c>
      <c r="AC14" s="78">
        <f t="shared" si="3"/>
        <v>43.364903557483728</v>
      </c>
      <c r="AD14" s="86">
        <f t="shared" si="16"/>
        <v>96.725903837913705</v>
      </c>
      <c r="AE14" s="78">
        <f t="shared" si="4"/>
        <v>1.4678680547118028</v>
      </c>
      <c r="AF14" s="87">
        <f t="shared" si="17"/>
        <v>3.2740961620862832</v>
      </c>
      <c r="AH14" s="88">
        <f t="shared" si="25"/>
        <v>1.4614319026698286E-6</v>
      </c>
      <c r="AI14" s="89">
        <f t="shared" si="18"/>
        <v>0</v>
      </c>
      <c r="AJ14" s="89">
        <f t="shared" si="22"/>
        <v>25470314.68612773</v>
      </c>
      <c r="AK14" s="89">
        <f>SUM(AJ14:AJ$24)/U14/U14</f>
        <v>4.4845471451355721E-2</v>
      </c>
      <c r="AL14" s="89">
        <f t="shared" si="23"/>
        <v>23727748.662888478</v>
      </c>
      <c r="AM14" s="89">
        <f>SUM(AL14:AL$24)/U14/U14</f>
        <v>3.9021878505739994E-2</v>
      </c>
      <c r="AN14" s="89">
        <f t="shared" si="24"/>
        <v>30870.00885834144</v>
      </c>
      <c r="AO14" s="90">
        <f>SUM(AN14:AN$24)/U14/U14</f>
        <v>1.7266438436710407E-3</v>
      </c>
      <c r="AP14" s="77">
        <f t="shared" si="5"/>
        <v>44.417707324250252</v>
      </c>
      <c r="AQ14" s="78">
        <f t="shared" si="6"/>
        <v>45.247835900140821</v>
      </c>
      <c r="AR14" s="78">
        <f t="shared" si="7"/>
        <v>42.977726016208862</v>
      </c>
      <c r="AS14" s="78">
        <f t="shared" si="8"/>
        <v>43.752081098758595</v>
      </c>
      <c r="AT14" s="78">
        <f t="shared" si="9"/>
        <v>1.3864243625690305</v>
      </c>
      <c r="AU14" s="91">
        <f t="shared" si="10"/>
        <v>1.5493117468545752</v>
      </c>
    </row>
    <row r="15" spans="1:47" ht="14.45" customHeight="1" x14ac:dyDescent="0.15">
      <c r="A15" s="46"/>
      <c r="B15" s="70" t="s">
        <v>143</v>
      </c>
      <c r="C15" s="71">
        <v>12709</v>
      </c>
      <c r="D15" s="72">
        <v>26</v>
      </c>
      <c r="E15" s="72">
        <v>4182</v>
      </c>
      <c r="F15" s="126">
        <v>0</v>
      </c>
      <c r="G15" s="74" t="s">
        <v>83</v>
      </c>
      <c r="H15" s="72">
        <v>4381848</v>
      </c>
      <c r="I15" s="72">
        <v>6629</v>
      </c>
      <c r="J15" s="75">
        <v>40</v>
      </c>
      <c r="K15" s="72">
        <v>97925</v>
      </c>
      <c r="L15" s="76">
        <v>3996178</v>
      </c>
      <c r="M15" s="179"/>
      <c r="N15" s="54"/>
      <c r="O15" s="77">
        <f t="shared" si="11"/>
        <v>0.53368841544607193</v>
      </c>
      <c r="P15" s="78">
        <f t="shared" si="12"/>
        <v>0.98278483788079118</v>
      </c>
      <c r="Q15" s="79">
        <f t="shared" si="13"/>
        <v>2.0457943189865452E-3</v>
      </c>
      <c r="R15" s="80">
        <f t="shared" si="14"/>
        <v>2.0816299154532681E-3</v>
      </c>
      <c r="S15" s="81">
        <f t="shared" si="15"/>
        <v>0</v>
      </c>
      <c r="T15" s="82">
        <f t="shared" si="19"/>
        <v>1.0357878229278476E-2</v>
      </c>
      <c r="U15" s="83">
        <f t="shared" si="20"/>
        <v>98183.681739639534</v>
      </c>
      <c r="V15" s="83">
        <f t="shared" si="21"/>
        <v>488547.27346670366</v>
      </c>
      <c r="W15" s="84">
        <f>SUM(V15:V$24)</f>
        <v>3928374.1194431749</v>
      </c>
      <c r="X15" s="85">
        <f t="shared" si="0"/>
        <v>488547.27346670366</v>
      </c>
      <c r="Y15" s="83">
        <f>SUM(X15:X$24)</f>
        <v>3783646.0700473404</v>
      </c>
      <c r="Z15" s="83">
        <f t="shared" si="1"/>
        <v>0</v>
      </c>
      <c r="AA15" s="84">
        <f>SUM(Z15:Z$24)</f>
        <v>144728.04939583407</v>
      </c>
      <c r="AB15" s="77">
        <f t="shared" si="2"/>
        <v>40.010458457448323</v>
      </c>
      <c r="AC15" s="78">
        <f t="shared" si="3"/>
        <v>38.536404451410739</v>
      </c>
      <c r="AD15" s="86">
        <f t="shared" si="16"/>
        <v>96.315828253742055</v>
      </c>
      <c r="AE15" s="78">
        <f t="shared" si="4"/>
        <v>1.4740540060375762</v>
      </c>
      <c r="AF15" s="87">
        <f t="shared" si="17"/>
        <v>3.6841717462579271</v>
      </c>
      <c r="AH15" s="88">
        <f t="shared" si="25"/>
        <v>4.0836303770407564E-6</v>
      </c>
      <c r="AI15" s="89">
        <f t="shared" si="18"/>
        <v>0</v>
      </c>
      <c r="AJ15" s="89">
        <f t="shared" si="22"/>
        <v>56048531.641867869</v>
      </c>
      <c r="AK15" s="89">
        <f>SUM(AJ15:AJ$24)/U15/U15</f>
        <v>4.2582108110591481E-2</v>
      </c>
      <c r="AL15" s="89">
        <f t="shared" si="23"/>
        <v>51710902.825427011</v>
      </c>
      <c r="AM15" s="89">
        <f>SUM(AL15:AL$24)/U15/U15</f>
        <v>3.6890091125254328E-2</v>
      </c>
      <c r="AN15" s="89">
        <f t="shared" si="24"/>
        <v>87336.44295989559</v>
      </c>
      <c r="AO15" s="90">
        <f>SUM(AN15:AN$24)/U15/U15</f>
        <v>1.738025227542955E-3</v>
      </c>
      <c r="AP15" s="77">
        <f t="shared" si="5"/>
        <v>39.606003977293078</v>
      </c>
      <c r="AQ15" s="78">
        <f t="shared" si="6"/>
        <v>40.414912937603567</v>
      </c>
      <c r="AR15" s="78">
        <f t="shared" si="7"/>
        <v>38.159951301514532</v>
      </c>
      <c r="AS15" s="78">
        <f t="shared" si="8"/>
        <v>38.912857601306946</v>
      </c>
      <c r="AT15" s="78">
        <f t="shared" si="9"/>
        <v>1.3923423317545889</v>
      </c>
      <c r="AU15" s="91">
        <f t="shared" si="10"/>
        <v>1.5557656803205635</v>
      </c>
    </row>
    <row r="16" spans="1:47" ht="14.45" customHeight="1" x14ac:dyDescent="0.15">
      <c r="A16" s="46"/>
      <c r="B16" s="70" t="s">
        <v>144</v>
      </c>
      <c r="C16" s="71">
        <v>13733</v>
      </c>
      <c r="D16" s="72">
        <v>35</v>
      </c>
      <c r="E16" s="72">
        <v>4645</v>
      </c>
      <c r="F16" s="128">
        <v>10</v>
      </c>
      <c r="G16" s="74" t="s">
        <v>85</v>
      </c>
      <c r="H16" s="72">
        <v>4015388</v>
      </c>
      <c r="I16" s="72">
        <v>9566</v>
      </c>
      <c r="J16" s="75">
        <v>45</v>
      </c>
      <c r="K16" s="72">
        <v>97174</v>
      </c>
      <c r="L16" s="76">
        <v>3508304</v>
      </c>
      <c r="M16" s="179"/>
      <c r="N16" s="54"/>
      <c r="O16" s="77">
        <f t="shared" si="11"/>
        <v>0.53811965811965812</v>
      </c>
      <c r="P16" s="78">
        <f t="shared" si="12"/>
        <v>0.98381889997385186</v>
      </c>
      <c r="Q16" s="79">
        <f t="shared" si="13"/>
        <v>2.548605548678366E-3</v>
      </c>
      <c r="R16" s="80">
        <f t="shared" si="14"/>
        <v>2.5905230614558261E-3</v>
      </c>
      <c r="S16" s="81">
        <f t="shared" si="15"/>
        <v>2.1528525296017221E-3</v>
      </c>
      <c r="T16" s="82">
        <f t="shared" si="19"/>
        <v>1.2875586360120948E-2</v>
      </c>
      <c r="U16" s="83">
        <f t="shared" si="20"/>
        <v>97166.707120078121</v>
      </c>
      <c r="V16" s="83">
        <f t="shared" si="21"/>
        <v>482944.29316914175</v>
      </c>
      <c r="W16" s="84">
        <f>SUM(V16:V$24)</f>
        <v>3439826.8459764705</v>
      </c>
      <c r="X16" s="85">
        <f t="shared" si="0"/>
        <v>481904.58532593586</v>
      </c>
      <c r="Y16" s="83">
        <f>SUM(X16:X$24)</f>
        <v>3295098.7965806369</v>
      </c>
      <c r="Z16" s="83">
        <f t="shared" si="1"/>
        <v>1039.7078432059025</v>
      </c>
      <c r="AA16" s="84">
        <f>SUM(Z16:Z$24)</f>
        <v>144728.04939583407</v>
      </c>
      <c r="AB16" s="77">
        <f t="shared" si="2"/>
        <v>35.401290708818095</v>
      </c>
      <c r="AC16" s="78">
        <f t="shared" si="3"/>
        <v>33.911808830863954</v>
      </c>
      <c r="AD16" s="86">
        <f t="shared" si="16"/>
        <v>95.792577479150708</v>
      </c>
      <c r="AE16" s="78">
        <f t="shared" si="4"/>
        <v>1.4894818779541421</v>
      </c>
      <c r="AF16" s="87">
        <f t="shared" si="17"/>
        <v>4.2074225208492964</v>
      </c>
      <c r="AH16" s="88">
        <f t="shared" si="25"/>
        <v>4.6756057167634763E-6</v>
      </c>
      <c r="AI16" s="89">
        <f t="shared" si="18"/>
        <v>4.6247960292519046E-7</v>
      </c>
      <c r="AJ16" s="89">
        <f t="shared" si="22"/>
        <v>48473964.441170894</v>
      </c>
      <c r="AK16" s="89">
        <f>SUM(AJ16:AJ$24)/U16/U16</f>
        <v>3.7541642242312684E-2</v>
      </c>
      <c r="AL16" s="89">
        <f t="shared" si="23"/>
        <v>44284200.76284574</v>
      </c>
      <c r="AM16" s="89">
        <f>SUM(AL16:AL$24)/U16/U16</f>
        <v>3.2189281124076145E-2</v>
      </c>
      <c r="AN16" s="89">
        <f t="shared" si="24"/>
        <v>207594.04821609944</v>
      </c>
      <c r="AO16" s="90">
        <f>SUM(AN16:AN$24)/U16/U16</f>
        <v>1.7653465567846751E-3</v>
      </c>
      <c r="AP16" s="77">
        <f t="shared" si="5"/>
        <v>35.021527660539213</v>
      </c>
      <c r="AQ16" s="78">
        <f t="shared" si="6"/>
        <v>35.781053757096977</v>
      </c>
      <c r="AR16" s="78">
        <f t="shared" si="7"/>
        <v>33.560157949496862</v>
      </c>
      <c r="AS16" s="78">
        <f t="shared" si="8"/>
        <v>34.263459712231047</v>
      </c>
      <c r="AT16" s="78">
        <f t="shared" si="9"/>
        <v>1.4071304642896274</v>
      </c>
      <c r="AU16" s="91">
        <f t="shared" si="10"/>
        <v>1.5718332916186568</v>
      </c>
    </row>
    <row r="17" spans="1:47" ht="14.45" customHeight="1" x14ac:dyDescent="0.15">
      <c r="A17" s="46"/>
      <c r="B17" s="70" t="s">
        <v>145</v>
      </c>
      <c r="C17" s="71">
        <v>16804</v>
      </c>
      <c r="D17" s="72">
        <v>86</v>
      </c>
      <c r="E17" s="72">
        <v>5640</v>
      </c>
      <c r="F17" s="128">
        <v>10</v>
      </c>
      <c r="G17" s="74" t="s">
        <v>87</v>
      </c>
      <c r="H17" s="72">
        <v>3807362</v>
      </c>
      <c r="I17" s="72">
        <v>14638</v>
      </c>
      <c r="J17" s="75">
        <v>50</v>
      </c>
      <c r="K17" s="72">
        <v>96004</v>
      </c>
      <c r="L17" s="76">
        <v>3025136</v>
      </c>
      <c r="M17" s="179"/>
      <c r="N17" s="54"/>
      <c r="O17" s="77">
        <f t="shared" si="11"/>
        <v>0.53771739130434781</v>
      </c>
      <c r="P17" s="78">
        <f t="shared" si="12"/>
        <v>0.99410913388781819</v>
      </c>
      <c r="Q17" s="79">
        <f t="shared" si="13"/>
        <v>5.1178290883123062E-3</v>
      </c>
      <c r="R17" s="80">
        <f t="shared" si="14"/>
        <v>5.1481561871353212E-3</v>
      </c>
      <c r="S17" s="81">
        <f t="shared" si="15"/>
        <v>1.7730496453900709E-3</v>
      </c>
      <c r="T17" s="82">
        <f t="shared" si="19"/>
        <v>2.5438080110650459E-2</v>
      </c>
      <c r="U17" s="83">
        <f t="shared" si="20"/>
        <v>95915.628791224968</v>
      </c>
      <c r="V17" s="83">
        <f t="shared" si="21"/>
        <v>473938.50543067424</v>
      </c>
      <c r="W17" s="84">
        <f>SUM(V17:V$24)</f>
        <v>2956882.5528073288</v>
      </c>
      <c r="X17" s="85">
        <f t="shared" si="0"/>
        <v>473098.18893168372</v>
      </c>
      <c r="Y17" s="83">
        <f>SUM(X17:X$24)</f>
        <v>2813194.211254701</v>
      </c>
      <c r="Z17" s="83">
        <f t="shared" si="1"/>
        <v>840.31649899055719</v>
      </c>
      <c r="AA17" s="84">
        <f>SUM(Z17:Z$24)</f>
        <v>143688.34155262818</v>
      </c>
      <c r="AB17" s="77">
        <f t="shared" si="2"/>
        <v>30.827953588704879</v>
      </c>
      <c r="AC17" s="78">
        <f t="shared" si="3"/>
        <v>29.329883426798446</v>
      </c>
      <c r="AD17" s="86">
        <f t="shared" si="16"/>
        <v>95.140546200720522</v>
      </c>
      <c r="AE17" s="78">
        <f t="shared" si="4"/>
        <v>1.4980701619064378</v>
      </c>
      <c r="AF17" s="87">
        <f t="shared" si="17"/>
        <v>4.8594537992794926</v>
      </c>
      <c r="AH17" s="88">
        <f t="shared" si="25"/>
        <v>7.3329656031495714E-6</v>
      </c>
      <c r="AI17" s="89">
        <f t="shared" si="18"/>
        <v>3.1381310999025767E-7</v>
      </c>
      <c r="AJ17" s="89">
        <f t="shared" si="22"/>
        <v>56242959.464073025</v>
      </c>
      <c r="AK17" s="89">
        <f>SUM(AJ17:AJ$24)/U17/U17</f>
        <v>3.3258361143217549E-2</v>
      </c>
      <c r="AL17" s="89">
        <f t="shared" si="23"/>
        <v>50502424.509590805</v>
      </c>
      <c r="AM17" s="89">
        <f>SUM(AL17:AL$24)/U17/U17</f>
        <v>2.8220880655907284E-2</v>
      </c>
      <c r="AN17" s="89">
        <f t="shared" si="24"/>
        <v>228880.80419915204</v>
      </c>
      <c r="AO17" s="90">
        <f>SUM(AN17:AN$24)/U17/U17</f>
        <v>1.7891345595046112E-3</v>
      </c>
      <c r="AP17" s="77">
        <f t="shared" si="5"/>
        <v>30.470510837809321</v>
      </c>
      <c r="AQ17" s="78">
        <f t="shared" si="6"/>
        <v>31.185396339600437</v>
      </c>
      <c r="AR17" s="78">
        <f t="shared" si="7"/>
        <v>29.000621623475112</v>
      </c>
      <c r="AS17" s="78">
        <f t="shared" si="8"/>
        <v>29.65914523012178</v>
      </c>
      <c r="AT17" s="78">
        <f t="shared" si="9"/>
        <v>1.4151657632065322</v>
      </c>
      <c r="AU17" s="91">
        <f t="shared" si="10"/>
        <v>1.5809745606063434</v>
      </c>
    </row>
    <row r="18" spans="1:47" ht="14.45" customHeight="1" x14ac:dyDescent="0.15">
      <c r="A18" s="46"/>
      <c r="B18" s="70" t="s">
        <v>88</v>
      </c>
      <c r="C18" s="71">
        <v>18799</v>
      </c>
      <c r="D18" s="72">
        <v>134</v>
      </c>
      <c r="E18" s="72">
        <v>6234</v>
      </c>
      <c r="F18" s="128">
        <v>19</v>
      </c>
      <c r="G18" s="74" t="s">
        <v>89</v>
      </c>
      <c r="H18" s="72">
        <v>4296539</v>
      </c>
      <c r="I18" s="72">
        <v>27134</v>
      </c>
      <c r="J18" s="75">
        <v>55</v>
      </c>
      <c r="K18" s="72">
        <v>94164</v>
      </c>
      <c r="L18" s="76">
        <v>2549369</v>
      </c>
      <c r="M18" s="179"/>
      <c r="N18" s="54"/>
      <c r="O18" s="77">
        <f t="shared" si="11"/>
        <v>0.53580846634281754</v>
      </c>
      <c r="P18" s="78">
        <f t="shared" si="12"/>
        <v>1.017048497327077</v>
      </c>
      <c r="Q18" s="79">
        <f t="shared" si="13"/>
        <v>7.1280387254641208E-3</v>
      </c>
      <c r="R18" s="80">
        <f t="shared" si="14"/>
        <v>7.0085534211961811E-3</v>
      </c>
      <c r="S18" s="81">
        <f t="shared" si="15"/>
        <v>3.0478023740776387E-3</v>
      </c>
      <c r="T18" s="82">
        <f t="shared" si="19"/>
        <v>3.4481865909845581E-2</v>
      </c>
      <c r="U18" s="83">
        <f t="shared" si="20"/>
        <v>93475.719342170385</v>
      </c>
      <c r="V18" s="83">
        <f t="shared" si="21"/>
        <v>459897.64598711679</v>
      </c>
      <c r="W18" s="84">
        <f>SUM(V18:V$24)</f>
        <v>2482944.047376655</v>
      </c>
      <c r="X18" s="85">
        <f t="shared" si="0"/>
        <v>458495.96884984453</v>
      </c>
      <c r="Y18" s="83">
        <f>SUM(X18:X$24)</f>
        <v>2340096.022323017</v>
      </c>
      <c r="Z18" s="83">
        <f t="shared" si="1"/>
        <v>1401.6771372722519</v>
      </c>
      <c r="AA18" s="84">
        <f>SUM(Z18:Z$24)</f>
        <v>142848.02505363763</v>
      </c>
      <c r="AB18" s="77">
        <f t="shared" si="2"/>
        <v>26.562449209807859</v>
      </c>
      <c r="AC18" s="78">
        <f t="shared" si="3"/>
        <v>25.034265997537098</v>
      </c>
      <c r="AD18" s="86">
        <f t="shared" si="16"/>
        <v>94.246828670804589</v>
      </c>
      <c r="AE18" s="78">
        <f t="shared" si="4"/>
        <v>1.5281832122707566</v>
      </c>
      <c r="AF18" s="87">
        <f t="shared" si="17"/>
        <v>5.7531713291954025</v>
      </c>
      <c r="AH18" s="88">
        <f t="shared" si="25"/>
        <v>8.5671654469960601E-6</v>
      </c>
      <c r="AI18" s="89">
        <f t="shared" si="18"/>
        <v>4.8740989328941377E-7</v>
      </c>
      <c r="AJ18" s="89">
        <f t="shared" si="22"/>
        <v>45804323.216862589</v>
      </c>
      <c r="AK18" s="89">
        <f>SUM(AJ18:AJ$24)/U18/U18</f>
        <v>2.8580436898842779E-2</v>
      </c>
      <c r="AL18" s="89">
        <f t="shared" si="23"/>
        <v>40262668.61380925</v>
      </c>
      <c r="AM18" s="89">
        <f>SUM(AL18:AL$24)/U18/U18</f>
        <v>2.3933530894434438E-2</v>
      </c>
      <c r="AN18" s="89">
        <f t="shared" si="24"/>
        <v>288618.86426237295</v>
      </c>
      <c r="AO18" s="90">
        <f>SUM(AN18:AN$24)/U18/U18</f>
        <v>1.8575591495630108E-3</v>
      </c>
      <c r="AP18" s="77">
        <f t="shared" si="5"/>
        <v>26.231096517966378</v>
      </c>
      <c r="AQ18" s="78">
        <f t="shared" si="6"/>
        <v>26.89380190164934</v>
      </c>
      <c r="AR18" s="78">
        <f t="shared" si="7"/>
        <v>24.731044869836438</v>
      </c>
      <c r="AS18" s="78">
        <f t="shared" si="8"/>
        <v>25.337487125237757</v>
      </c>
      <c r="AT18" s="78">
        <f t="shared" si="9"/>
        <v>1.4437083685067029</v>
      </c>
      <c r="AU18" s="91">
        <f t="shared" si="10"/>
        <v>1.6126580560348103</v>
      </c>
    </row>
    <row r="19" spans="1:47" ht="14.45" customHeight="1" x14ac:dyDescent="0.15">
      <c r="A19" s="46"/>
      <c r="B19" s="70" t="s">
        <v>146</v>
      </c>
      <c r="C19" s="71">
        <v>19565</v>
      </c>
      <c r="D19" s="72">
        <v>210</v>
      </c>
      <c r="E19" s="72">
        <v>6586</v>
      </c>
      <c r="F19" s="128">
        <v>58</v>
      </c>
      <c r="G19" s="74" t="s">
        <v>91</v>
      </c>
      <c r="H19" s="72">
        <v>4936772</v>
      </c>
      <c r="I19" s="72">
        <v>46155</v>
      </c>
      <c r="J19" s="75">
        <v>60</v>
      </c>
      <c r="K19" s="72">
        <v>91282</v>
      </c>
      <c r="L19" s="76">
        <v>2085238</v>
      </c>
      <c r="M19" s="179"/>
      <c r="N19" s="54"/>
      <c r="O19" s="77">
        <f t="shared" si="11"/>
        <v>0.52924419940271084</v>
      </c>
      <c r="P19" s="78">
        <f t="shared" si="12"/>
        <v>0.95825599073661039</v>
      </c>
      <c r="Q19" s="79">
        <f t="shared" si="13"/>
        <v>1.0733452593917709E-2</v>
      </c>
      <c r="R19" s="80">
        <f t="shared" si="14"/>
        <v>1.1201028428391996E-2</v>
      </c>
      <c r="S19" s="81">
        <f t="shared" si="15"/>
        <v>8.8065593683571211E-3</v>
      </c>
      <c r="T19" s="82">
        <f t="shared" si="19"/>
        <v>5.4566509991752561E-2</v>
      </c>
      <c r="U19" s="83">
        <f t="shared" si="20"/>
        <v>90252.502121987302</v>
      </c>
      <c r="V19" s="83">
        <f t="shared" si="21"/>
        <v>439670.70437362342</v>
      </c>
      <c r="W19" s="84">
        <f>SUM(V19:V$24)</f>
        <v>2023046.4013895383</v>
      </c>
      <c r="X19" s="85">
        <f t="shared" si="0"/>
        <v>435798.71821302967</v>
      </c>
      <c r="Y19" s="83">
        <f>SUM(X19:X$24)</f>
        <v>1881600.0534731729</v>
      </c>
      <c r="Z19" s="83">
        <f t="shared" si="1"/>
        <v>3871.9861605937076</v>
      </c>
      <c r="AA19" s="84">
        <f>SUM(Z19:Z$24)</f>
        <v>141446.34791636537</v>
      </c>
      <c r="AB19" s="77">
        <f t="shared" si="2"/>
        <v>22.41540515580547</v>
      </c>
      <c r="AC19" s="78">
        <f t="shared" si="3"/>
        <v>20.848176053113299</v>
      </c>
      <c r="AD19" s="86">
        <f t="shared" si="16"/>
        <v>93.008249943292824</v>
      </c>
      <c r="AE19" s="78">
        <f t="shared" si="4"/>
        <v>1.5672291026921705</v>
      </c>
      <c r="AF19" s="87">
        <f t="shared" si="17"/>
        <v>6.9917500567071684</v>
      </c>
      <c r="AH19" s="88">
        <f t="shared" si="25"/>
        <v>1.340491433438878E-5</v>
      </c>
      <c r="AI19" s="89">
        <f t="shared" si="18"/>
        <v>1.3253877741343337E-6</v>
      </c>
      <c r="AJ19" s="89">
        <f t="shared" si="22"/>
        <v>47741721.446599089</v>
      </c>
      <c r="AK19" s="89">
        <f>SUM(AJ19:AJ$24)/U19/U19</f>
        <v>2.5035037154992706E-2</v>
      </c>
      <c r="AL19" s="89">
        <f t="shared" si="23"/>
        <v>40832096.571190827</v>
      </c>
      <c r="AM19" s="89">
        <f>SUM(AL19:AL$24)/U19/U19</f>
        <v>2.0730623418023699E-2</v>
      </c>
      <c r="AN19" s="89">
        <f t="shared" si="24"/>
        <v>547398.81464725465</v>
      </c>
      <c r="AO19" s="90">
        <f>SUM(AN19:AN$24)/U19/U19</f>
        <v>1.9571747366426691E-3</v>
      </c>
      <c r="AP19" s="77">
        <f t="shared" si="5"/>
        <v>22.105284858606755</v>
      </c>
      <c r="AQ19" s="78">
        <f t="shared" si="6"/>
        <v>22.725525453004185</v>
      </c>
      <c r="AR19" s="78">
        <f t="shared" si="7"/>
        <v>20.565972646112815</v>
      </c>
      <c r="AS19" s="78">
        <f t="shared" si="8"/>
        <v>21.130379460113783</v>
      </c>
      <c r="AT19" s="78">
        <f t="shared" si="9"/>
        <v>1.4805187661209953</v>
      </c>
      <c r="AU19" s="91">
        <f t="shared" si="10"/>
        <v>1.6539394392633457</v>
      </c>
    </row>
    <row r="20" spans="1:47" ht="14.45" customHeight="1" x14ac:dyDescent="0.15">
      <c r="A20" s="46"/>
      <c r="B20" s="70" t="s">
        <v>147</v>
      </c>
      <c r="C20" s="71">
        <v>13811</v>
      </c>
      <c r="D20" s="72">
        <v>231</v>
      </c>
      <c r="E20" s="72">
        <v>4607</v>
      </c>
      <c r="F20" s="126">
        <v>80</v>
      </c>
      <c r="G20" s="74" t="s">
        <v>93</v>
      </c>
      <c r="H20" s="72">
        <v>3933785</v>
      </c>
      <c r="I20" s="72">
        <v>57468</v>
      </c>
      <c r="J20" s="75">
        <v>65</v>
      </c>
      <c r="K20" s="72">
        <v>86929</v>
      </c>
      <c r="L20" s="76">
        <v>1639074</v>
      </c>
      <c r="M20" s="179"/>
      <c r="N20" s="54"/>
      <c r="O20" s="77">
        <f t="shared" si="11"/>
        <v>0.5272548053228191</v>
      </c>
      <c r="P20" s="78">
        <f t="shared" si="12"/>
        <v>1.0086189358122006</v>
      </c>
      <c r="Q20" s="79">
        <f t="shared" si="13"/>
        <v>1.6725798276735936E-2</v>
      </c>
      <c r="R20" s="80">
        <f t="shared" si="14"/>
        <v>1.6582871571082809E-2</v>
      </c>
      <c r="S20" s="81">
        <f t="shared" si="15"/>
        <v>1.7364879531148254E-2</v>
      </c>
      <c r="T20" s="82">
        <f t="shared" si="19"/>
        <v>7.9786920856542071E-2</v>
      </c>
      <c r="U20" s="83">
        <f t="shared" si="20"/>
        <v>85327.738063167213</v>
      </c>
      <c r="V20" s="83">
        <f t="shared" si="21"/>
        <v>410546.35528779723</v>
      </c>
      <c r="W20" s="84">
        <f>SUM(V20:V$24)</f>
        <v>1583375.6970159148</v>
      </c>
      <c r="X20" s="85">
        <f t="shared" si="0"/>
        <v>403417.2672862726</v>
      </c>
      <c r="Y20" s="83">
        <f>SUM(X20:X$24)</f>
        <v>1445801.3352601433</v>
      </c>
      <c r="Z20" s="83">
        <f t="shared" si="1"/>
        <v>7129.0880015245884</v>
      </c>
      <c r="AA20" s="84">
        <f>SUM(Z20:Z$24)</f>
        <v>137574.36175577165</v>
      </c>
      <c r="AB20" s="77">
        <f t="shared" si="2"/>
        <v>18.556400684660815</v>
      </c>
      <c r="AC20" s="78">
        <f t="shared" si="3"/>
        <v>16.944095414668464</v>
      </c>
      <c r="AD20" s="86">
        <f t="shared" si="16"/>
        <v>91.311325416005246</v>
      </c>
      <c r="AE20" s="78">
        <f t="shared" si="4"/>
        <v>1.6123052699923537</v>
      </c>
      <c r="AF20" s="87">
        <f t="shared" si="17"/>
        <v>8.688674583994759</v>
      </c>
      <c r="AH20" s="88">
        <f t="shared" si="25"/>
        <v>2.5359450096726158E-5</v>
      </c>
      <c r="AI20" s="89">
        <f t="shared" si="18"/>
        <v>3.7037856501013588E-6</v>
      </c>
      <c r="AJ20" s="89">
        <f t="shared" si="22"/>
        <v>55263264.013759047</v>
      </c>
      <c r="AK20" s="89">
        <f>SUM(AJ20:AJ$24)/U20/U20</f>
        <v>2.1451081860808647E-2</v>
      </c>
      <c r="AL20" s="89">
        <f t="shared" si="23"/>
        <v>45546896.554318652</v>
      </c>
      <c r="AM20" s="89">
        <f>SUM(AL20:AL$24)/U20/U20</f>
        <v>1.7584480717934524E-2</v>
      </c>
      <c r="AN20" s="89">
        <f t="shared" si="24"/>
        <v>1159347.2712686551</v>
      </c>
      <c r="AO20" s="90">
        <f>SUM(AN20:AN$24)/U20/U20</f>
        <v>2.1144307344312628E-3</v>
      </c>
      <c r="AP20" s="77">
        <f t="shared" si="5"/>
        <v>18.269335402753576</v>
      </c>
      <c r="AQ20" s="78">
        <f t="shared" si="6"/>
        <v>18.843465966568054</v>
      </c>
      <c r="AR20" s="78">
        <f t="shared" si="7"/>
        <v>16.684186697758051</v>
      </c>
      <c r="AS20" s="78">
        <f t="shared" si="8"/>
        <v>17.204004131578877</v>
      </c>
      <c r="AT20" s="78">
        <f t="shared" si="9"/>
        <v>1.522178708372645</v>
      </c>
      <c r="AU20" s="91">
        <f t="shared" si="10"/>
        <v>1.7024318316120624</v>
      </c>
    </row>
    <row r="21" spans="1:47" ht="14.45" customHeight="1" x14ac:dyDescent="0.15">
      <c r="A21" s="46"/>
      <c r="B21" s="70" t="s">
        <v>94</v>
      </c>
      <c r="C21" s="71">
        <v>13400</v>
      </c>
      <c r="D21" s="72">
        <v>329</v>
      </c>
      <c r="E21" s="72">
        <v>4426</v>
      </c>
      <c r="F21" s="126">
        <v>178</v>
      </c>
      <c r="G21" s="74" t="s">
        <v>95</v>
      </c>
      <c r="H21" s="72">
        <v>3235341</v>
      </c>
      <c r="I21" s="72">
        <v>73470</v>
      </c>
      <c r="J21" s="75">
        <v>70</v>
      </c>
      <c r="K21" s="72">
        <v>80842</v>
      </c>
      <c r="L21" s="76">
        <v>1218817</v>
      </c>
      <c r="M21" s="179"/>
      <c r="N21" s="54"/>
      <c r="O21" s="77">
        <f t="shared" si="11"/>
        <v>0.53200229489386108</v>
      </c>
      <c r="P21" s="78">
        <f t="shared" si="12"/>
        <v>1.0001077519982688</v>
      </c>
      <c r="Q21" s="79">
        <f t="shared" si="13"/>
        <v>2.4552238805970149E-2</v>
      </c>
      <c r="R21" s="80">
        <f t="shared" si="14"/>
        <v>2.4549593538209718E-2</v>
      </c>
      <c r="S21" s="81">
        <f t="shared" si="15"/>
        <v>4.0216900135562582E-2</v>
      </c>
      <c r="T21" s="82">
        <f t="shared" si="19"/>
        <v>0.11607968134168606</v>
      </c>
      <c r="U21" s="83">
        <f t="shared" si="20"/>
        <v>78519.700579453536</v>
      </c>
      <c r="V21" s="83">
        <f t="shared" si="21"/>
        <v>371270.57961759839</v>
      </c>
      <c r="W21" s="84">
        <f>SUM(V21:V$24)</f>
        <v>1172829.3417281175</v>
      </c>
      <c r="X21" s="85">
        <f t="shared" si="0"/>
        <v>356339.227793845</v>
      </c>
      <c r="Y21" s="83">
        <f>SUM(X21:X$24)</f>
        <v>1042384.0679738704</v>
      </c>
      <c r="Z21" s="83">
        <f t="shared" si="1"/>
        <v>14931.351823753392</v>
      </c>
      <c r="AA21" s="84">
        <f>SUM(Z21:Z$24)</f>
        <v>130445.27375424707</v>
      </c>
      <c r="AB21" s="77">
        <f t="shared" si="2"/>
        <v>14.936752599321743</v>
      </c>
      <c r="AC21" s="78">
        <f t="shared" si="3"/>
        <v>13.275446292858557</v>
      </c>
      <c r="AD21" s="86">
        <f t="shared" si="16"/>
        <v>88.877727635800682</v>
      </c>
      <c r="AE21" s="78">
        <f t="shared" si="4"/>
        <v>1.6613063064631839</v>
      </c>
      <c r="AF21" s="87">
        <f t="shared" si="17"/>
        <v>11.122272364199308</v>
      </c>
      <c r="AH21" s="88">
        <f t="shared" si="25"/>
        <v>3.6201755726406836E-5</v>
      </c>
      <c r="AI21" s="89">
        <f t="shared" si="18"/>
        <v>8.7210802257227224E-6</v>
      </c>
      <c r="AJ21" s="89">
        <f t="shared" si="22"/>
        <v>43055324.351139046</v>
      </c>
      <c r="AK21" s="89">
        <f>SUM(AJ21:AJ$24)/U21/U21</f>
        <v>1.6368636336677508E-2</v>
      </c>
      <c r="AL21" s="89">
        <f t="shared" si="23"/>
        <v>34045345.221080124</v>
      </c>
      <c r="AM21" s="89">
        <f>SUM(AL21:AL$24)/U21/U21</f>
        <v>1.3378426467187565E-2</v>
      </c>
      <c r="AN21" s="89">
        <f t="shared" si="24"/>
        <v>1892284.565827311</v>
      </c>
      <c r="AO21" s="90">
        <f>SUM(AN21:AN$24)/U21/U21</f>
        <v>2.3089465629334048E-3</v>
      </c>
      <c r="AP21" s="77">
        <f t="shared" si="5"/>
        <v>14.685990254957641</v>
      </c>
      <c r="AQ21" s="78">
        <f t="shared" si="6"/>
        <v>15.187514943685844</v>
      </c>
      <c r="AR21" s="78">
        <f t="shared" si="7"/>
        <v>13.048742602733434</v>
      </c>
      <c r="AS21" s="78">
        <f t="shared" si="8"/>
        <v>13.502149982983681</v>
      </c>
      <c r="AT21" s="78">
        <f t="shared" si="9"/>
        <v>1.5671253682847766</v>
      </c>
      <c r="AU21" s="91">
        <f t="shared" si="10"/>
        <v>1.7554872446415912</v>
      </c>
    </row>
    <row r="22" spans="1:47" ht="14.45" customHeight="1" x14ac:dyDescent="0.15">
      <c r="A22" s="46"/>
      <c r="B22" s="70" t="s">
        <v>148</v>
      </c>
      <c r="C22" s="71">
        <v>12043</v>
      </c>
      <c r="D22" s="72">
        <v>466</v>
      </c>
      <c r="E22" s="72">
        <v>4048</v>
      </c>
      <c r="F22" s="126">
        <v>317</v>
      </c>
      <c r="G22" s="74" t="s">
        <v>97</v>
      </c>
      <c r="H22" s="72">
        <v>2593169</v>
      </c>
      <c r="I22" s="72">
        <v>102673</v>
      </c>
      <c r="J22" s="75">
        <v>75</v>
      </c>
      <c r="K22" s="72">
        <v>72127</v>
      </c>
      <c r="L22" s="76">
        <v>835000</v>
      </c>
      <c r="M22" s="179"/>
      <c r="N22" s="54"/>
      <c r="O22" s="77">
        <f t="shared" si="11"/>
        <v>0.53363147123474564</v>
      </c>
      <c r="P22" s="78">
        <f t="shared" si="12"/>
        <v>0.98997905253822749</v>
      </c>
      <c r="Q22" s="79">
        <f t="shared" si="13"/>
        <v>3.8694677405961969E-2</v>
      </c>
      <c r="R22" s="80">
        <f t="shared" si="14"/>
        <v>3.9086359763625199E-2</v>
      </c>
      <c r="S22" s="81">
        <f t="shared" si="15"/>
        <v>7.8310276679841903E-2</v>
      </c>
      <c r="T22" s="82">
        <f t="shared" si="19"/>
        <v>0.17910737249362979</v>
      </c>
      <c r="U22" s="83">
        <f t="shared" si="20"/>
        <v>69405.158757145968</v>
      </c>
      <c r="V22" s="83">
        <f t="shared" si="21"/>
        <v>318038.71472482965</v>
      </c>
      <c r="W22" s="84">
        <f>SUM(V22:V$24)</f>
        <v>801558.76211051922</v>
      </c>
      <c r="X22" s="85">
        <f t="shared" si="0"/>
        <v>293133.01497982693</v>
      </c>
      <c r="Y22" s="83">
        <f>SUM(X22:X$24)</f>
        <v>686044.84018002555</v>
      </c>
      <c r="Z22" s="83">
        <f t="shared" si="1"/>
        <v>24905.699745002719</v>
      </c>
      <c r="AA22" s="84">
        <f>SUM(Z22:Z$24)</f>
        <v>115513.92193049367</v>
      </c>
      <c r="AB22" s="77">
        <f t="shared" si="2"/>
        <v>11.548979592644338</v>
      </c>
      <c r="AC22" s="78">
        <f t="shared" si="3"/>
        <v>9.884637575436571</v>
      </c>
      <c r="AD22" s="86">
        <f t="shared" si="16"/>
        <v>85.58883922292317</v>
      </c>
      <c r="AE22" s="78">
        <f t="shared" si="4"/>
        <v>1.6643420172077674</v>
      </c>
      <c r="AF22" s="87">
        <f t="shared" si="17"/>
        <v>14.411160777076823</v>
      </c>
      <c r="AH22" s="88">
        <f t="shared" si="25"/>
        <v>5.6510267646212579E-5</v>
      </c>
      <c r="AI22" s="89">
        <f t="shared" si="18"/>
        <v>1.7830478568717519E-5</v>
      </c>
      <c r="AJ22" s="89">
        <f t="shared" si="22"/>
        <v>31859907.588406645</v>
      </c>
      <c r="AK22" s="89">
        <f>SUM(AJ22:AJ$24)/U22/U22</f>
        <v>1.2012046014195201E-2</v>
      </c>
      <c r="AL22" s="89">
        <f t="shared" si="23"/>
        <v>24076630.815750789</v>
      </c>
      <c r="AM22" s="89">
        <f>SUM(AL22:AL$24)/U22/U22</f>
        <v>1.0055321360201794E-2</v>
      </c>
      <c r="AN22" s="89">
        <f t="shared" si="24"/>
        <v>2659189.1640447285</v>
      </c>
      <c r="AO22" s="90">
        <f>SUM(AN22:AN$24)/U22/U22</f>
        <v>2.5623767778387655E-3</v>
      </c>
      <c r="AP22" s="77">
        <f t="shared" si="5"/>
        <v>11.334164611862894</v>
      </c>
      <c r="AQ22" s="78">
        <f t="shared" si="6"/>
        <v>11.763794573425782</v>
      </c>
      <c r="AR22" s="78">
        <f t="shared" si="7"/>
        <v>9.688096173850667</v>
      </c>
      <c r="AS22" s="78">
        <f t="shared" si="8"/>
        <v>10.081178977022475</v>
      </c>
      <c r="AT22" s="78">
        <f t="shared" si="9"/>
        <v>1.5651269647724368</v>
      </c>
      <c r="AU22" s="91">
        <f t="shared" si="10"/>
        <v>1.763557069643098</v>
      </c>
    </row>
    <row r="23" spans="1:47" ht="14.45" customHeight="1" x14ac:dyDescent="0.15">
      <c r="A23" s="46"/>
      <c r="B23" s="70" t="s">
        <v>149</v>
      </c>
      <c r="C23" s="71">
        <v>8509</v>
      </c>
      <c r="D23" s="72">
        <v>625</v>
      </c>
      <c r="E23" s="72">
        <v>2819</v>
      </c>
      <c r="F23" s="126">
        <v>333</v>
      </c>
      <c r="G23" s="74" t="s">
        <v>99</v>
      </c>
      <c r="H23" s="72">
        <v>1700191</v>
      </c>
      <c r="I23" s="72">
        <v>119801</v>
      </c>
      <c r="J23" s="75">
        <v>80</v>
      </c>
      <c r="K23" s="72">
        <v>58934</v>
      </c>
      <c r="L23" s="76">
        <v>505129</v>
      </c>
      <c r="M23" s="179"/>
      <c r="N23" s="54"/>
      <c r="O23" s="77">
        <f>IF(K23&lt;0.5,0.5,((L23-L24)-5*K24)/5/(K23-K24))</f>
        <v>0.51768128916741274</v>
      </c>
      <c r="P23" s="78">
        <f t="shared" si="12"/>
        <v>0.99185554200888892</v>
      </c>
      <c r="Q23" s="79">
        <f t="shared" si="13"/>
        <v>7.3451639440592312E-2</v>
      </c>
      <c r="R23" s="80">
        <f t="shared" si="14"/>
        <v>7.4054775448271923E-2</v>
      </c>
      <c r="S23" s="81">
        <f t="shared" si="15"/>
        <v>0.11812699538843562</v>
      </c>
      <c r="T23" s="82">
        <f>5*R23/(1+5*(1-O23)*R23)</f>
        <v>0.31416681902323423</v>
      </c>
      <c r="U23" s="83">
        <f t="shared" si="20"/>
        <v>56974.18313465031</v>
      </c>
      <c r="V23" s="83">
        <f>5*U23*((1-T23)+O23*T23)</f>
        <v>241704.84311795954</v>
      </c>
      <c r="W23" s="84">
        <f>SUM(V23:V$24)</f>
        <v>483520.04738568957</v>
      </c>
      <c r="X23" s="85">
        <f t="shared" si="0"/>
        <v>213152.97622960177</v>
      </c>
      <c r="Y23" s="83">
        <f>SUM(X23:X$24)</f>
        <v>392911.82520019857</v>
      </c>
      <c r="Z23" s="83">
        <f t="shared" si="1"/>
        <v>28551.866888357759</v>
      </c>
      <c r="AA23" s="84">
        <f>SUM(Z23:Z$24)</f>
        <v>90608.222185490959</v>
      </c>
      <c r="AB23" s="77">
        <f t="shared" si="2"/>
        <v>8.4866516864833201</v>
      </c>
      <c r="AC23" s="78">
        <f t="shared" si="3"/>
        <v>6.8963134455409012</v>
      </c>
      <c r="AD23" s="86">
        <f t="shared" si="16"/>
        <v>81.26071035205382</v>
      </c>
      <c r="AE23" s="78">
        <f t="shared" si="4"/>
        <v>1.590338240942418</v>
      </c>
      <c r="AF23" s="87">
        <f t="shared" si="17"/>
        <v>18.739289647946173</v>
      </c>
      <c r="AH23" s="88">
        <f>IF(D23=0,0,T23*T23*(1-T23)/D23)</f>
        <v>1.0830764302521977E-4</v>
      </c>
      <c r="AI23" s="89">
        <f t="shared" si="18"/>
        <v>3.6953887317820548E-5</v>
      </c>
      <c r="AJ23" s="89">
        <f t="shared" si="22"/>
        <v>26003031.723472457</v>
      </c>
      <c r="AK23" s="89">
        <f>SUM(AJ23:AJ$24)/U23/U23</f>
        <v>8.0106502648582024E-3</v>
      </c>
      <c r="AL23" s="89">
        <f t="shared" si="23"/>
        <v>18068919.88199624</v>
      </c>
      <c r="AM23" s="89">
        <f>SUM(AL23:AL$24)/U23/U23</f>
        <v>7.5046781137076204E-3</v>
      </c>
      <c r="AN23" s="89">
        <f t="shared" si="24"/>
        <v>3392277.5513247363</v>
      </c>
      <c r="AO23" s="90">
        <f>SUM(AN23:AN$24)/U23/U23</f>
        <v>2.9833034515640905E-3</v>
      </c>
      <c r="AP23" s="77">
        <f t="shared" si="5"/>
        <v>8.3112273037496784</v>
      </c>
      <c r="AQ23" s="78">
        <f t="shared" si="6"/>
        <v>8.6620760692169618</v>
      </c>
      <c r="AR23" s="78">
        <f t="shared" si="7"/>
        <v>6.7265195368114679</v>
      </c>
      <c r="AS23" s="78">
        <f t="shared" si="8"/>
        <v>7.0661073542703345</v>
      </c>
      <c r="AT23" s="78">
        <f t="shared" si="9"/>
        <v>1.4832837756477437</v>
      </c>
      <c r="AU23" s="91">
        <f t="shared" si="10"/>
        <v>1.6973927062370924</v>
      </c>
    </row>
    <row r="24" spans="1:47" ht="14.45" customHeight="1" x14ac:dyDescent="0.15">
      <c r="A24" s="22"/>
      <c r="B24" s="93" t="s">
        <v>150</v>
      </c>
      <c r="C24" s="94">
        <v>5344</v>
      </c>
      <c r="D24" s="95">
        <v>810</v>
      </c>
      <c r="E24" s="95">
        <v>1773</v>
      </c>
      <c r="F24" s="180">
        <v>455</v>
      </c>
      <c r="G24" s="97" t="s">
        <v>101</v>
      </c>
      <c r="H24" s="95">
        <v>1052072</v>
      </c>
      <c r="I24" s="95">
        <v>159813</v>
      </c>
      <c r="J24" s="98">
        <v>85</v>
      </c>
      <c r="K24" s="95">
        <v>41062</v>
      </c>
      <c r="L24" s="99">
        <v>253559</v>
      </c>
      <c r="M24" s="179"/>
      <c r="N24" s="54"/>
      <c r="O24" s="100">
        <v>1</v>
      </c>
      <c r="P24" s="101">
        <f>IF(H24&lt;0.5,1,(I24/H24)/(K24/L24))</f>
        <v>0.93800590719217503</v>
      </c>
      <c r="Q24" s="102">
        <f t="shared" si="13"/>
        <v>0.15157185628742514</v>
      </c>
      <c r="R24" s="103">
        <f t="shared" si="14"/>
        <v>0.16158944749200996</v>
      </c>
      <c r="S24" s="104">
        <f t="shared" si="15"/>
        <v>0.25662718556119574</v>
      </c>
      <c r="T24" s="100">
        <v>1</v>
      </c>
      <c r="U24" s="105">
        <f>U23*(1-T23)</f>
        <v>39074.785252790018</v>
      </c>
      <c r="V24" s="105">
        <f>U24/R24</f>
        <v>241815.20426773001</v>
      </c>
      <c r="W24" s="106">
        <f>SUM(V24:V$24)</f>
        <v>241815.20426773001</v>
      </c>
      <c r="X24" s="100">
        <f t="shared" si="0"/>
        <v>179758.84897059682</v>
      </c>
      <c r="Y24" s="105">
        <f>SUM(X24:X$24)</f>
        <v>179758.84897059682</v>
      </c>
      <c r="Z24" s="105">
        <f t="shared" si="1"/>
        <v>62056.355297133196</v>
      </c>
      <c r="AA24" s="106">
        <f>SUM(Z24:Z$24)</f>
        <v>62056.355297133196</v>
      </c>
      <c r="AB24" s="107">
        <f t="shared" si="2"/>
        <v>6.1885229234999803</v>
      </c>
      <c r="AC24" s="101">
        <f t="shared" si="3"/>
        <v>4.6003797028612379</v>
      </c>
      <c r="AD24" s="108">
        <f t="shared" si="16"/>
        <v>74.337281443880428</v>
      </c>
      <c r="AE24" s="101">
        <f t="shared" si="4"/>
        <v>1.5881432206387429</v>
      </c>
      <c r="AF24" s="109">
        <f t="shared" si="17"/>
        <v>25.662718556119575</v>
      </c>
      <c r="AH24" s="110">
        <f>0</f>
        <v>0</v>
      </c>
      <c r="AI24" s="111">
        <f t="shared" si="18"/>
        <v>1.0759710839939953E-4</v>
      </c>
      <c r="AJ24" s="111">
        <v>0</v>
      </c>
      <c r="AK24" s="111">
        <f>(1-R24)/R24/R24/D24</f>
        <v>3.9641102532326868E-2</v>
      </c>
      <c r="AL24" s="111">
        <f>V24*V24*AI24</f>
        <v>6291697.1232504593</v>
      </c>
      <c r="AM24" s="111">
        <f>(1-S24)*(1-S24)*(1-R24)/R24/R24/D24+AI24/R24/R24</f>
        <v>2.6026532038733521E-2</v>
      </c>
      <c r="AN24" s="111">
        <f>V24*V24*AI24</f>
        <v>6291697.1232504593</v>
      </c>
      <c r="AO24" s="112">
        <f>S24*S24*(1-R24)/R24/R24/D24+AI24/R24/R24</f>
        <v>6.7313986572343169E-3</v>
      </c>
      <c r="AP24" s="107">
        <f t="shared" si="5"/>
        <v>5.7982854836147393</v>
      </c>
      <c r="AQ24" s="101">
        <f t="shared" si="6"/>
        <v>6.5787603633852214</v>
      </c>
      <c r="AR24" s="101">
        <f t="shared" si="7"/>
        <v>4.2841779864206107</v>
      </c>
      <c r="AS24" s="101">
        <f t="shared" si="8"/>
        <v>4.9165814193018651</v>
      </c>
      <c r="AT24" s="101">
        <f t="shared" si="9"/>
        <v>1.4273348219724067</v>
      </c>
      <c r="AU24" s="113">
        <f t="shared" si="10"/>
        <v>1.7489516193050791</v>
      </c>
    </row>
    <row r="25" spans="1:47" ht="14.45" customHeight="1" x14ac:dyDescent="0.15">
      <c r="A25" s="46" t="s">
        <v>102</v>
      </c>
      <c r="B25" s="47" t="s">
        <v>67</v>
      </c>
      <c r="C25" s="114">
        <v>11734</v>
      </c>
      <c r="D25" s="49">
        <v>9</v>
      </c>
      <c r="E25" s="49">
        <v>3908</v>
      </c>
      <c r="F25" s="115">
        <v>0</v>
      </c>
      <c r="G25" s="51" t="s">
        <v>67</v>
      </c>
      <c r="H25" s="49">
        <v>2565299</v>
      </c>
      <c r="I25" s="49">
        <v>1509</v>
      </c>
      <c r="J25" s="52">
        <v>0</v>
      </c>
      <c r="K25" s="49">
        <v>100000</v>
      </c>
      <c r="L25" s="53">
        <v>8638891</v>
      </c>
      <c r="M25" s="179"/>
      <c r="N25" s="54"/>
      <c r="O25" s="116">
        <f t="shared" ref="O25:O40" si="26">IF(K25&lt;0.5,0.5,((L25-L26)-5*K26)/5/(K25-K26))</f>
        <v>0.17388316151202748</v>
      </c>
      <c r="P25" s="117">
        <f t="shared" ref="P25:P40" si="27">IF(H25&lt;0.5,1,(I25/H25)/((K25-K26)/(L25-L26)))</f>
        <v>1.0082842014159938</v>
      </c>
      <c r="Q25" s="57">
        <f t="shared" si="13"/>
        <v>7.6700187489347192E-4</v>
      </c>
      <c r="R25" s="118">
        <f t="shared" si="14"/>
        <v>7.6070008219540218E-4</v>
      </c>
      <c r="S25" s="119">
        <f t="shared" si="15"/>
        <v>0</v>
      </c>
      <c r="T25" s="120">
        <f>5*R25/(1+5*(1-O25)*R25)</f>
        <v>3.7915867308188746E-3</v>
      </c>
      <c r="U25" s="121">
        <v>100000</v>
      </c>
      <c r="V25" s="121">
        <f>5*U25*((1-T25)+O25*T25)</f>
        <v>498433.85317854147</v>
      </c>
      <c r="W25" s="122">
        <f>SUM(V25:V$42)</f>
        <v>8628766.5346325357</v>
      </c>
      <c r="X25" s="123">
        <f t="shared" si="0"/>
        <v>498433.85317854147</v>
      </c>
      <c r="Y25" s="121">
        <f>SUM(X25:X$42)</f>
        <v>8324134.7109956648</v>
      </c>
      <c r="Z25" s="121">
        <f t="shared" si="1"/>
        <v>0</v>
      </c>
      <c r="AA25" s="122">
        <f>SUM(Z25:Z$42)</f>
        <v>304631.823636872</v>
      </c>
      <c r="AB25" s="116">
        <f t="shared" si="2"/>
        <v>86.287665346325355</v>
      </c>
      <c r="AC25" s="117">
        <f t="shared" si="3"/>
        <v>83.241347109956649</v>
      </c>
      <c r="AD25" s="64">
        <f t="shared" si="16"/>
        <v>96.469578561267184</v>
      </c>
      <c r="AE25" s="117">
        <f t="shared" si="4"/>
        <v>3.04631823636872</v>
      </c>
      <c r="AF25" s="65">
        <f t="shared" si="17"/>
        <v>3.5304214387328425</v>
      </c>
      <c r="AH25" s="66">
        <f>IF(D25=0,0,T25*T25*(1-T25)/D25)</f>
        <v>1.5912912882012094E-6</v>
      </c>
      <c r="AI25" s="67">
        <f t="shared" si="18"/>
        <v>0</v>
      </c>
      <c r="AJ25" s="67">
        <f>U25*U25*((1-O25)*5+AB26)^2*AH25</f>
        <v>116990503.31073734</v>
      </c>
      <c r="AK25" s="67">
        <f>SUM(AJ25:AJ$42)/U25/U25</f>
        <v>5.2506618398554611E-2</v>
      </c>
      <c r="AL25" s="67">
        <f>U25*U25*((1-O25)*5*(1-S25)+AC26)^2*AH25+V25*V25*AI25</f>
        <v>108794708.30360007</v>
      </c>
      <c r="AM25" s="67">
        <f>SUM(AL25:AL$42)/U25/U25</f>
        <v>4.4491789402237081E-2</v>
      </c>
      <c r="AN25" s="67">
        <f>U25*U25*((1-O25)*5*S25+AE26)^2*AH25+V25*V25*AI25</f>
        <v>148798.93249186553</v>
      </c>
      <c r="AO25" s="68">
        <f>SUM(AN25:AN$42)/U25/U25</f>
        <v>3.0425944657478383E-3</v>
      </c>
      <c r="AP25" s="116">
        <f t="shared" si="5"/>
        <v>85.83854462175357</v>
      </c>
      <c r="AQ25" s="117">
        <f t="shared" si="6"/>
        <v>86.736786070897139</v>
      </c>
      <c r="AR25" s="117">
        <f t="shared" si="7"/>
        <v>82.827922802292434</v>
      </c>
      <c r="AS25" s="117">
        <f t="shared" si="8"/>
        <v>83.654771417620864</v>
      </c>
      <c r="AT25" s="117">
        <f t="shared" si="9"/>
        <v>2.9382051895167471</v>
      </c>
      <c r="AU25" s="124">
        <f t="shared" si="10"/>
        <v>3.1544312832206929</v>
      </c>
    </row>
    <row r="26" spans="1:47" ht="14.45" customHeight="1" x14ac:dyDescent="0.15">
      <c r="A26" s="125"/>
      <c r="B26" s="70" t="s">
        <v>69</v>
      </c>
      <c r="C26" s="71">
        <v>11277</v>
      </c>
      <c r="D26" s="72">
        <v>2</v>
      </c>
      <c r="E26" s="72">
        <v>3791</v>
      </c>
      <c r="F26" s="126">
        <v>0</v>
      </c>
      <c r="G26" s="74" t="s">
        <v>69</v>
      </c>
      <c r="H26" s="72">
        <v>2708194</v>
      </c>
      <c r="I26" s="72">
        <v>219</v>
      </c>
      <c r="J26" s="75">
        <v>5</v>
      </c>
      <c r="K26" s="72">
        <v>99709</v>
      </c>
      <c r="L26" s="76">
        <v>8140093</v>
      </c>
      <c r="M26" s="179"/>
      <c r="N26" s="54"/>
      <c r="O26" s="77">
        <f t="shared" si="26"/>
        <v>0.44736842105263158</v>
      </c>
      <c r="P26" s="78">
        <f t="shared" si="27"/>
        <v>1.0607026014578835</v>
      </c>
      <c r="Q26" s="79">
        <f t="shared" si="13"/>
        <v>1.7735213265939522E-4</v>
      </c>
      <c r="R26" s="80">
        <f t="shared" si="14"/>
        <v>1.6720250559924474E-4</v>
      </c>
      <c r="S26" s="81">
        <f t="shared" si="15"/>
        <v>0</v>
      </c>
      <c r="T26" s="82">
        <f>5*R26/(1+5*(1-O26)*R26)</f>
        <v>8.3562646278506896E-4</v>
      </c>
      <c r="U26" s="83">
        <f>U25*(1-T25)</f>
        <v>99620.841326918104</v>
      </c>
      <c r="V26" s="83">
        <f>5*U26*((1-T26)+O26*T26)</f>
        <v>497874.18531401001</v>
      </c>
      <c r="W26" s="84">
        <f>SUM(V26:V$42)</f>
        <v>8130332.6814539945</v>
      </c>
      <c r="X26" s="85">
        <f t="shared" si="0"/>
        <v>497874.18531401001</v>
      </c>
      <c r="Y26" s="83">
        <f>SUM(X26:X$42)</f>
        <v>7825700.8578171227</v>
      </c>
      <c r="Z26" s="83">
        <f t="shared" si="1"/>
        <v>0</v>
      </c>
      <c r="AA26" s="84">
        <f>SUM(Z26:Z$42)</f>
        <v>304631.823636872</v>
      </c>
      <c r="AB26" s="77">
        <f t="shared" si="2"/>
        <v>81.612768705428849</v>
      </c>
      <c r="AC26" s="78">
        <f t="shared" si="3"/>
        <v>78.554856128308714</v>
      </c>
      <c r="AD26" s="86">
        <f t="shared" si="16"/>
        <v>96.253144421362194</v>
      </c>
      <c r="AE26" s="78">
        <f t="shared" si="4"/>
        <v>3.057912577120133</v>
      </c>
      <c r="AF26" s="87">
        <f t="shared" si="17"/>
        <v>3.7468555786378097</v>
      </c>
      <c r="AH26" s="88">
        <f>IF(D26=0,0,T26*T26*(1-T26)/D26)</f>
        <v>3.4884404554589654E-7</v>
      </c>
      <c r="AI26" s="89">
        <f t="shared" si="18"/>
        <v>0</v>
      </c>
      <c r="AJ26" s="89">
        <f>U26*U26*((1-O26)*5+AB27)^2*AH26</f>
        <v>21849195.982119478</v>
      </c>
      <c r="AK26" s="89">
        <f>SUM(AJ26:AJ$42)/U26/U26</f>
        <v>4.1118787839160682E-2</v>
      </c>
      <c r="AL26" s="89">
        <f>U26*U26*((1-O26)*5*(1-S26)+AC27)^2*AH26+V26*V26*AI26</f>
        <v>20198167.292439461</v>
      </c>
      <c r="AM26" s="89">
        <f>SUM(AL26:AL$42)/U26/U26</f>
        <v>3.3868663622733088E-2</v>
      </c>
      <c r="AN26" s="89">
        <f>U26*U26*((1-O26)*5*S26+AE27)^2*AH26+V26*V26*AI26</f>
        <v>32427.089809338529</v>
      </c>
      <c r="AO26" s="90">
        <f>SUM(AN26:AN$42)/U26/U26</f>
        <v>3.0508055010344181E-3</v>
      </c>
      <c r="AP26" s="77">
        <f t="shared" si="5"/>
        <v>81.215324451019612</v>
      </c>
      <c r="AQ26" s="78">
        <f t="shared" si="6"/>
        <v>82.010212959838086</v>
      </c>
      <c r="AR26" s="78">
        <f t="shared" si="7"/>
        <v>78.194148687058757</v>
      </c>
      <c r="AS26" s="78">
        <f t="shared" si="8"/>
        <v>78.915563569558671</v>
      </c>
      <c r="AT26" s="78">
        <f t="shared" si="9"/>
        <v>2.9496537464744352</v>
      </c>
      <c r="AU26" s="91">
        <f t="shared" si="10"/>
        <v>3.1661714077658307</v>
      </c>
    </row>
    <row r="27" spans="1:47" ht="14.45" customHeight="1" x14ac:dyDescent="0.15">
      <c r="A27" s="125"/>
      <c r="B27" s="70" t="s">
        <v>71</v>
      </c>
      <c r="C27" s="127">
        <v>11905</v>
      </c>
      <c r="D27" s="72">
        <v>1</v>
      </c>
      <c r="E27" s="72">
        <v>3945</v>
      </c>
      <c r="F27" s="126">
        <v>0</v>
      </c>
      <c r="G27" s="74" t="s">
        <v>71</v>
      </c>
      <c r="H27" s="72">
        <v>2870493</v>
      </c>
      <c r="I27" s="72">
        <v>203</v>
      </c>
      <c r="J27" s="75">
        <v>10</v>
      </c>
      <c r="K27" s="72">
        <v>99671</v>
      </c>
      <c r="L27" s="76">
        <v>7641653</v>
      </c>
      <c r="M27" s="179"/>
      <c r="N27" s="54"/>
      <c r="O27" s="77">
        <f t="shared" si="26"/>
        <v>0.54594594594594592</v>
      </c>
      <c r="P27" s="78">
        <f t="shared" si="27"/>
        <v>0.95236501468845525</v>
      </c>
      <c r="Q27" s="79">
        <f t="shared" si="13"/>
        <v>8.399832003359933E-5</v>
      </c>
      <c r="R27" s="80">
        <f t="shared" si="14"/>
        <v>8.8199712020162232E-5</v>
      </c>
      <c r="S27" s="81">
        <f t="shared" si="15"/>
        <v>0</v>
      </c>
      <c r="T27" s="82">
        <f t="shared" ref="T27:T40" si="28">5*R27/(1+5*(1-O27)*R27)</f>
        <v>4.4091027346923487E-4</v>
      </c>
      <c r="U27" s="83">
        <f t="shared" ref="U27:U41" si="29">U26*(1-T26)</f>
        <v>99537.595515660418</v>
      </c>
      <c r="V27" s="83">
        <f t="shared" ref="V27:V40" si="30">5*U27*((1-T27)+O27*T27)</f>
        <v>497588.34188990801</v>
      </c>
      <c r="W27" s="84">
        <f>SUM(V27:V$42)</f>
        <v>7632458.4961399855</v>
      </c>
      <c r="X27" s="85">
        <f t="shared" si="0"/>
        <v>497588.34188990801</v>
      </c>
      <c r="Y27" s="83">
        <f>SUM(X27:X$42)</f>
        <v>7327826.6725031137</v>
      </c>
      <c r="Z27" s="83">
        <f t="shared" si="1"/>
        <v>0</v>
      </c>
      <c r="AA27" s="84">
        <f>SUM(Z27:Z$42)</f>
        <v>304631.823636872</v>
      </c>
      <c r="AB27" s="77">
        <f t="shared" si="2"/>
        <v>76.679152802512277</v>
      </c>
      <c r="AC27" s="78">
        <f t="shared" si="3"/>
        <v>73.61868281568259</v>
      </c>
      <c r="AD27" s="86">
        <f t="shared" si="16"/>
        <v>96.008732654217042</v>
      </c>
      <c r="AE27" s="78">
        <f t="shared" si="4"/>
        <v>3.0604699868296876</v>
      </c>
      <c r="AF27" s="87">
        <f t="shared" si="17"/>
        <v>3.9912673457829539</v>
      </c>
      <c r="AH27" s="88">
        <f t="shared" ref="AH27:AH40" si="31">IF(D27=0,0,T27*T27*(1-T27)/D27)</f>
        <v>1.943161554693812E-7</v>
      </c>
      <c r="AI27" s="89">
        <f t="shared" si="18"/>
        <v>0</v>
      </c>
      <c r="AJ27" s="89">
        <f t="shared" ref="AJ27:AJ40" si="32">U27*U27*((1-O27)*5+AB28)^2*AH27</f>
        <v>10537457.47214959</v>
      </c>
      <c r="AK27" s="89">
        <f>SUM(AJ27:AJ$42)/U27/U27</f>
        <v>3.8982327013734039E-2</v>
      </c>
      <c r="AL27" s="89">
        <f t="shared" ref="AL27:AL40" si="33">U27*U27*((1-O27)*5*(1-S27)+AC28)^2*AH27+V27*V27*AI27</f>
        <v>9683299.8384363409</v>
      </c>
      <c r="AM27" s="89">
        <f>SUM(AL27:AL$42)/U27/U27</f>
        <v>3.188671121275987E-2</v>
      </c>
      <c r="AN27" s="89">
        <f t="shared" ref="AN27:AN40" si="34">U27*U27*((1-O27)*5*S27+AE28)^2*AH27+V27*V27*AI27</f>
        <v>18048.557787860896</v>
      </c>
      <c r="AO27" s="90">
        <f>SUM(AN27:AN$42)/U27/U27</f>
        <v>3.0526376595146265E-3</v>
      </c>
      <c r="AP27" s="77">
        <f t="shared" si="5"/>
        <v>76.292171527182376</v>
      </c>
      <c r="AQ27" s="78">
        <f t="shared" si="6"/>
        <v>77.066134077842179</v>
      </c>
      <c r="AR27" s="78">
        <f t="shared" si="7"/>
        <v>73.268688544593843</v>
      </c>
      <c r="AS27" s="78">
        <f t="shared" si="8"/>
        <v>73.968677086771336</v>
      </c>
      <c r="AT27" s="78">
        <f t="shared" si="9"/>
        <v>2.9521786536917518</v>
      </c>
      <c r="AU27" s="91">
        <f t="shared" si="10"/>
        <v>3.1687613199676234</v>
      </c>
    </row>
    <row r="28" spans="1:47" ht="14.45" customHeight="1" x14ac:dyDescent="0.15">
      <c r="A28" s="125"/>
      <c r="B28" s="70" t="s">
        <v>73</v>
      </c>
      <c r="C28" s="71">
        <v>12809</v>
      </c>
      <c r="D28" s="72">
        <v>3</v>
      </c>
      <c r="E28" s="72">
        <v>4158</v>
      </c>
      <c r="F28" s="126">
        <v>0</v>
      </c>
      <c r="G28" s="74" t="s">
        <v>73</v>
      </c>
      <c r="H28" s="72">
        <v>2932213</v>
      </c>
      <c r="I28" s="72">
        <v>481</v>
      </c>
      <c r="J28" s="75">
        <v>15</v>
      </c>
      <c r="K28" s="72">
        <v>99634</v>
      </c>
      <c r="L28" s="76">
        <v>7143382</v>
      </c>
      <c r="M28" s="179"/>
      <c r="N28" s="54"/>
      <c r="O28" s="77">
        <f t="shared" si="26"/>
        <v>0.55999999999999994</v>
      </c>
      <c r="P28" s="78">
        <f t="shared" si="27"/>
        <v>1.0211362288483135</v>
      </c>
      <c r="Q28" s="79">
        <f t="shared" si="13"/>
        <v>2.3421032086813959E-4</v>
      </c>
      <c r="R28" s="80">
        <f t="shared" si="14"/>
        <v>2.2936246335348738E-4</v>
      </c>
      <c r="S28" s="81">
        <f t="shared" si="15"/>
        <v>0</v>
      </c>
      <c r="T28" s="82">
        <f t="shared" si="28"/>
        <v>1.1462339300843131E-3</v>
      </c>
      <c r="U28" s="83">
        <f t="shared" si="29"/>
        <v>99493.708367201136</v>
      </c>
      <c r="V28" s="83">
        <f t="shared" si="30"/>
        <v>497217.64709441282</v>
      </c>
      <c r="W28" s="84">
        <f>SUM(V28:V$42)</f>
        <v>7134870.1542500779</v>
      </c>
      <c r="X28" s="85">
        <f t="shared" si="0"/>
        <v>497217.64709441282</v>
      </c>
      <c r="Y28" s="83">
        <f>SUM(X28:X$42)</f>
        <v>6830238.3306132052</v>
      </c>
      <c r="Z28" s="83">
        <f t="shared" si="1"/>
        <v>0</v>
      </c>
      <c r="AA28" s="84">
        <f>SUM(Z28:Z$42)</f>
        <v>304631.823636872</v>
      </c>
      <c r="AB28" s="77">
        <f t="shared" si="2"/>
        <v>71.711772245109543</v>
      </c>
      <c r="AC28" s="78">
        <f t="shared" si="3"/>
        <v>68.649952270397492</v>
      </c>
      <c r="AD28" s="86">
        <f t="shared" si="16"/>
        <v>95.730380272507006</v>
      </c>
      <c r="AE28" s="78">
        <f t="shared" si="4"/>
        <v>3.0618199747120514</v>
      </c>
      <c r="AF28" s="87">
        <f t="shared" si="17"/>
        <v>4.2696197274930059</v>
      </c>
      <c r="AH28" s="88">
        <f t="shared" si="31"/>
        <v>4.3744874682667027E-7</v>
      </c>
      <c r="AI28" s="89">
        <f t="shared" si="18"/>
        <v>0</v>
      </c>
      <c r="AJ28" s="89">
        <f t="shared" si="32"/>
        <v>20611112.261731271</v>
      </c>
      <c r="AK28" s="89">
        <f>SUM(AJ28:AJ$42)/U28/U28</f>
        <v>3.7952227795557771E-2</v>
      </c>
      <c r="AL28" s="89">
        <f t="shared" si="33"/>
        <v>18820255.700037755</v>
      </c>
      <c r="AM28" s="89">
        <f>SUM(AL28:AL$42)/U28/U28</f>
        <v>3.0936638076278264E-2</v>
      </c>
      <c r="AN28" s="89">
        <f t="shared" si="34"/>
        <v>40688.707510613516</v>
      </c>
      <c r="AO28" s="90">
        <f>SUM(AN28:AN$42)/U28/U28</f>
        <v>3.0535080483062105E-3</v>
      </c>
      <c r="AP28" s="77">
        <f t="shared" si="5"/>
        <v>71.329938147235325</v>
      </c>
      <c r="AQ28" s="78">
        <f t="shared" si="6"/>
        <v>72.093606342983762</v>
      </c>
      <c r="AR28" s="78">
        <f t="shared" si="7"/>
        <v>68.305211514417252</v>
      </c>
      <c r="AS28" s="78">
        <f t="shared" si="8"/>
        <v>68.994693026377732</v>
      </c>
      <c r="AT28" s="78">
        <f t="shared" si="9"/>
        <v>2.953513204294071</v>
      </c>
      <c r="AU28" s="91">
        <f t="shared" si="10"/>
        <v>3.1701267451300317</v>
      </c>
    </row>
    <row r="29" spans="1:47" ht="14.45" customHeight="1" x14ac:dyDescent="0.15">
      <c r="A29" s="125"/>
      <c r="B29" s="70" t="s">
        <v>75</v>
      </c>
      <c r="C29" s="71">
        <v>11111</v>
      </c>
      <c r="D29" s="72">
        <v>1</v>
      </c>
      <c r="E29" s="72">
        <v>3738</v>
      </c>
      <c r="F29" s="126">
        <v>0</v>
      </c>
      <c r="G29" s="74" t="s">
        <v>75</v>
      </c>
      <c r="H29" s="72">
        <v>3076411</v>
      </c>
      <c r="I29" s="72">
        <v>791</v>
      </c>
      <c r="J29" s="75">
        <v>20</v>
      </c>
      <c r="K29" s="72">
        <v>99554</v>
      </c>
      <c r="L29" s="76">
        <v>6645388</v>
      </c>
      <c r="M29" s="179"/>
      <c r="N29" s="54"/>
      <c r="O29" s="77">
        <f t="shared" si="26"/>
        <v>0.50406504065040647</v>
      </c>
      <c r="P29" s="78">
        <f t="shared" si="27"/>
        <v>1.0398951367025973</v>
      </c>
      <c r="Q29" s="79">
        <f t="shared" si="13"/>
        <v>9.0000900009000085E-5</v>
      </c>
      <c r="R29" s="80">
        <f t="shared" si="14"/>
        <v>8.654805358007912E-5</v>
      </c>
      <c r="S29" s="81">
        <f t="shared" si="15"/>
        <v>0</v>
      </c>
      <c r="T29" s="82">
        <f t="shared" si="28"/>
        <v>4.3264741699383202E-4</v>
      </c>
      <c r="U29" s="83">
        <f t="shared" si="29"/>
        <v>99379.665302840745</v>
      </c>
      <c r="V29" s="83">
        <f t="shared" si="30"/>
        <v>496791.70953513082</v>
      </c>
      <c r="W29" s="84">
        <f>SUM(V29:V$42)</f>
        <v>6637652.5071556652</v>
      </c>
      <c r="X29" s="85">
        <f t="shared" si="0"/>
        <v>496791.70953513082</v>
      </c>
      <c r="Y29" s="83">
        <f>SUM(X29:X$42)</f>
        <v>6333020.6835187925</v>
      </c>
      <c r="Z29" s="83">
        <f t="shared" si="1"/>
        <v>0</v>
      </c>
      <c r="AA29" s="84">
        <f>SUM(Z29:Z$42)</f>
        <v>304631.823636872</v>
      </c>
      <c r="AB29" s="77">
        <f t="shared" si="2"/>
        <v>66.790851900423235</v>
      </c>
      <c r="AC29" s="78">
        <f t="shared" si="3"/>
        <v>63.725518336373028</v>
      </c>
      <c r="AD29" s="86">
        <f t="shared" si="16"/>
        <v>95.410548785003925</v>
      </c>
      <c r="AE29" s="78">
        <f t="shared" si="4"/>
        <v>3.0653335640501918</v>
      </c>
      <c r="AF29" s="87">
        <f t="shared" si="17"/>
        <v>4.5894512149960578</v>
      </c>
      <c r="AH29" s="88">
        <f t="shared" si="31"/>
        <v>1.8710280284929945E-7</v>
      </c>
      <c r="AI29" s="89">
        <f t="shared" si="18"/>
        <v>0</v>
      </c>
      <c r="AJ29" s="89">
        <f t="shared" si="32"/>
        <v>7639676.0790809831</v>
      </c>
      <c r="AK29" s="89">
        <f>SUM(AJ29:AJ$42)/U29/U29</f>
        <v>3.5952459147987337E-2</v>
      </c>
      <c r="AL29" s="89">
        <f t="shared" si="33"/>
        <v>6928317.3527797926</v>
      </c>
      <c r="AM29" s="89">
        <f>SUM(AL29:AL$42)/U29/U29</f>
        <v>2.910208708398327E-2</v>
      </c>
      <c r="AN29" s="89">
        <f t="shared" si="34"/>
        <v>17378.276711703711</v>
      </c>
      <c r="AO29" s="90">
        <f>SUM(AN29:AN$42)/U29/U29</f>
        <v>3.0564003457336083E-3</v>
      </c>
      <c r="AP29" s="77">
        <f t="shared" si="5"/>
        <v>66.419213679753042</v>
      </c>
      <c r="AQ29" s="78">
        <f t="shared" si="6"/>
        <v>67.162490121093427</v>
      </c>
      <c r="AR29" s="78">
        <f t="shared" si="7"/>
        <v>63.39115539323813</v>
      </c>
      <c r="AS29" s="78">
        <f t="shared" si="8"/>
        <v>64.05988127950792</v>
      </c>
      <c r="AT29" s="78">
        <f t="shared" si="9"/>
        <v>2.9569755114275544</v>
      </c>
      <c r="AU29" s="91">
        <f t="shared" si="10"/>
        <v>3.1736916166728291</v>
      </c>
    </row>
    <row r="30" spans="1:47" ht="14.45" customHeight="1" x14ac:dyDescent="0.15">
      <c r="A30" s="125"/>
      <c r="B30" s="70" t="s">
        <v>77</v>
      </c>
      <c r="C30" s="71">
        <v>13622</v>
      </c>
      <c r="D30" s="72">
        <v>4</v>
      </c>
      <c r="E30" s="72">
        <v>4750</v>
      </c>
      <c r="F30" s="126">
        <v>0</v>
      </c>
      <c r="G30" s="74" t="s">
        <v>77</v>
      </c>
      <c r="H30" s="72">
        <v>3511714</v>
      </c>
      <c r="I30" s="72">
        <v>1025</v>
      </c>
      <c r="J30" s="75">
        <v>25</v>
      </c>
      <c r="K30" s="72">
        <v>99431</v>
      </c>
      <c r="L30" s="76">
        <v>6147923</v>
      </c>
      <c r="M30" s="179"/>
      <c r="N30" s="54"/>
      <c r="O30" s="77">
        <f t="shared" si="26"/>
        <v>0.52689655172413796</v>
      </c>
      <c r="P30" s="78">
        <f t="shared" si="27"/>
        <v>1.000066319908661</v>
      </c>
      <c r="Q30" s="79">
        <f t="shared" si="13"/>
        <v>2.9364263691087944E-4</v>
      </c>
      <c r="R30" s="80">
        <f t="shared" si="14"/>
        <v>2.936231638494722E-4</v>
      </c>
      <c r="S30" s="81">
        <f t="shared" si="15"/>
        <v>0</v>
      </c>
      <c r="T30" s="82">
        <f t="shared" si="28"/>
        <v>1.4670968168480542E-3</v>
      </c>
      <c r="U30" s="83">
        <f t="shared" si="29"/>
        <v>99336.668947345766</v>
      </c>
      <c r="V30" s="83">
        <f t="shared" si="30"/>
        <v>496338.6025077118</v>
      </c>
      <c r="W30" s="84">
        <f>SUM(V30:V$42)</f>
        <v>6140860.797620534</v>
      </c>
      <c r="X30" s="85">
        <f t="shared" si="0"/>
        <v>496338.6025077118</v>
      </c>
      <c r="Y30" s="83">
        <f>SUM(X30:X$42)</f>
        <v>5836228.9739836622</v>
      </c>
      <c r="Z30" s="83">
        <f t="shared" si="1"/>
        <v>0</v>
      </c>
      <c r="AA30" s="84">
        <f>SUM(Z30:Z$42)</f>
        <v>304631.823636872</v>
      </c>
      <c r="AB30" s="77">
        <f t="shared" si="2"/>
        <v>61.818670413395367</v>
      </c>
      <c r="AC30" s="78">
        <f t="shared" si="3"/>
        <v>58.752010066667367</v>
      </c>
      <c r="AD30" s="86">
        <f t="shared" si="16"/>
        <v>95.039265118093681</v>
      </c>
      <c r="AE30" s="78">
        <f t="shared" si="4"/>
        <v>3.0666603467280007</v>
      </c>
      <c r="AF30" s="87">
        <f t="shared" si="17"/>
        <v>4.960734881906312</v>
      </c>
      <c r="AH30" s="88">
        <f t="shared" si="31"/>
        <v>5.3730383258150459E-7</v>
      </c>
      <c r="AI30" s="89">
        <f t="shared" si="18"/>
        <v>0</v>
      </c>
      <c r="AJ30" s="89">
        <f t="shared" si="32"/>
        <v>18626263.633321516</v>
      </c>
      <c r="AK30" s="89">
        <f>SUM(AJ30:AJ$42)/U30/U30</f>
        <v>3.5209384204351102E-2</v>
      </c>
      <c r="AL30" s="89">
        <f t="shared" si="33"/>
        <v>16746012.720704226</v>
      </c>
      <c r="AM30" s="89">
        <f>SUM(AL30:AL$42)/U30/U30</f>
        <v>2.842516977888055E-2</v>
      </c>
      <c r="AN30" s="89">
        <f t="shared" si="34"/>
        <v>50008.717714925857</v>
      </c>
      <c r="AO30" s="90">
        <f>SUM(AN30:AN$42)/U30/U30</f>
        <v>3.0572856362641168E-3</v>
      </c>
      <c r="AP30" s="77">
        <f t="shared" si="5"/>
        <v>61.450892803474055</v>
      </c>
      <c r="AQ30" s="78">
        <f t="shared" si="6"/>
        <v>62.186448023316679</v>
      </c>
      <c r="AR30" s="78">
        <f t="shared" si="7"/>
        <v>58.421558659918134</v>
      </c>
      <c r="AS30" s="78">
        <f t="shared" si="8"/>
        <v>59.0824614734166</v>
      </c>
      <c r="AT30" s="78">
        <f t="shared" si="9"/>
        <v>2.958286602212679</v>
      </c>
      <c r="AU30" s="91">
        <f t="shared" si="10"/>
        <v>3.1750340912433224</v>
      </c>
    </row>
    <row r="31" spans="1:47" ht="14.45" customHeight="1" x14ac:dyDescent="0.15">
      <c r="A31" s="125"/>
      <c r="B31" s="70" t="s">
        <v>79</v>
      </c>
      <c r="C31" s="71">
        <v>14567</v>
      </c>
      <c r="D31" s="72">
        <v>5</v>
      </c>
      <c r="E31" s="72">
        <v>4927</v>
      </c>
      <c r="F31" s="126">
        <v>0</v>
      </c>
      <c r="G31" s="74" t="s">
        <v>79</v>
      </c>
      <c r="H31" s="72">
        <v>4033928</v>
      </c>
      <c r="I31" s="72">
        <v>1660</v>
      </c>
      <c r="J31" s="75">
        <v>30</v>
      </c>
      <c r="K31" s="72">
        <v>99286</v>
      </c>
      <c r="L31" s="76">
        <v>5651111</v>
      </c>
      <c r="M31" s="179"/>
      <c r="N31" s="54"/>
      <c r="O31" s="77">
        <f t="shared" si="26"/>
        <v>0.5217821782178218</v>
      </c>
      <c r="P31" s="78">
        <f t="shared" si="27"/>
        <v>1.0103313840519563</v>
      </c>
      <c r="Q31" s="79">
        <f t="shared" si="13"/>
        <v>3.4324157341937257E-4</v>
      </c>
      <c r="R31" s="80">
        <f t="shared" si="14"/>
        <v>3.3973167501022753E-4</v>
      </c>
      <c r="S31" s="81">
        <f t="shared" si="15"/>
        <v>0</v>
      </c>
      <c r="T31" s="82">
        <f t="shared" si="28"/>
        <v>1.697279626085248E-3</v>
      </c>
      <c r="U31" s="83">
        <f t="shared" si="29"/>
        <v>99190.932436536823</v>
      </c>
      <c r="V31" s="83">
        <f t="shared" si="30"/>
        <v>495552.11097659363</v>
      </c>
      <c r="W31" s="84">
        <f>SUM(V31:V$42)</f>
        <v>5644522.1951128226</v>
      </c>
      <c r="X31" s="85">
        <f t="shared" si="0"/>
        <v>495552.11097659363</v>
      </c>
      <c r="Y31" s="83">
        <f>SUM(X31:X$42)</f>
        <v>5339890.3714759508</v>
      </c>
      <c r="Z31" s="83">
        <f t="shared" si="1"/>
        <v>0</v>
      </c>
      <c r="AA31" s="84">
        <f>SUM(Z31:Z$42)</f>
        <v>304631.823636872</v>
      </c>
      <c r="AB31" s="77">
        <f t="shared" si="2"/>
        <v>56.90562692032595</v>
      </c>
      <c r="AC31" s="78">
        <f t="shared" si="3"/>
        <v>53.834460875669826</v>
      </c>
      <c r="AD31" s="86">
        <f t="shared" si="16"/>
        <v>94.603053843943968</v>
      </c>
      <c r="AE31" s="78">
        <f t="shared" si="4"/>
        <v>3.0711660446561275</v>
      </c>
      <c r="AF31" s="87">
        <f t="shared" si="17"/>
        <v>5.3969461560560488</v>
      </c>
      <c r="AH31" s="88">
        <f t="shared" si="31"/>
        <v>5.7517373540876754E-7</v>
      </c>
      <c r="AI31" s="89">
        <f t="shared" si="18"/>
        <v>0</v>
      </c>
      <c r="AJ31" s="89">
        <f t="shared" si="32"/>
        <v>16740391.470575124</v>
      </c>
      <c r="AK31" s="89">
        <f>SUM(AJ31:AJ$42)/U31/U31</f>
        <v>3.3419787213965629E-2</v>
      </c>
      <c r="AL31" s="89">
        <f t="shared" si="33"/>
        <v>14900187.814814784</v>
      </c>
      <c r="AM31" s="89">
        <f>SUM(AL31:AL$42)/U31/U31</f>
        <v>2.6806727614906819E-2</v>
      </c>
      <c r="AN31" s="89">
        <f t="shared" si="34"/>
        <v>53558.089646057902</v>
      </c>
      <c r="AO31" s="90">
        <f>SUM(AN31:AN$42)/U31/U31</f>
        <v>3.0611932988664848E-3</v>
      </c>
      <c r="AP31" s="77">
        <f t="shared" si="5"/>
        <v>56.5473177597381</v>
      </c>
      <c r="AQ31" s="78">
        <f t="shared" si="6"/>
        <v>57.263936080913801</v>
      </c>
      <c r="AR31" s="78">
        <f t="shared" si="7"/>
        <v>53.513554775999808</v>
      </c>
      <c r="AS31" s="78">
        <f t="shared" si="8"/>
        <v>54.155366975339845</v>
      </c>
      <c r="AT31" s="78">
        <f t="shared" si="9"/>
        <v>2.9627230634313131</v>
      </c>
      <c r="AU31" s="91">
        <f t="shared" si="10"/>
        <v>3.179609025880942</v>
      </c>
    </row>
    <row r="32" spans="1:47" ht="14.45" customHeight="1" x14ac:dyDescent="0.15">
      <c r="A32" s="125"/>
      <c r="B32" s="70" t="s">
        <v>81</v>
      </c>
      <c r="C32" s="71">
        <v>15356</v>
      </c>
      <c r="D32" s="72">
        <v>6</v>
      </c>
      <c r="E32" s="72">
        <v>5154</v>
      </c>
      <c r="F32" s="126">
        <v>0</v>
      </c>
      <c r="G32" s="74" t="s">
        <v>81</v>
      </c>
      <c r="H32" s="72">
        <v>4761382</v>
      </c>
      <c r="I32" s="72">
        <v>2688</v>
      </c>
      <c r="J32" s="75">
        <v>35</v>
      </c>
      <c r="K32" s="72">
        <v>99084</v>
      </c>
      <c r="L32" s="76">
        <v>5155164</v>
      </c>
      <c r="M32" s="179"/>
      <c r="N32" s="54"/>
      <c r="O32" s="77">
        <f t="shared" si="26"/>
        <v>0.5321554770318021</v>
      </c>
      <c r="P32" s="78">
        <f t="shared" si="27"/>
        <v>0.98696699178052738</v>
      </c>
      <c r="Q32" s="79">
        <f t="shared" si="13"/>
        <v>3.9072675175827037E-4</v>
      </c>
      <c r="R32" s="80">
        <f t="shared" si="14"/>
        <v>3.9588634170367124E-4</v>
      </c>
      <c r="S32" s="81">
        <f t="shared" si="15"/>
        <v>0</v>
      </c>
      <c r="T32" s="82">
        <f t="shared" si="28"/>
        <v>1.9776003195403494E-3</v>
      </c>
      <c r="U32" s="83">
        <f t="shared" si="29"/>
        <v>99022.577687819896</v>
      </c>
      <c r="V32" s="83">
        <f t="shared" si="30"/>
        <v>494654.80530197773</v>
      </c>
      <c r="W32" s="84">
        <f>SUM(V32:V$42)</f>
        <v>5148970.084136229</v>
      </c>
      <c r="X32" s="85">
        <f t="shared" si="0"/>
        <v>494654.80530197773</v>
      </c>
      <c r="Y32" s="83">
        <f>SUM(X32:X$42)</f>
        <v>4844338.2604993563</v>
      </c>
      <c r="Z32" s="83">
        <f t="shared" si="1"/>
        <v>0</v>
      </c>
      <c r="AA32" s="84">
        <f>SUM(Z32:Z$42)</f>
        <v>304631.823636872</v>
      </c>
      <c r="AB32" s="77">
        <f t="shared" si="2"/>
        <v>51.997940311844353</v>
      </c>
      <c r="AC32" s="78">
        <f t="shared" si="3"/>
        <v>48.921552777303894</v>
      </c>
      <c r="AD32" s="86">
        <f t="shared" si="16"/>
        <v>94.083635782320201</v>
      </c>
      <c r="AE32" s="78">
        <f t="shared" si="4"/>
        <v>3.0763875345404457</v>
      </c>
      <c r="AF32" s="87">
        <f t="shared" si="17"/>
        <v>5.9163642176797735</v>
      </c>
      <c r="AH32" s="88">
        <f t="shared" si="31"/>
        <v>6.5052813679607381E-7</v>
      </c>
      <c r="AI32" s="89">
        <f t="shared" si="18"/>
        <v>0</v>
      </c>
      <c r="AJ32" s="89">
        <f t="shared" si="32"/>
        <v>15588427.499429433</v>
      </c>
      <c r="AK32" s="89">
        <f>SUM(AJ32:AJ$42)/U32/U32</f>
        <v>3.1826272008245955E-2</v>
      </c>
      <c r="AL32" s="89">
        <f t="shared" si="33"/>
        <v>13705023.310153909</v>
      </c>
      <c r="AM32" s="89">
        <f>SUM(AL32:AL$42)/U32/U32</f>
        <v>2.5378377820090205E-2</v>
      </c>
      <c r="AN32" s="89">
        <f t="shared" si="34"/>
        <v>60608.850695760448</v>
      </c>
      <c r="AO32" s="90">
        <f>SUM(AN32:AN$42)/U32/U32</f>
        <v>3.0661491546028837E-3</v>
      </c>
      <c r="AP32" s="77">
        <f t="shared" si="5"/>
        <v>51.648277893865412</v>
      </c>
      <c r="AQ32" s="78">
        <f t="shared" si="6"/>
        <v>52.347602729823294</v>
      </c>
      <c r="AR32" s="78">
        <f t="shared" si="7"/>
        <v>48.609313163811855</v>
      </c>
      <c r="AS32" s="78">
        <f t="shared" si="8"/>
        <v>49.233792390795934</v>
      </c>
      <c r="AT32" s="78">
        <f t="shared" si="9"/>
        <v>2.9678568080510206</v>
      </c>
      <c r="AU32" s="91">
        <f t="shared" si="10"/>
        <v>3.1849182610298707</v>
      </c>
    </row>
    <row r="33" spans="1:47" ht="14.45" customHeight="1" x14ac:dyDescent="0.15">
      <c r="A33" s="125"/>
      <c r="B33" s="70" t="s">
        <v>83</v>
      </c>
      <c r="C33" s="71">
        <v>14237</v>
      </c>
      <c r="D33" s="72">
        <v>14</v>
      </c>
      <c r="E33" s="72">
        <v>4703</v>
      </c>
      <c r="F33" s="126">
        <v>0</v>
      </c>
      <c r="G33" s="74" t="s">
        <v>83</v>
      </c>
      <c r="H33" s="72">
        <v>4268754</v>
      </c>
      <c r="I33" s="72">
        <v>3533</v>
      </c>
      <c r="J33" s="75">
        <v>40</v>
      </c>
      <c r="K33" s="72">
        <v>98801</v>
      </c>
      <c r="L33" s="76">
        <v>4660406</v>
      </c>
      <c r="M33" s="179"/>
      <c r="N33" s="54"/>
      <c r="O33" s="77">
        <f t="shared" si="26"/>
        <v>0.53557692307692306</v>
      </c>
      <c r="P33" s="78">
        <f t="shared" si="27"/>
        <v>0.98091291517113921</v>
      </c>
      <c r="Q33" s="79">
        <f t="shared" si="13"/>
        <v>9.833532345297465E-4</v>
      </c>
      <c r="R33" s="80">
        <f t="shared" si="14"/>
        <v>1.0024878042901306E-3</v>
      </c>
      <c r="S33" s="81">
        <f t="shared" si="15"/>
        <v>0</v>
      </c>
      <c r="T33" s="82">
        <f t="shared" si="28"/>
        <v>5.0007977027184377E-3</v>
      </c>
      <c r="U33" s="83">
        <f t="shared" si="29"/>
        <v>98826.750606542759</v>
      </c>
      <c r="V33" s="83">
        <f t="shared" si="30"/>
        <v>492986.13438024092</v>
      </c>
      <c r="W33" s="84">
        <f>SUM(V33:V$42)</f>
        <v>4654315.2788342498</v>
      </c>
      <c r="X33" s="85">
        <f t="shared" si="0"/>
        <v>492986.13438024092</v>
      </c>
      <c r="Y33" s="83">
        <f>SUM(X33:X$42)</f>
        <v>4349683.455197379</v>
      </c>
      <c r="Z33" s="83">
        <f t="shared" si="1"/>
        <v>0</v>
      </c>
      <c r="AA33" s="84">
        <f>SUM(Z33:Z$42)</f>
        <v>304631.823636872</v>
      </c>
      <c r="AB33" s="77">
        <f t="shared" si="2"/>
        <v>47.095702836212787</v>
      </c>
      <c r="AC33" s="78">
        <f t="shared" si="3"/>
        <v>44.013219381407154</v>
      </c>
      <c r="AD33" s="86">
        <f t="shared" si="16"/>
        <v>93.454851994616689</v>
      </c>
      <c r="AE33" s="78">
        <f t="shared" si="4"/>
        <v>3.0824834548056472</v>
      </c>
      <c r="AF33" s="87">
        <f t="shared" si="17"/>
        <v>6.545148005383342</v>
      </c>
      <c r="AH33" s="88">
        <f t="shared" si="31"/>
        <v>1.7773512733046194E-6</v>
      </c>
      <c r="AI33" s="89">
        <f t="shared" si="18"/>
        <v>0</v>
      </c>
      <c r="AJ33" s="89">
        <f t="shared" si="32"/>
        <v>34593243.324509032</v>
      </c>
      <c r="AK33" s="89">
        <f>SUM(AJ33:AJ$42)/U33/U33</f>
        <v>3.0356450768298564E-2</v>
      </c>
      <c r="AL33" s="89">
        <f t="shared" si="33"/>
        <v>29958478.649593148</v>
      </c>
      <c r="AM33" s="89">
        <f>SUM(AL33:AL$42)/U33/U33</f>
        <v>2.4075816849011614E-2</v>
      </c>
      <c r="AN33" s="89">
        <f t="shared" si="34"/>
        <v>166601.28438118883</v>
      </c>
      <c r="AO33" s="90">
        <f>SUM(AN33:AN$42)/U33/U33</f>
        <v>3.0721068127586197E-3</v>
      </c>
      <c r="AP33" s="77">
        <f t="shared" si="5"/>
        <v>46.7542100232994</v>
      </c>
      <c r="AQ33" s="78">
        <f t="shared" si="6"/>
        <v>47.437195649126174</v>
      </c>
      <c r="AR33" s="78">
        <f t="shared" si="7"/>
        <v>43.709098257498994</v>
      </c>
      <c r="AS33" s="78">
        <f t="shared" si="8"/>
        <v>44.317340505315315</v>
      </c>
      <c r="AT33" s="78">
        <f t="shared" si="9"/>
        <v>2.973847339577361</v>
      </c>
      <c r="AU33" s="91">
        <f t="shared" si="10"/>
        <v>3.1911195700339334</v>
      </c>
    </row>
    <row r="34" spans="1:47" ht="14.45" customHeight="1" x14ac:dyDescent="0.15">
      <c r="A34" s="125"/>
      <c r="B34" s="70" t="s">
        <v>85</v>
      </c>
      <c r="C34" s="71">
        <v>15336</v>
      </c>
      <c r="D34" s="72">
        <v>18</v>
      </c>
      <c r="E34" s="72">
        <v>5135</v>
      </c>
      <c r="F34" s="128">
        <v>8</v>
      </c>
      <c r="G34" s="74" t="s">
        <v>85</v>
      </c>
      <c r="H34" s="72">
        <v>3950745</v>
      </c>
      <c r="I34" s="72">
        <v>4966</v>
      </c>
      <c r="J34" s="75">
        <v>45</v>
      </c>
      <c r="K34" s="72">
        <v>98385</v>
      </c>
      <c r="L34" s="76">
        <v>4167367</v>
      </c>
      <c r="M34" s="179"/>
      <c r="N34" s="54"/>
      <c r="O34" s="77">
        <f t="shared" si="26"/>
        <v>0.53503184713375795</v>
      </c>
      <c r="P34" s="78">
        <f t="shared" si="27"/>
        <v>0.98169390256016631</v>
      </c>
      <c r="Q34" s="79">
        <f t="shared" si="13"/>
        <v>1.1737089201877935E-3</v>
      </c>
      <c r="R34" s="80">
        <f t="shared" si="14"/>
        <v>1.1955956099216566E-3</v>
      </c>
      <c r="S34" s="81">
        <f t="shared" si="15"/>
        <v>1.557935735150925E-3</v>
      </c>
      <c r="T34" s="82">
        <f t="shared" si="28"/>
        <v>5.9614079025522701E-3</v>
      </c>
      <c r="U34" s="83">
        <f t="shared" si="29"/>
        <v>98332.538019142434</v>
      </c>
      <c r="V34" s="83">
        <f t="shared" si="30"/>
        <v>490299.8675812711</v>
      </c>
      <c r="W34" s="84">
        <f>SUM(V34:V$42)</f>
        <v>4161329.1444540094</v>
      </c>
      <c r="X34" s="85">
        <f t="shared" si="0"/>
        <v>489536.01189662644</v>
      </c>
      <c r="Y34" s="83">
        <f>SUM(X34:X$42)</f>
        <v>3856697.3208171376</v>
      </c>
      <c r="Z34" s="83">
        <f t="shared" si="1"/>
        <v>763.85568464462881</v>
      </c>
      <c r="AA34" s="84">
        <f>SUM(Z34:Z$42)</f>
        <v>304631.823636872</v>
      </c>
      <c r="AB34" s="77">
        <f t="shared" si="2"/>
        <v>42.318943742140796</v>
      </c>
      <c r="AC34" s="78">
        <f t="shared" si="3"/>
        <v>39.220967937045955</v>
      </c>
      <c r="AD34" s="86">
        <f t="shared" si="16"/>
        <v>92.679458580130131</v>
      </c>
      <c r="AE34" s="78">
        <f t="shared" si="4"/>
        <v>3.0979758050948427</v>
      </c>
      <c r="AF34" s="87">
        <f t="shared" si="17"/>
        <v>7.3205414198698637</v>
      </c>
      <c r="AH34" s="88">
        <f t="shared" si="31"/>
        <v>1.9625847431285782E-6</v>
      </c>
      <c r="AI34" s="89">
        <f t="shared" si="18"/>
        <v>3.0292279871393665E-7</v>
      </c>
      <c r="AJ34" s="89">
        <f t="shared" si="32"/>
        <v>30183294.288650226</v>
      </c>
      <c r="AK34" s="89">
        <f>SUM(AJ34:AJ$42)/U34/U34</f>
        <v>2.7084715239668943E-2</v>
      </c>
      <c r="AL34" s="89">
        <f t="shared" si="33"/>
        <v>25728920.063556742</v>
      </c>
      <c r="AM34" s="89">
        <f>SUM(AL34:AL$42)/U34/U34</f>
        <v>2.1220119033942997E-2</v>
      </c>
      <c r="AN34" s="89">
        <f t="shared" si="34"/>
        <v>256645.2137057159</v>
      </c>
      <c r="AO34" s="90">
        <f>SUM(AN34:AN$42)/U34/U34</f>
        <v>3.085834866849936E-3</v>
      </c>
      <c r="AP34" s="77">
        <f t="shared" si="5"/>
        <v>41.996378024705244</v>
      </c>
      <c r="AQ34" s="78">
        <f t="shared" si="6"/>
        <v>42.641509459576348</v>
      </c>
      <c r="AR34" s="78">
        <f t="shared" si="7"/>
        <v>38.93545224696782</v>
      </c>
      <c r="AS34" s="78">
        <f t="shared" si="8"/>
        <v>39.506483627124091</v>
      </c>
      <c r="AT34" s="78">
        <f t="shared" si="9"/>
        <v>2.9890972340880064</v>
      </c>
      <c r="AU34" s="91">
        <f t="shared" si="10"/>
        <v>3.206854376101679</v>
      </c>
    </row>
    <row r="35" spans="1:47" ht="14.45" customHeight="1" x14ac:dyDescent="0.15">
      <c r="A35" s="125"/>
      <c r="B35" s="70" t="s">
        <v>87</v>
      </c>
      <c r="C35" s="71">
        <v>17713</v>
      </c>
      <c r="D35" s="72">
        <v>31</v>
      </c>
      <c r="E35" s="72">
        <v>5906</v>
      </c>
      <c r="F35" s="128">
        <v>8</v>
      </c>
      <c r="G35" s="74" t="s">
        <v>87</v>
      </c>
      <c r="H35" s="72">
        <v>3800955</v>
      </c>
      <c r="I35" s="72">
        <v>7376</v>
      </c>
      <c r="J35" s="75">
        <v>50</v>
      </c>
      <c r="K35" s="72">
        <v>97757</v>
      </c>
      <c r="L35" s="76">
        <v>3676902</v>
      </c>
      <c r="M35" s="179"/>
      <c r="N35" s="54"/>
      <c r="O35" s="77">
        <f t="shared" si="26"/>
        <v>0.52678762006403412</v>
      </c>
      <c r="P35" s="78">
        <f t="shared" si="27"/>
        <v>1.0077020280165589</v>
      </c>
      <c r="Q35" s="79">
        <f t="shared" si="13"/>
        <v>1.750127025348614E-3</v>
      </c>
      <c r="R35" s="80">
        <f t="shared" si="14"/>
        <v>1.736750524153808E-3</v>
      </c>
      <c r="S35" s="81">
        <f t="shared" si="15"/>
        <v>1.3545546901456147E-3</v>
      </c>
      <c r="T35" s="82">
        <f t="shared" si="28"/>
        <v>8.6482148638916088E-3</v>
      </c>
      <c r="U35" s="83">
        <f t="shared" si="29"/>
        <v>97746.337649917099</v>
      </c>
      <c r="V35" s="83">
        <f t="shared" si="30"/>
        <v>486731.58199670014</v>
      </c>
      <c r="W35" s="84">
        <f>SUM(V35:V$42)</f>
        <v>3671029.2768727383</v>
      </c>
      <c r="X35" s="85">
        <f t="shared" si="0"/>
        <v>486072.27744946454</v>
      </c>
      <c r="Y35" s="83">
        <f>SUM(X35:X$42)</f>
        <v>3367161.308920511</v>
      </c>
      <c r="Z35" s="83">
        <f t="shared" si="1"/>
        <v>659.30454723562502</v>
      </c>
      <c r="AA35" s="84">
        <f>SUM(Z35:Z$42)</f>
        <v>303867.96795222734</v>
      </c>
      <c r="AB35" s="77">
        <f t="shared" si="2"/>
        <v>37.556693837683156</v>
      </c>
      <c r="AC35" s="78">
        <f t="shared" si="3"/>
        <v>34.447953651011979</v>
      </c>
      <c r="AD35" s="86">
        <f t="shared" si="16"/>
        <v>91.722540327679297</v>
      </c>
      <c r="AE35" s="78">
        <f t="shared" si="4"/>
        <v>3.1087401866711786</v>
      </c>
      <c r="AF35" s="87">
        <f t="shared" si="17"/>
        <v>8.2774596723207061</v>
      </c>
      <c r="AH35" s="88">
        <f t="shared" si="31"/>
        <v>2.391767946109217E-6</v>
      </c>
      <c r="AI35" s="89">
        <f t="shared" si="18"/>
        <v>2.2904163083931921E-7</v>
      </c>
      <c r="AJ35" s="89">
        <f t="shared" si="32"/>
        <v>28358382.537625309</v>
      </c>
      <c r="AK35" s="89">
        <f>SUM(AJ35:AJ$42)/U35/U35</f>
        <v>2.4251435520147444E-2</v>
      </c>
      <c r="AL35" s="89">
        <f t="shared" si="33"/>
        <v>23593847.967825811</v>
      </c>
      <c r="AM35" s="89">
        <f>SUM(AL35:AL$42)/U35/U35</f>
        <v>1.8782500982773453E-2</v>
      </c>
      <c r="AN35" s="89">
        <f t="shared" si="34"/>
        <v>278461.84630190727</v>
      </c>
      <c r="AO35" s="90">
        <f>SUM(AN35:AN$42)/U35/U35</f>
        <v>3.0960967202523955E-3</v>
      </c>
      <c r="AP35" s="77">
        <f t="shared" si="5"/>
        <v>37.251465538382128</v>
      </c>
      <c r="AQ35" s="78">
        <f t="shared" si="6"/>
        <v>37.861922136984184</v>
      </c>
      <c r="AR35" s="78">
        <f t="shared" si="7"/>
        <v>34.179337092000026</v>
      </c>
      <c r="AS35" s="78">
        <f t="shared" si="8"/>
        <v>34.716570210023932</v>
      </c>
      <c r="AT35" s="78">
        <f t="shared" si="9"/>
        <v>2.9996807296739902</v>
      </c>
      <c r="AU35" s="91">
        <f t="shared" si="10"/>
        <v>3.2177996436683669</v>
      </c>
    </row>
    <row r="36" spans="1:47" ht="14.45" customHeight="1" x14ac:dyDescent="0.15">
      <c r="A36" s="125"/>
      <c r="B36" s="70" t="s">
        <v>89</v>
      </c>
      <c r="C36" s="71">
        <v>19921</v>
      </c>
      <c r="D36" s="72">
        <v>50</v>
      </c>
      <c r="E36" s="72">
        <v>6693</v>
      </c>
      <c r="F36" s="128">
        <v>17</v>
      </c>
      <c r="G36" s="74" t="s">
        <v>89</v>
      </c>
      <c r="H36" s="72">
        <v>4359516</v>
      </c>
      <c r="I36" s="72">
        <v>12192</v>
      </c>
      <c r="J36" s="75">
        <v>55</v>
      </c>
      <c r="K36" s="72">
        <v>96820</v>
      </c>
      <c r="L36" s="76">
        <v>3190334</v>
      </c>
      <c r="M36" s="179"/>
      <c r="N36" s="54"/>
      <c r="O36" s="77">
        <f t="shared" si="26"/>
        <v>0.52787878787878784</v>
      </c>
      <c r="P36" s="78">
        <f t="shared" si="27"/>
        <v>1.0190450332726677</v>
      </c>
      <c r="Q36" s="79">
        <f t="shared" si="13"/>
        <v>2.509914160935696E-3</v>
      </c>
      <c r="R36" s="80">
        <f t="shared" si="14"/>
        <v>2.4630061272906609E-3</v>
      </c>
      <c r="S36" s="81">
        <f t="shared" si="15"/>
        <v>2.5399671298371434E-3</v>
      </c>
      <c r="T36" s="82">
        <f t="shared" si="28"/>
        <v>1.2243842643382727E-2</v>
      </c>
      <c r="U36" s="83">
        <f t="shared" si="29"/>
        <v>96901.00631976212</v>
      </c>
      <c r="V36" s="83">
        <f t="shared" si="30"/>
        <v>481704.31255471654</v>
      </c>
      <c r="W36" s="84">
        <f>SUM(V36:V$42)</f>
        <v>3184297.694876038</v>
      </c>
      <c r="X36" s="85">
        <f t="shared" si="0"/>
        <v>480480.79943452677</v>
      </c>
      <c r="Y36" s="83">
        <f>SUM(X36:X$42)</f>
        <v>2881089.0314710466</v>
      </c>
      <c r="Z36" s="83">
        <f t="shared" si="1"/>
        <v>1223.5131201897775</v>
      </c>
      <c r="AA36" s="84">
        <f>SUM(Z36:Z$42)</f>
        <v>303208.66340499173</v>
      </c>
      <c r="AB36" s="77">
        <f t="shared" si="2"/>
        <v>32.861348048009155</v>
      </c>
      <c r="AC36" s="78">
        <f t="shared" si="3"/>
        <v>29.732292170050183</v>
      </c>
      <c r="AD36" s="86">
        <f t="shared" si="16"/>
        <v>90.478005122043243</v>
      </c>
      <c r="AE36" s="78">
        <f t="shared" si="4"/>
        <v>3.1290558779589781</v>
      </c>
      <c r="AF36" s="87">
        <f t="shared" si="17"/>
        <v>9.521994877956768</v>
      </c>
      <c r="AH36" s="88">
        <f t="shared" si="31"/>
        <v>2.9615237524565729E-6</v>
      </c>
      <c r="AI36" s="89">
        <f t="shared" si="18"/>
        <v>3.7853215252001943E-7</v>
      </c>
      <c r="AJ36" s="89">
        <f t="shared" si="32"/>
        <v>26032590.50733484</v>
      </c>
      <c r="AK36" s="89">
        <f>SUM(AJ36:AJ$42)/U36/U36</f>
        <v>2.1656278864924473E-2</v>
      </c>
      <c r="AL36" s="89">
        <f t="shared" si="33"/>
        <v>21019227.398574855</v>
      </c>
      <c r="AM36" s="89">
        <f>SUM(AL36:AL$42)/U36/U36</f>
        <v>1.6598925598611026E-2</v>
      </c>
      <c r="AN36" s="89">
        <f t="shared" si="34"/>
        <v>365700.61738919554</v>
      </c>
      <c r="AO36" s="90">
        <f>SUM(AN36:AN$42)/U36/U36</f>
        <v>3.1206951592990351E-3</v>
      </c>
      <c r="AP36" s="77">
        <f t="shared" si="5"/>
        <v>32.572913027792303</v>
      </c>
      <c r="AQ36" s="78">
        <f t="shared" si="6"/>
        <v>33.149783068226007</v>
      </c>
      <c r="AR36" s="78">
        <f t="shared" si="7"/>
        <v>29.479772007331196</v>
      </c>
      <c r="AS36" s="78">
        <f t="shared" si="8"/>
        <v>29.98481233276917</v>
      </c>
      <c r="AT36" s="78">
        <f t="shared" si="9"/>
        <v>3.0195640402542288</v>
      </c>
      <c r="AU36" s="91">
        <f t="shared" si="10"/>
        <v>3.2385477156637275</v>
      </c>
    </row>
    <row r="37" spans="1:47" ht="14.45" customHeight="1" x14ac:dyDescent="0.15">
      <c r="A37" s="125"/>
      <c r="B37" s="70" t="s">
        <v>91</v>
      </c>
      <c r="C37" s="71">
        <v>20068</v>
      </c>
      <c r="D37" s="72">
        <v>86</v>
      </c>
      <c r="E37" s="72">
        <v>6663</v>
      </c>
      <c r="F37" s="128">
        <v>50</v>
      </c>
      <c r="G37" s="74" t="s">
        <v>91</v>
      </c>
      <c r="H37" s="72">
        <v>5117803</v>
      </c>
      <c r="I37" s="72">
        <v>19941</v>
      </c>
      <c r="J37" s="75">
        <v>60</v>
      </c>
      <c r="K37" s="72">
        <v>95500</v>
      </c>
      <c r="L37" s="76">
        <v>2709350</v>
      </c>
      <c r="M37" s="179"/>
      <c r="N37" s="54"/>
      <c r="O37" s="77">
        <f t="shared" si="26"/>
        <v>0.53039832285115307</v>
      </c>
      <c r="P37" s="78">
        <f t="shared" si="27"/>
        <v>0.96597192070712601</v>
      </c>
      <c r="Q37" s="79">
        <f t="shared" si="13"/>
        <v>4.2854295395654777E-3</v>
      </c>
      <c r="R37" s="80">
        <f t="shared" si="14"/>
        <v>4.4363914185294225E-3</v>
      </c>
      <c r="S37" s="81">
        <f t="shared" si="15"/>
        <v>7.5041272699984994E-3</v>
      </c>
      <c r="T37" s="82">
        <f t="shared" si="28"/>
        <v>2.1953276740519088E-2</v>
      </c>
      <c r="U37" s="83">
        <f t="shared" si="29"/>
        <v>95714.565646397517</v>
      </c>
      <c r="V37" s="83">
        <f t="shared" si="30"/>
        <v>473639.07949097711</v>
      </c>
      <c r="W37" s="84">
        <f>SUM(V37:V$42)</f>
        <v>2702593.3823213214</v>
      </c>
      <c r="X37" s="85">
        <f t="shared" si="0"/>
        <v>470084.83155843191</v>
      </c>
      <c r="Y37" s="83">
        <f>SUM(X37:X$42)</f>
        <v>2400608.2320365198</v>
      </c>
      <c r="Z37" s="83">
        <f t="shared" si="1"/>
        <v>3554.2479325452282</v>
      </c>
      <c r="AA37" s="84">
        <f>SUM(Z37:Z$42)</f>
        <v>301985.15028480196</v>
      </c>
      <c r="AB37" s="77">
        <f t="shared" si="2"/>
        <v>28.235967682344501</v>
      </c>
      <c r="AC37" s="78">
        <f t="shared" si="3"/>
        <v>25.080908175514175</v>
      </c>
      <c r="AD37" s="86">
        <f t="shared" si="16"/>
        <v>88.826097471406527</v>
      </c>
      <c r="AE37" s="78">
        <f t="shared" si="4"/>
        <v>3.1550595068303275</v>
      </c>
      <c r="AF37" s="87">
        <f t="shared" si="17"/>
        <v>11.173902528593471</v>
      </c>
      <c r="AH37" s="88">
        <f t="shared" si="31"/>
        <v>5.4810006725398383E-6</v>
      </c>
      <c r="AI37" s="89">
        <f t="shared" si="18"/>
        <v>1.1177870844835907E-6</v>
      </c>
      <c r="AJ37" s="89">
        <f t="shared" si="32"/>
        <v>34358389.329861552</v>
      </c>
      <c r="AK37" s="89">
        <f>SUM(AJ37:AJ$42)/U37/U37</f>
        <v>1.9354902681733413E-2</v>
      </c>
      <c r="AL37" s="89">
        <f t="shared" si="33"/>
        <v>26704288.813270759</v>
      </c>
      <c r="AM37" s="89">
        <f>SUM(AL37:AL$42)/U37/U37</f>
        <v>1.4718628392054839E-2</v>
      </c>
      <c r="AN37" s="89">
        <f t="shared" si="34"/>
        <v>766717.2902864666</v>
      </c>
      <c r="AO37" s="90">
        <f>SUM(AN37:AN$42)/U37/U37</f>
        <v>3.1586224357018715E-3</v>
      </c>
      <c r="AP37" s="77">
        <f t="shared" si="5"/>
        <v>27.963288761006332</v>
      </c>
      <c r="AQ37" s="78">
        <f t="shared" si="6"/>
        <v>28.508646603682671</v>
      </c>
      <c r="AR37" s="78">
        <f t="shared" si="7"/>
        <v>24.843120280887643</v>
      </c>
      <c r="AS37" s="78">
        <f t="shared" si="8"/>
        <v>25.318696070140707</v>
      </c>
      <c r="AT37" s="78">
        <f t="shared" si="9"/>
        <v>3.0449043256131358</v>
      </c>
      <c r="AU37" s="91">
        <f t="shared" si="10"/>
        <v>3.2652146880475192</v>
      </c>
    </row>
    <row r="38" spans="1:47" ht="14.45" customHeight="1" x14ac:dyDescent="0.15">
      <c r="A38" s="125"/>
      <c r="B38" s="70" t="s">
        <v>93</v>
      </c>
      <c r="C38" s="71">
        <v>15626</v>
      </c>
      <c r="D38" s="72">
        <v>99</v>
      </c>
      <c r="E38" s="72">
        <v>5249</v>
      </c>
      <c r="F38" s="126">
        <v>79</v>
      </c>
      <c r="G38" s="74" t="s">
        <v>93</v>
      </c>
      <c r="H38" s="72">
        <v>4296437</v>
      </c>
      <c r="I38" s="72">
        <v>25619</v>
      </c>
      <c r="J38" s="75">
        <v>65</v>
      </c>
      <c r="K38" s="72">
        <v>93592</v>
      </c>
      <c r="L38" s="76">
        <v>2236330</v>
      </c>
      <c r="M38" s="179"/>
      <c r="N38" s="54"/>
      <c r="O38" s="77">
        <f t="shared" si="26"/>
        <v>0.53183823529411767</v>
      </c>
      <c r="P38" s="78">
        <f t="shared" si="27"/>
        <v>1.011915005096083</v>
      </c>
      <c r="Q38" s="79">
        <f t="shared" si="13"/>
        <v>6.3355945219505955E-3</v>
      </c>
      <c r="R38" s="80">
        <f t="shared" si="14"/>
        <v>6.2609947377438293E-3</v>
      </c>
      <c r="S38" s="81">
        <f t="shared" si="15"/>
        <v>1.5050485806820347E-2</v>
      </c>
      <c r="T38" s="82">
        <f t="shared" si="28"/>
        <v>3.085280145640483E-2</v>
      </c>
      <c r="U38" s="83">
        <f t="shared" si="29"/>
        <v>93613.317298663576</v>
      </c>
      <c r="V38" s="83">
        <f t="shared" si="30"/>
        <v>461305.78498647321</v>
      </c>
      <c r="W38" s="84">
        <f>SUM(V38:V$42)</f>
        <v>2228954.3028303445</v>
      </c>
      <c r="X38" s="85">
        <f t="shared" si="0"/>
        <v>454362.9088169302</v>
      </c>
      <c r="Y38" s="83">
        <f>SUM(X38:X$42)</f>
        <v>1930523.4004780878</v>
      </c>
      <c r="Z38" s="83">
        <f t="shared" si="1"/>
        <v>6942.8761695430339</v>
      </c>
      <c r="AA38" s="84">
        <f>SUM(Z38:Z$42)</f>
        <v>298430.9023522567</v>
      </c>
      <c r="AB38" s="77">
        <f t="shared" si="2"/>
        <v>23.810226655242833</v>
      </c>
      <c r="AC38" s="78">
        <f t="shared" si="3"/>
        <v>20.622315886092927</v>
      </c>
      <c r="AD38" s="86">
        <f t="shared" si="16"/>
        <v>86.611170001407984</v>
      </c>
      <c r="AE38" s="78">
        <f t="shared" si="4"/>
        <v>3.1879107691499051</v>
      </c>
      <c r="AF38" s="87">
        <f t="shared" si="17"/>
        <v>13.388829998592017</v>
      </c>
      <c r="AH38" s="88">
        <f t="shared" si="31"/>
        <v>9.3184517093907794E-6</v>
      </c>
      <c r="AI38" s="89">
        <f t="shared" si="18"/>
        <v>2.8241510161552766E-6</v>
      </c>
      <c r="AJ38" s="89">
        <f t="shared" si="32"/>
        <v>38895808.874926642</v>
      </c>
      <c r="AK38" s="89">
        <f>SUM(AJ38:AJ$42)/U38/U38</f>
        <v>1.6312890982914347E-2</v>
      </c>
      <c r="AL38" s="89">
        <f t="shared" si="33"/>
        <v>28780689.292171963</v>
      </c>
      <c r="AM38" s="89">
        <f>SUM(AL38:AL$42)/U38/U38</f>
        <v>1.2339560288508748E-2</v>
      </c>
      <c r="AN38" s="89">
        <f t="shared" si="34"/>
        <v>1462533.4750700276</v>
      </c>
      <c r="AO38" s="90">
        <f>SUM(AN38:AN$42)/U38/U38</f>
        <v>3.2145206482401666E-3</v>
      </c>
      <c r="AP38" s="77">
        <f t="shared" si="5"/>
        <v>23.55989167566554</v>
      </c>
      <c r="AQ38" s="78">
        <f t="shared" si="6"/>
        <v>24.060561634820125</v>
      </c>
      <c r="AR38" s="78">
        <f t="shared" si="7"/>
        <v>20.404592082147804</v>
      </c>
      <c r="AS38" s="78">
        <f t="shared" si="8"/>
        <v>20.840039690038051</v>
      </c>
      <c r="AT38" s="78">
        <f t="shared" si="9"/>
        <v>3.0767851531908499</v>
      </c>
      <c r="AU38" s="91">
        <f t="shared" si="10"/>
        <v>3.2990363851089604</v>
      </c>
    </row>
    <row r="39" spans="1:47" ht="14.45" customHeight="1" x14ac:dyDescent="0.15">
      <c r="A39" s="125"/>
      <c r="B39" s="70" t="s">
        <v>95</v>
      </c>
      <c r="C39" s="71">
        <v>16861</v>
      </c>
      <c r="D39" s="72">
        <v>181</v>
      </c>
      <c r="E39" s="72">
        <v>5545</v>
      </c>
      <c r="F39" s="126">
        <v>162</v>
      </c>
      <c r="G39" s="74" t="s">
        <v>95</v>
      </c>
      <c r="H39" s="72">
        <v>3752050</v>
      </c>
      <c r="I39" s="72">
        <v>36778</v>
      </c>
      <c r="J39" s="75">
        <v>70</v>
      </c>
      <c r="K39" s="72">
        <v>90872</v>
      </c>
      <c r="L39" s="76">
        <v>1774737</v>
      </c>
      <c r="M39" s="179"/>
      <c r="N39" s="54"/>
      <c r="O39" s="77">
        <f t="shared" si="26"/>
        <v>0.54497136311569305</v>
      </c>
      <c r="P39" s="78">
        <f t="shared" si="27"/>
        <v>0.99801629707031625</v>
      </c>
      <c r="Q39" s="79">
        <f t="shared" si="13"/>
        <v>1.0734831860506494E-2</v>
      </c>
      <c r="R39" s="80">
        <f t="shared" si="14"/>
        <v>1.0756168904274076E-2</v>
      </c>
      <c r="S39" s="81">
        <f t="shared" si="15"/>
        <v>2.9215509467989179E-2</v>
      </c>
      <c r="T39" s="82">
        <f t="shared" si="28"/>
        <v>5.249616752933451E-2</v>
      </c>
      <c r="U39" s="83">
        <f t="shared" si="29"/>
        <v>90725.084206372485</v>
      </c>
      <c r="V39" s="83">
        <f t="shared" si="30"/>
        <v>442789.55286005168</v>
      </c>
      <c r="W39" s="84">
        <f>SUM(V39:V$42)</f>
        <v>1767648.5178438714</v>
      </c>
      <c r="X39" s="85">
        <f t="shared" si="0"/>
        <v>429853.2304861421</v>
      </c>
      <c r="Y39" s="83">
        <f>SUM(X39:X$42)</f>
        <v>1476160.4916611575</v>
      </c>
      <c r="Z39" s="83">
        <f t="shared" si="1"/>
        <v>12936.322373909536</v>
      </c>
      <c r="AA39" s="84">
        <f>SUM(Z39:Z$42)</f>
        <v>291488.02618271369</v>
      </c>
      <c r="AB39" s="77">
        <f t="shared" si="2"/>
        <v>19.483569878237848</v>
      </c>
      <c r="AC39" s="78">
        <f t="shared" si="3"/>
        <v>16.270698501677142</v>
      </c>
      <c r="AD39" s="86">
        <f t="shared" si="16"/>
        <v>83.509842412661158</v>
      </c>
      <c r="AE39" s="78">
        <f t="shared" si="4"/>
        <v>3.2128713765607033</v>
      </c>
      <c r="AF39" s="87">
        <f t="shared" si="17"/>
        <v>16.490157587338842</v>
      </c>
      <c r="AH39" s="88">
        <f t="shared" si="31"/>
        <v>1.4426387666831452E-5</v>
      </c>
      <c r="AI39" s="89">
        <f t="shared" si="18"/>
        <v>5.1148716816077563E-6</v>
      </c>
      <c r="AJ39" s="89">
        <f t="shared" si="32"/>
        <v>37147683.622324631</v>
      </c>
      <c r="AK39" s="89">
        <f>SUM(AJ39:AJ$42)/U39/U39</f>
        <v>1.2642562298496198E-2</v>
      </c>
      <c r="AL39" s="89">
        <f t="shared" si="33"/>
        <v>25558522.694034059</v>
      </c>
      <c r="AM39" s="89">
        <f>SUM(AL39:AL$42)/U39/U39</f>
        <v>9.6411219950813237E-3</v>
      </c>
      <c r="AN39" s="89">
        <f t="shared" si="34"/>
        <v>2301341.666674233</v>
      </c>
      <c r="AO39" s="90">
        <f>SUM(AN39:AN$42)/U39/U39</f>
        <v>3.2447618738201817E-3</v>
      </c>
      <c r="AP39" s="77">
        <f t="shared" si="5"/>
        <v>19.263189145582057</v>
      </c>
      <c r="AQ39" s="78">
        <f t="shared" si="6"/>
        <v>19.703950610893639</v>
      </c>
      <c r="AR39" s="78">
        <f t="shared" si="7"/>
        <v>16.078247639750508</v>
      </c>
      <c r="AS39" s="78">
        <f t="shared" si="8"/>
        <v>16.463149363603776</v>
      </c>
      <c r="AT39" s="78">
        <f t="shared" si="9"/>
        <v>3.1012242663676148</v>
      </c>
      <c r="AU39" s="91">
        <f t="shared" si="10"/>
        <v>3.3245184867537918</v>
      </c>
    </row>
    <row r="40" spans="1:47" ht="14.45" customHeight="1" x14ac:dyDescent="0.15">
      <c r="A40" s="125"/>
      <c r="B40" s="70" t="s">
        <v>97</v>
      </c>
      <c r="C40" s="71">
        <v>17006</v>
      </c>
      <c r="D40" s="72">
        <v>313</v>
      </c>
      <c r="E40" s="72">
        <v>5716</v>
      </c>
      <c r="F40" s="126">
        <v>357</v>
      </c>
      <c r="G40" s="74" t="s">
        <v>97</v>
      </c>
      <c r="H40" s="72">
        <v>3379056</v>
      </c>
      <c r="I40" s="72">
        <v>60415</v>
      </c>
      <c r="J40" s="75">
        <v>75</v>
      </c>
      <c r="K40" s="72">
        <v>86507</v>
      </c>
      <c r="L40" s="76">
        <v>1330308</v>
      </c>
      <c r="M40" s="179"/>
      <c r="N40" s="54"/>
      <c r="O40" s="77">
        <f t="shared" si="26"/>
        <v>0.54519639065817416</v>
      </c>
      <c r="P40" s="78">
        <f t="shared" si="27"/>
        <v>0.985536928225339</v>
      </c>
      <c r="Q40" s="79">
        <f t="shared" si="13"/>
        <v>1.8405268728683994E-2</v>
      </c>
      <c r="R40" s="80">
        <f t="shared" si="14"/>
        <v>1.8675371973961897E-2</v>
      </c>
      <c r="S40" s="81">
        <f t="shared" si="15"/>
        <v>6.2456263121063678E-2</v>
      </c>
      <c r="T40" s="82">
        <f t="shared" si="28"/>
        <v>8.9572867431684133E-2</v>
      </c>
      <c r="U40" s="83">
        <f t="shared" si="29"/>
        <v>85962.364986761779</v>
      </c>
      <c r="V40" s="83">
        <f t="shared" si="30"/>
        <v>412302.12355656549</v>
      </c>
      <c r="W40" s="84">
        <f>SUM(V40:V$42)</f>
        <v>1324858.9649838195</v>
      </c>
      <c r="X40" s="85">
        <f t="shared" si="0"/>
        <v>386551.27364234335</v>
      </c>
      <c r="Y40" s="83">
        <f>SUM(X40:X$42)</f>
        <v>1046307.2611750155</v>
      </c>
      <c r="Z40" s="83">
        <f t="shared" si="1"/>
        <v>25750.849914222163</v>
      </c>
      <c r="AA40" s="84">
        <f>SUM(Z40:Z$42)</f>
        <v>278551.70380880416</v>
      </c>
      <c r="AB40" s="77">
        <f t="shared" si="2"/>
        <v>15.412081382217067</v>
      </c>
      <c r="AC40" s="78">
        <f t="shared" si="3"/>
        <v>12.171690033611185</v>
      </c>
      <c r="AD40" s="86">
        <f t="shared" si="16"/>
        <v>78.974991967374734</v>
      </c>
      <c r="AE40" s="78">
        <f t="shared" si="4"/>
        <v>3.2403913486058831</v>
      </c>
      <c r="AF40" s="87">
        <f t="shared" si="17"/>
        <v>21.025008032625276</v>
      </c>
      <c r="AH40" s="88">
        <f t="shared" si="31"/>
        <v>2.3337471948462644E-5</v>
      </c>
      <c r="AI40" s="89">
        <f t="shared" si="18"/>
        <v>1.0244135465013321E-5</v>
      </c>
      <c r="AJ40" s="89">
        <f t="shared" si="32"/>
        <v>33483924.735381249</v>
      </c>
      <c r="AK40" s="89">
        <f>SUM(AJ40:AJ$42)/U40/U40</f>
        <v>9.0552146271583034E-3</v>
      </c>
      <c r="AL40" s="89">
        <f t="shared" si="33"/>
        <v>20979686.775418427</v>
      </c>
      <c r="AM40" s="89">
        <f>SUM(AL40:AL$42)/U40/U40</f>
        <v>7.2802952227999382E-3</v>
      </c>
      <c r="AN40" s="89">
        <f t="shared" si="34"/>
        <v>3702512.8776297206</v>
      </c>
      <c r="AO40" s="90">
        <f>SUM(AN40:AN$42)/U40/U40</f>
        <v>3.3028395589222207E-3</v>
      </c>
      <c r="AP40" s="77">
        <f t="shared" si="5"/>
        <v>15.225569954921871</v>
      </c>
      <c r="AQ40" s="78">
        <f t="shared" si="6"/>
        <v>15.598592809512263</v>
      </c>
      <c r="AR40" s="78">
        <f t="shared" si="7"/>
        <v>12.00445372736189</v>
      </c>
      <c r="AS40" s="78">
        <f t="shared" si="8"/>
        <v>12.33892633986048</v>
      </c>
      <c r="AT40" s="78">
        <f t="shared" si="9"/>
        <v>3.1277494893813675</v>
      </c>
      <c r="AU40" s="91">
        <f t="shared" si="10"/>
        <v>3.3530332078303986</v>
      </c>
    </row>
    <row r="41" spans="1:47" ht="14.45" customHeight="1" x14ac:dyDescent="0.15">
      <c r="A41" s="125"/>
      <c r="B41" s="70" t="s">
        <v>99</v>
      </c>
      <c r="C41" s="71">
        <v>14376</v>
      </c>
      <c r="D41" s="72">
        <v>530</v>
      </c>
      <c r="E41" s="72">
        <v>4787</v>
      </c>
      <c r="F41" s="126">
        <v>665</v>
      </c>
      <c r="G41" s="74" t="s">
        <v>99</v>
      </c>
      <c r="H41" s="72">
        <v>2663083</v>
      </c>
      <c r="I41" s="72">
        <v>91456</v>
      </c>
      <c r="J41" s="75">
        <v>80</v>
      </c>
      <c r="K41" s="72">
        <v>78971</v>
      </c>
      <c r="L41" s="76">
        <v>914910</v>
      </c>
      <c r="M41" s="179"/>
      <c r="N41" s="54"/>
      <c r="O41" s="77">
        <f>IF(K41&lt;0.5,0.5,((L41-L42)-5*K42)/5/(K41-K42))</f>
        <v>0.5416790548470386</v>
      </c>
      <c r="P41" s="78">
        <f>IF(H41&lt;0.5,1,(I41/H41)/((K41-K42)/(L41-L42)))</f>
        <v>0.98226453147566195</v>
      </c>
      <c r="Q41" s="79">
        <f t="shared" si="13"/>
        <v>3.686700055648303E-2</v>
      </c>
      <c r="R41" s="80">
        <f t="shared" si="14"/>
        <v>3.7532659864138139E-2</v>
      </c>
      <c r="S41" s="81">
        <f t="shared" si="15"/>
        <v>0.13891790265301859</v>
      </c>
      <c r="T41" s="82">
        <f>5*R41/(1+5*(1-O41)*R41)</f>
        <v>0.17280070693740626</v>
      </c>
      <c r="U41" s="83">
        <f t="shared" si="29"/>
        <v>78262.469463688525</v>
      </c>
      <c r="V41" s="83">
        <f>5*U41*((1-T41)+O41*T41)</f>
        <v>360321.1202975341</v>
      </c>
      <c r="W41" s="84">
        <f>SUM(V41:V$42)</f>
        <v>912556.84142725402</v>
      </c>
      <c r="X41" s="85">
        <f t="shared" si="0"/>
        <v>310266.06598421466</v>
      </c>
      <c r="Y41" s="83">
        <f>SUM(X41:X$42)</f>
        <v>659755.98753267201</v>
      </c>
      <c r="Z41" s="83">
        <f t="shared" si="1"/>
        <v>50055.054313319444</v>
      </c>
      <c r="AA41" s="84">
        <f>SUM(Z41:Z$42)</f>
        <v>252800.85389458199</v>
      </c>
      <c r="AB41" s="77">
        <f t="shared" si="2"/>
        <v>11.660210157956406</v>
      </c>
      <c r="AC41" s="78">
        <f t="shared" si="3"/>
        <v>8.4300430596402194</v>
      </c>
      <c r="AD41" s="86">
        <f t="shared" si="16"/>
        <v>72.297522475509879</v>
      </c>
      <c r="AE41" s="78">
        <f t="shared" si="4"/>
        <v>3.2301670983161874</v>
      </c>
      <c r="AF41" s="87">
        <f t="shared" si="17"/>
        <v>27.702477524490121</v>
      </c>
      <c r="AH41" s="88">
        <f>IF(D41=0,0,T41*T41*(1-T41)/D41)</f>
        <v>4.6604227620178812E-5</v>
      </c>
      <c r="AI41" s="89">
        <f t="shared" si="18"/>
        <v>2.4988451843640074E-5</v>
      </c>
      <c r="AJ41" s="89">
        <f>U41*U41*((1-O41)*5+AB42)^2*AH41</f>
        <v>33429839.055787932</v>
      </c>
      <c r="AK41" s="89">
        <f>SUM(AJ41:AJ$42)/U41/U41</f>
        <v>5.4579203190493987E-3</v>
      </c>
      <c r="AL41" s="89">
        <f>U41*U41*((1-O41)*5*(1-S41)+AC42)^2*AH41+V41*V41*AI41</f>
        <v>18756419.671804484</v>
      </c>
      <c r="AM41" s="89">
        <f>SUM(AL41:AL$42)/U41/U41</f>
        <v>5.3580709132859689E-3</v>
      </c>
      <c r="AN41" s="89">
        <f>U41*U41*((1-O41)*5*S41+AE42)^2*AH41+V41*V41*AI41</f>
        <v>6642072.8005174603</v>
      </c>
      <c r="AO41" s="90">
        <f>SUM(AN41:AN$42)/U41/U41</f>
        <v>3.3802229245334676E-3</v>
      </c>
      <c r="AP41" s="77">
        <f t="shared" si="5"/>
        <v>11.515409789525728</v>
      </c>
      <c r="AQ41" s="78">
        <f t="shared" si="6"/>
        <v>11.805010526387084</v>
      </c>
      <c r="AR41" s="78">
        <f t="shared" si="7"/>
        <v>8.2865733233873105</v>
      </c>
      <c r="AS41" s="78">
        <f t="shared" si="8"/>
        <v>8.5735127958931283</v>
      </c>
      <c r="AT41" s="78">
        <f t="shared" si="9"/>
        <v>3.1162133165145827</v>
      </c>
      <c r="AU41" s="91">
        <f t="shared" si="10"/>
        <v>3.3441208801177922</v>
      </c>
    </row>
    <row r="42" spans="1:47" ht="14.45" customHeight="1" thickBot="1" x14ac:dyDescent="0.2">
      <c r="A42" s="129"/>
      <c r="B42" s="130" t="s">
        <v>101</v>
      </c>
      <c r="C42" s="131">
        <v>15139</v>
      </c>
      <c r="D42" s="131">
        <v>1559</v>
      </c>
      <c r="E42" s="131">
        <v>5039</v>
      </c>
      <c r="F42" s="132">
        <v>1850</v>
      </c>
      <c r="G42" s="133" t="s">
        <v>101</v>
      </c>
      <c r="H42" s="131">
        <v>2761968</v>
      </c>
      <c r="I42" s="131">
        <v>292332</v>
      </c>
      <c r="J42" s="134">
        <v>85</v>
      </c>
      <c r="K42" s="131">
        <v>66190</v>
      </c>
      <c r="L42" s="135">
        <v>549344</v>
      </c>
      <c r="M42" s="179"/>
      <c r="N42" s="54"/>
      <c r="O42" s="136">
        <v>1</v>
      </c>
      <c r="P42" s="137">
        <f>IF(H42&lt;0.5,1,(I42/H42)/(K42/L42))</f>
        <v>0.87843517867442611</v>
      </c>
      <c r="Q42" s="138">
        <f t="shared" si="13"/>
        <v>0.10297906070414162</v>
      </c>
      <c r="R42" s="139">
        <f t="shared" si="14"/>
        <v>0.11723011919848064</v>
      </c>
      <c r="S42" s="140">
        <f t="shared" si="15"/>
        <v>0.36713633657471723</v>
      </c>
      <c r="T42" s="136">
        <v>1</v>
      </c>
      <c r="U42" s="141">
        <f>U41*(1-T41)</f>
        <v>64738.659413695983</v>
      </c>
      <c r="V42" s="141">
        <f>U42/R42</f>
        <v>552235.72112971998</v>
      </c>
      <c r="W42" s="142">
        <f>SUM(V42:V$42)</f>
        <v>552235.72112971998</v>
      </c>
      <c r="X42" s="136">
        <f t="shared" si="0"/>
        <v>349489.92154845741</v>
      </c>
      <c r="Y42" s="141">
        <f>SUM(X42:X$42)</f>
        <v>349489.92154845741</v>
      </c>
      <c r="Z42" s="141">
        <f t="shared" si="1"/>
        <v>202745.79958126254</v>
      </c>
      <c r="AA42" s="142">
        <f>SUM(Z42:Z$42)</f>
        <v>202745.79958126254</v>
      </c>
      <c r="AB42" s="143">
        <f t="shared" si="2"/>
        <v>8.5302310262682095</v>
      </c>
      <c r="AC42" s="137">
        <f t="shared" si="3"/>
        <v>5.3984732571481082</v>
      </c>
      <c r="AD42" s="144">
        <f t="shared" si="16"/>
        <v>63.286366342528275</v>
      </c>
      <c r="AE42" s="137">
        <f t="shared" si="4"/>
        <v>3.1317577691201008</v>
      </c>
      <c r="AF42" s="145">
        <f t="shared" si="17"/>
        <v>36.713633657471725</v>
      </c>
      <c r="AH42" s="146">
        <f>0</f>
        <v>0</v>
      </c>
      <c r="AI42" s="147">
        <f t="shared" si="18"/>
        <v>4.6109793002820631E-5</v>
      </c>
      <c r="AJ42" s="147">
        <v>0</v>
      </c>
      <c r="AK42" s="147">
        <f>(1-R42)/R42/R42/D42</f>
        <v>4.1202444089314033E-2</v>
      </c>
      <c r="AL42" s="147">
        <f>V42*V42*AI42</f>
        <v>14061840.363154341</v>
      </c>
      <c r="AM42" s="147">
        <f>(1-S42)*(1-S42)*(1-R42)/R42/R42/D42+AI42/R42/R42</f>
        <v>1.9857427030099541E-2</v>
      </c>
      <c r="AN42" s="147">
        <f>V42*V42*AI42</f>
        <v>14061840.363154341</v>
      </c>
      <c r="AO42" s="148">
        <f>S42*S42*(1-R42)/R42/R42/D42+AI42/R42/R42</f>
        <v>8.9088117025362401E-3</v>
      </c>
      <c r="AP42" s="143">
        <f t="shared" si="5"/>
        <v>8.1323826767510745</v>
      </c>
      <c r="AQ42" s="137">
        <f t="shared" si="6"/>
        <v>8.9280793757853445</v>
      </c>
      <c r="AR42" s="137">
        <f t="shared" si="7"/>
        <v>5.1222771462435004</v>
      </c>
      <c r="AS42" s="137">
        <f t="shared" si="8"/>
        <v>5.674669368052716</v>
      </c>
      <c r="AT42" s="137">
        <f t="shared" si="9"/>
        <v>2.9467602257946197</v>
      </c>
      <c r="AU42" s="149">
        <f t="shared" si="10"/>
        <v>3.316755312445582</v>
      </c>
    </row>
    <row r="43" spans="1:47" ht="14.45" customHeight="1" thickTop="1" x14ac:dyDescent="0.15">
      <c r="C43" s="181"/>
      <c r="D43" s="181"/>
      <c r="E43" s="181"/>
      <c r="F43" s="181"/>
      <c r="G43" s="179"/>
      <c r="H43" s="179"/>
      <c r="I43" s="179"/>
      <c r="J43" s="179"/>
      <c r="K43" s="179"/>
      <c r="L43" s="179"/>
      <c r="M43" s="181"/>
    </row>
    <row r="44" spans="1:47" ht="14.45" customHeight="1" thickBot="1" x14ac:dyDescent="0.2">
      <c r="A44" s="1" t="s">
        <v>103</v>
      </c>
      <c r="C44" s="181"/>
      <c r="D44" s="181"/>
      <c r="E44" s="181"/>
      <c r="F44" s="181"/>
      <c r="G44" s="179"/>
      <c r="H44" s="179"/>
      <c r="I44" s="179"/>
      <c r="J44" s="258" t="s">
        <v>104</v>
      </c>
      <c r="K44" s="259"/>
      <c r="L44" s="259"/>
      <c r="M44" s="259"/>
    </row>
    <row r="45" spans="1:47" ht="14.45" customHeight="1" thickTop="1" x14ac:dyDescent="0.15">
      <c r="A45" s="212" t="s">
        <v>18</v>
      </c>
      <c r="B45" s="214" t="s">
        <v>105</v>
      </c>
      <c r="C45" s="251" t="s">
        <v>35</v>
      </c>
      <c r="D45" s="252"/>
      <c r="E45" s="252"/>
      <c r="F45" s="253" t="s">
        <v>106</v>
      </c>
      <c r="G45" s="252"/>
      <c r="H45" s="252"/>
      <c r="I45" s="252"/>
      <c r="J45" s="253" t="s">
        <v>107</v>
      </c>
      <c r="K45" s="252"/>
      <c r="L45" s="252"/>
      <c r="M45" s="254"/>
    </row>
    <row r="46" spans="1:47" ht="14.45" customHeight="1" x14ac:dyDescent="0.15">
      <c r="A46" s="213"/>
      <c r="B46" s="215"/>
      <c r="C46" s="182" t="s">
        <v>108</v>
      </c>
      <c r="D46" s="255" t="s">
        <v>17</v>
      </c>
      <c r="E46" s="256"/>
      <c r="F46" s="183" t="s">
        <v>108</v>
      </c>
      <c r="G46" s="255" t="s">
        <v>17</v>
      </c>
      <c r="H46" s="257"/>
      <c r="I46" s="184" t="s">
        <v>151</v>
      </c>
      <c r="J46" s="183" t="s">
        <v>108</v>
      </c>
      <c r="K46" s="255" t="s">
        <v>17</v>
      </c>
      <c r="L46" s="257"/>
      <c r="M46" s="185" t="s">
        <v>152</v>
      </c>
    </row>
    <row r="47" spans="1:47" ht="14.45" customHeight="1" x14ac:dyDescent="0.15">
      <c r="A47" s="46" t="s">
        <v>65</v>
      </c>
      <c r="B47" s="47">
        <v>0</v>
      </c>
      <c r="C47" s="153">
        <f>AB7</f>
        <v>78.95222372437739</v>
      </c>
      <c r="D47" s="153">
        <f t="shared" ref="D47:E82" si="35">AP7</f>
        <v>78.447542835845113</v>
      </c>
      <c r="E47" s="154">
        <f t="shared" si="35"/>
        <v>79.456904612909668</v>
      </c>
      <c r="F47" s="155">
        <f>AC7</f>
        <v>77.504943230419059</v>
      </c>
      <c r="G47" s="153">
        <f t="shared" ref="G47:H82" si="36">AR7</f>
        <v>77.026354838024915</v>
      </c>
      <c r="H47" s="153">
        <f t="shared" si="36"/>
        <v>77.983531622813203</v>
      </c>
      <c r="I47" s="156">
        <f t="shared" ref="I47:J82" si="37">AD7</f>
        <v>98.166890778135908</v>
      </c>
      <c r="J47" s="155">
        <f t="shared" si="37"/>
        <v>1.4472804939583406</v>
      </c>
      <c r="K47" s="153">
        <f t="shared" ref="K47:L82" si="38">AT7</f>
        <v>1.3666921053122829</v>
      </c>
      <c r="L47" s="153">
        <f t="shared" si="38"/>
        <v>1.5278688826043982</v>
      </c>
      <c r="M47" s="157">
        <f>AF7</f>
        <v>1.8331092218641036</v>
      </c>
    </row>
    <row r="48" spans="1:47" ht="14.45" customHeight="1" x14ac:dyDescent="0.15">
      <c r="A48" s="46"/>
      <c r="B48" s="70">
        <v>5</v>
      </c>
      <c r="C48" s="158">
        <f>AB8</f>
        <v>74.266861092027412</v>
      </c>
      <c r="D48" s="158">
        <f t="shared" si="35"/>
        <v>73.799340322323459</v>
      </c>
      <c r="E48" s="159">
        <f t="shared" si="35"/>
        <v>74.734381861731364</v>
      </c>
      <c r="F48" s="160">
        <f>AC8</f>
        <v>72.813749112959513</v>
      </c>
      <c r="G48" s="158">
        <f t="shared" si="36"/>
        <v>72.373164463069003</v>
      </c>
      <c r="H48" s="158">
        <f t="shared" si="36"/>
        <v>73.254333762850024</v>
      </c>
      <c r="I48" s="161">
        <f t="shared" si="37"/>
        <v>98.043391146870633</v>
      </c>
      <c r="J48" s="160">
        <f t="shared" si="37"/>
        <v>1.4531119790678975</v>
      </c>
      <c r="K48" s="158">
        <f t="shared" si="38"/>
        <v>1.3722799714124974</v>
      </c>
      <c r="L48" s="158">
        <f t="shared" si="38"/>
        <v>1.5339439867232976</v>
      </c>
      <c r="M48" s="162">
        <f>AF8</f>
        <v>1.9566088531293668</v>
      </c>
    </row>
    <row r="49" spans="1:13" ht="14.45" customHeight="1" x14ac:dyDescent="0.15">
      <c r="A49" s="46"/>
      <c r="B49" s="70">
        <v>10</v>
      </c>
      <c r="C49" s="158">
        <f t="shared" ref="C49:C62" si="39">AB9</f>
        <v>69.266861092027412</v>
      </c>
      <c r="D49" s="158">
        <f t="shared" si="35"/>
        <v>68.799340322323459</v>
      </c>
      <c r="E49" s="159">
        <f t="shared" si="35"/>
        <v>69.734381861731364</v>
      </c>
      <c r="F49" s="160">
        <f t="shared" ref="F49:F62" si="40">AC9</f>
        <v>67.813749112959528</v>
      </c>
      <c r="G49" s="158">
        <f t="shared" si="36"/>
        <v>67.373164463069017</v>
      </c>
      <c r="H49" s="158">
        <f t="shared" si="36"/>
        <v>68.254333762850038</v>
      </c>
      <c r="I49" s="161">
        <f t="shared" si="37"/>
        <v>97.90215413812777</v>
      </c>
      <c r="J49" s="160">
        <f t="shared" si="37"/>
        <v>1.4531119790678975</v>
      </c>
      <c r="K49" s="158">
        <f t="shared" si="38"/>
        <v>1.3722799714124974</v>
      </c>
      <c r="L49" s="158">
        <f t="shared" si="38"/>
        <v>1.5339439867232976</v>
      </c>
      <c r="M49" s="162">
        <f t="shared" ref="M49:M62" si="41">AF9</f>
        <v>2.0978458618722513</v>
      </c>
    </row>
    <row r="50" spans="1:13" ht="14.45" customHeight="1" x14ac:dyDescent="0.15">
      <c r="A50" s="46"/>
      <c r="B50" s="70">
        <v>15</v>
      </c>
      <c r="C50" s="158">
        <f t="shared" si="39"/>
        <v>64.292377266198983</v>
      </c>
      <c r="D50" s="158">
        <f t="shared" si="35"/>
        <v>63.827359575158177</v>
      </c>
      <c r="E50" s="159">
        <f t="shared" si="35"/>
        <v>64.757394957239796</v>
      </c>
      <c r="F50" s="160">
        <f t="shared" si="40"/>
        <v>62.838707241149507</v>
      </c>
      <c r="G50" s="158">
        <f t="shared" si="36"/>
        <v>62.400677478255773</v>
      </c>
      <c r="H50" s="158">
        <f t="shared" si="36"/>
        <v>63.276737004043241</v>
      </c>
      <c r="I50" s="161">
        <f t="shared" si="37"/>
        <v>97.738969864140131</v>
      </c>
      <c r="J50" s="160">
        <f t="shared" si="37"/>
        <v>1.4536700250494863</v>
      </c>
      <c r="K50" s="158">
        <f t="shared" si="38"/>
        <v>1.3728143755256601</v>
      </c>
      <c r="L50" s="158">
        <f t="shared" si="38"/>
        <v>1.5345256745733125</v>
      </c>
      <c r="M50" s="162">
        <f t="shared" si="41"/>
        <v>2.2610301358598814</v>
      </c>
    </row>
    <row r="51" spans="1:13" ht="14.45" customHeight="1" x14ac:dyDescent="0.15">
      <c r="A51" s="46"/>
      <c r="B51" s="70">
        <v>20</v>
      </c>
      <c r="C51" s="158">
        <f t="shared" si="39"/>
        <v>59.43234647654954</v>
      </c>
      <c r="D51" s="158">
        <f t="shared" si="35"/>
        <v>58.979956332599329</v>
      </c>
      <c r="E51" s="159">
        <f t="shared" si="35"/>
        <v>59.884736620499751</v>
      </c>
      <c r="F51" s="160">
        <f t="shared" si="40"/>
        <v>57.975360317892097</v>
      </c>
      <c r="G51" s="158">
        <f t="shared" si="36"/>
        <v>57.550198219412444</v>
      </c>
      <c r="H51" s="158">
        <f t="shared" si="36"/>
        <v>58.40052241637175</v>
      </c>
      <c r="I51" s="161">
        <f t="shared" si="37"/>
        <v>97.548496323912886</v>
      </c>
      <c r="J51" s="160">
        <f t="shared" si="37"/>
        <v>1.4569861586574639</v>
      </c>
      <c r="K51" s="158">
        <f t="shared" si="38"/>
        <v>1.3759896113430194</v>
      </c>
      <c r="L51" s="158">
        <f t="shared" si="38"/>
        <v>1.5379827059719084</v>
      </c>
      <c r="M51" s="162">
        <f t="shared" si="41"/>
        <v>2.45150367608715</v>
      </c>
    </row>
    <row r="52" spans="1:13" ht="14.45" customHeight="1" x14ac:dyDescent="0.15">
      <c r="A52" s="46"/>
      <c r="B52" s="70">
        <v>25</v>
      </c>
      <c r="C52" s="158">
        <f t="shared" si="39"/>
        <v>54.641252074885308</v>
      </c>
      <c r="D52" s="158">
        <f t="shared" si="35"/>
        <v>54.21098407055009</v>
      </c>
      <c r="E52" s="159">
        <f t="shared" si="35"/>
        <v>55.071520079220527</v>
      </c>
      <c r="F52" s="160">
        <f t="shared" si="40"/>
        <v>53.178909963554261</v>
      </c>
      <c r="G52" s="158">
        <f t="shared" si="36"/>
        <v>52.776262184480643</v>
      </c>
      <c r="H52" s="158">
        <f t="shared" si="36"/>
        <v>53.581557742627879</v>
      </c>
      <c r="I52" s="161">
        <f t="shared" si="37"/>
        <v>97.323739746433844</v>
      </c>
      <c r="J52" s="160">
        <f t="shared" si="37"/>
        <v>1.4623421113310575</v>
      </c>
      <c r="K52" s="158">
        <f t="shared" si="38"/>
        <v>1.3811328965256175</v>
      </c>
      <c r="L52" s="158">
        <f t="shared" si="38"/>
        <v>1.5435513261364975</v>
      </c>
      <c r="M52" s="162">
        <f t="shared" si="41"/>
        <v>2.6762602535661735</v>
      </c>
    </row>
    <row r="53" spans="1:13" ht="14.45" customHeight="1" x14ac:dyDescent="0.15">
      <c r="A53" s="46"/>
      <c r="B53" s="70">
        <v>30</v>
      </c>
      <c r="C53" s="158">
        <f t="shared" si="39"/>
        <v>49.782943561356973</v>
      </c>
      <c r="D53" s="158">
        <f t="shared" si="35"/>
        <v>49.364504560878288</v>
      </c>
      <c r="E53" s="159">
        <f t="shared" si="35"/>
        <v>50.201382561835658</v>
      </c>
      <c r="F53" s="160">
        <f t="shared" si="40"/>
        <v>48.316623468206117</v>
      </c>
      <c r="G53" s="158">
        <f t="shared" si="36"/>
        <v>47.926018582986956</v>
      </c>
      <c r="H53" s="158">
        <f t="shared" si="36"/>
        <v>48.707228353425279</v>
      </c>
      <c r="I53" s="161">
        <f t="shared" si="37"/>
        <v>97.054573337264344</v>
      </c>
      <c r="J53" s="160">
        <f t="shared" si="37"/>
        <v>1.4663200931508553</v>
      </c>
      <c r="K53" s="158">
        <f t="shared" si="38"/>
        <v>1.3849434532935228</v>
      </c>
      <c r="L53" s="158">
        <f t="shared" si="38"/>
        <v>1.5476967330081879</v>
      </c>
      <c r="M53" s="162">
        <f t="shared" si="41"/>
        <v>2.9454266627356631</v>
      </c>
    </row>
    <row r="54" spans="1:13" ht="14.45" customHeight="1" x14ac:dyDescent="0.15">
      <c r="A54" s="46"/>
      <c r="B54" s="70">
        <v>35</v>
      </c>
      <c r="C54" s="158">
        <f t="shared" si="39"/>
        <v>44.832771612195536</v>
      </c>
      <c r="D54" s="158">
        <f t="shared" si="35"/>
        <v>44.417707324250252</v>
      </c>
      <c r="E54" s="159">
        <f t="shared" si="35"/>
        <v>45.247835900140821</v>
      </c>
      <c r="F54" s="160">
        <f t="shared" si="40"/>
        <v>43.364903557483728</v>
      </c>
      <c r="G54" s="158">
        <f t="shared" si="36"/>
        <v>42.977726016208862</v>
      </c>
      <c r="H54" s="158">
        <f t="shared" si="36"/>
        <v>43.752081098758595</v>
      </c>
      <c r="I54" s="161">
        <f t="shared" si="37"/>
        <v>96.725903837913705</v>
      </c>
      <c r="J54" s="160">
        <f t="shared" si="37"/>
        <v>1.4678680547118028</v>
      </c>
      <c r="K54" s="158">
        <f t="shared" si="38"/>
        <v>1.3864243625690305</v>
      </c>
      <c r="L54" s="158">
        <f t="shared" si="38"/>
        <v>1.5493117468545752</v>
      </c>
      <c r="M54" s="162">
        <f t="shared" si="41"/>
        <v>3.2740961620862832</v>
      </c>
    </row>
    <row r="55" spans="1:13" ht="14.45" customHeight="1" x14ac:dyDescent="0.15">
      <c r="A55" s="46"/>
      <c r="B55" s="70">
        <v>40</v>
      </c>
      <c r="C55" s="158">
        <f t="shared" si="39"/>
        <v>40.010458457448323</v>
      </c>
      <c r="D55" s="158">
        <f t="shared" si="35"/>
        <v>39.606003977293078</v>
      </c>
      <c r="E55" s="159">
        <f t="shared" si="35"/>
        <v>40.414912937603567</v>
      </c>
      <c r="F55" s="160">
        <f t="shared" si="40"/>
        <v>38.536404451410739</v>
      </c>
      <c r="G55" s="158">
        <f t="shared" si="36"/>
        <v>38.159951301514532</v>
      </c>
      <c r="H55" s="158">
        <f t="shared" si="36"/>
        <v>38.912857601306946</v>
      </c>
      <c r="I55" s="161">
        <f t="shared" si="37"/>
        <v>96.315828253742055</v>
      </c>
      <c r="J55" s="160">
        <f t="shared" si="37"/>
        <v>1.4740540060375762</v>
      </c>
      <c r="K55" s="158">
        <f t="shared" si="38"/>
        <v>1.3923423317545889</v>
      </c>
      <c r="L55" s="158">
        <f t="shared" si="38"/>
        <v>1.5557656803205635</v>
      </c>
      <c r="M55" s="162">
        <f t="shared" si="41"/>
        <v>3.6841717462579271</v>
      </c>
    </row>
    <row r="56" spans="1:13" ht="14.45" customHeight="1" x14ac:dyDescent="0.15">
      <c r="A56" s="46"/>
      <c r="B56" s="70">
        <v>45</v>
      </c>
      <c r="C56" s="158">
        <f t="shared" si="39"/>
        <v>35.401290708818095</v>
      </c>
      <c r="D56" s="158">
        <f t="shared" si="35"/>
        <v>35.021527660539213</v>
      </c>
      <c r="E56" s="159">
        <f t="shared" si="35"/>
        <v>35.781053757096977</v>
      </c>
      <c r="F56" s="160">
        <f t="shared" si="40"/>
        <v>33.911808830863954</v>
      </c>
      <c r="G56" s="158">
        <f t="shared" si="36"/>
        <v>33.560157949496862</v>
      </c>
      <c r="H56" s="158">
        <f t="shared" si="36"/>
        <v>34.263459712231047</v>
      </c>
      <c r="I56" s="161">
        <f t="shared" si="37"/>
        <v>95.792577479150708</v>
      </c>
      <c r="J56" s="160">
        <f t="shared" si="37"/>
        <v>1.4894818779541421</v>
      </c>
      <c r="K56" s="158">
        <f t="shared" si="38"/>
        <v>1.4071304642896274</v>
      </c>
      <c r="L56" s="158">
        <f t="shared" si="38"/>
        <v>1.5718332916186568</v>
      </c>
      <c r="M56" s="162">
        <f t="shared" si="41"/>
        <v>4.2074225208492964</v>
      </c>
    </row>
    <row r="57" spans="1:13" ht="14.45" customHeight="1" x14ac:dyDescent="0.15">
      <c r="A57" s="46"/>
      <c r="B57" s="70">
        <v>50</v>
      </c>
      <c r="C57" s="158">
        <f t="shared" si="39"/>
        <v>30.827953588704879</v>
      </c>
      <c r="D57" s="158">
        <f t="shared" si="35"/>
        <v>30.470510837809321</v>
      </c>
      <c r="E57" s="159">
        <f t="shared" si="35"/>
        <v>31.185396339600437</v>
      </c>
      <c r="F57" s="160">
        <f t="shared" si="40"/>
        <v>29.329883426798446</v>
      </c>
      <c r="G57" s="158">
        <f t="shared" si="36"/>
        <v>29.000621623475112</v>
      </c>
      <c r="H57" s="158">
        <f t="shared" si="36"/>
        <v>29.65914523012178</v>
      </c>
      <c r="I57" s="161">
        <f t="shared" si="37"/>
        <v>95.140546200720522</v>
      </c>
      <c r="J57" s="160">
        <f t="shared" si="37"/>
        <v>1.4980701619064378</v>
      </c>
      <c r="K57" s="158">
        <f t="shared" si="38"/>
        <v>1.4151657632065322</v>
      </c>
      <c r="L57" s="158">
        <f t="shared" si="38"/>
        <v>1.5809745606063434</v>
      </c>
      <c r="M57" s="162">
        <f t="shared" si="41"/>
        <v>4.8594537992794926</v>
      </c>
    </row>
    <row r="58" spans="1:13" ht="14.45" customHeight="1" x14ac:dyDescent="0.15">
      <c r="A58" s="46"/>
      <c r="B58" s="70">
        <v>55</v>
      </c>
      <c r="C58" s="158">
        <f t="shared" si="39"/>
        <v>26.562449209807859</v>
      </c>
      <c r="D58" s="158">
        <f t="shared" si="35"/>
        <v>26.231096517966378</v>
      </c>
      <c r="E58" s="159">
        <f t="shared" si="35"/>
        <v>26.89380190164934</v>
      </c>
      <c r="F58" s="160">
        <f t="shared" si="40"/>
        <v>25.034265997537098</v>
      </c>
      <c r="G58" s="158">
        <f t="shared" si="36"/>
        <v>24.731044869836438</v>
      </c>
      <c r="H58" s="158">
        <f t="shared" si="36"/>
        <v>25.337487125237757</v>
      </c>
      <c r="I58" s="161">
        <f t="shared" si="37"/>
        <v>94.246828670804589</v>
      </c>
      <c r="J58" s="160">
        <f t="shared" si="37"/>
        <v>1.5281832122707566</v>
      </c>
      <c r="K58" s="158">
        <f t="shared" si="38"/>
        <v>1.4437083685067029</v>
      </c>
      <c r="L58" s="158">
        <f t="shared" si="38"/>
        <v>1.6126580560348103</v>
      </c>
      <c r="M58" s="162">
        <f t="shared" si="41"/>
        <v>5.7531713291954025</v>
      </c>
    </row>
    <row r="59" spans="1:13" ht="14.45" customHeight="1" x14ac:dyDescent="0.15">
      <c r="A59" s="46"/>
      <c r="B59" s="70">
        <v>60</v>
      </c>
      <c r="C59" s="158">
        <f t="shared" si="39"/>
        <v>22.41540515580547</v>
      </c>
      <c r="D59" s="158">
        <f t="shared" si="35"/>
        <v>22.105284858606755</v>
      </c>
      <c r="E59" s="159">
        <f t="shared" si="35"/>
        <v>22.725525453004185</v>
      </c>
      <c r="F59" s="160">
        <f t="shared" si="40"/>
        <v>20.848176053113299</v>
      </c>
      <c r="G59" s="158">
        <f t="shared" si="36"/>
        <v>20.565972646112815</v>
      </c>
      <c r="H59" s="158">
        <f t="shared" si="36"/>
        <v>21.130379460113783</v>
      </c>
      <c r="I59" s="161">
        <f t="shared" si="37"/>
        <v>93.008249943292824</v>
      </c>
      <c r="J59" s="160">
        <f t="shared" si="37"/>
        <v>1.5672291026921705</v>
      </c>
      <c r="K59" s="158">
        <f t="shared" si="38"/>
        <v>1.4805187661209953</v>
      </c>
      <c r="L59" s="158">
        <f t="shared" si="38"/>
        <v>1.6539394392633457</v>
      </c>
      <c r="M59" s="162">
        <f t="shared" si="41"/>
        <v>6.9917500567071684</v>
      </c>
    </row>
    <row r="60" spans="1:13" ht="14.45" customHeight="1" x14ac:dyDescent="0.15">
      <c r="A60" s="46"/>
      <c r="B60" s="70">
        <v>65</v>
      </c>
      <c r="C60" s="158">
        <f t="shared" si="39"/>
        <v>18.556400684660815</v>
      </c>
      <c r="D60" s="158">
        <f t="shared" si="35"/>
        <v>18.269335402753576</v>
      </c>
      <c r="E60" s="159">
        <f t="shared" si="35"/>
        <v>18.843465966568054</v>
      </c>
      <c r="F60" s="160">
        <f t="shared" si="40"/>
        <v>16.944095414668464</v>
      </c>
      <c r="G60" s="158">
        <f t="shared" si="36"/>
        <v>16.684186697758051</v>
      </c>
      <c r="H60" s="158">
        <f t="shared" si="36"/>
        <v>17.204004131578877</v>
      </c>
      <c r="I60" s="161">
        <f t="shared" si="37"/>
        <v>91.311325416005246</v>
      </c>
      <c r="J60" s="160">
        <f t="shared" si="37"/>
        <v>1.6123052699923537</v>
      </c>
      <c r="K60" s="158">
        <f t="shared" si="38"/>
        <v>1.522178708372645</v>
      </c>
      <c r="L60" s="158">
        <f t="shared" si="38"/>
        <v>1.7024318316120624</v>
      </c>
      <c r="M60" s="162">
        <f t="shared" si="41"/>
        <v>8.688674583994759</v>
      </c>
    </row>
    <row r="61" spans="1:13" ht="14.45" customHeight="1" x14ac:dyDescent="0.15">
      <c r="A61" s="46"/>
      <c r="B61" s="70">
        <v>70</v>
      </c>
      <c r="C61" s="158">
        <f t="shared" si="39"/>
        <v>14.936752599321743</v>
      </c>
      <c r="D61" s="158">
        <f t="shared" si="35"/>
        <v>14.685990254957641</v>
      </c>
      <c r="E61" s="159">
        <f t="shared" si="35"/>
        <v>15.187514943685844</v>
      </c>
      <c r="F61" s="160">
        <f t="shared" si="40"/>
        <v>13.275446292858557</v>
      </c>
      <c r="G61" s="158">
        <f t="shared" si="36"/>
        <v>13.048742602733434</v>
      </c>
      <c r="H61" s="158">
        <f t="shared" si="36"/>
        <v>13.502149982983681</v>
      </c>
      <c r="I61" s="161">
        <f t="shared" si="37"/>
        <v>88.877727635800682</v>
      </c>
      <c r="J61" s="160">
        <f t="shared" si="37"/>
        <v>1.6613063064631839</v>
      </c>
      <c r="K61" s="158">
        <f t="shared" si="38"/>
        <v>1.5671253682847766</v>
      </c>
      <c r="L61" s="158">
        <f t="shared" si="38"/>
        <v>1.7554872446415912</v>
      </c>
      <c r="M61" s="162">
        <f t="shared" si="41"/>
        <v>11.122272364199308</v>
      </c>
    </row>
    <row r="62" spans="1:13" ht="14.45" customHeight="1" x14ac:dyDescent="0.15">
      <c r="A62" s="46"/>
      <c r="B62" s="70">
        <v>75</v>
      </c>
      <c r="C62" s="158">
        <f t="shared" si="39"/>
        <v>11.548979592644338</v>
      </c>
      <c r="D62" s="158">
        <f t="shared" si="35"/>
        <v>11.334164611862894</v>
      </c>
      <c r="E62" s="159">
        <f t="shared" si="35"/>
        <v>11.763794573425782</v>
      </c>
      <c r="F62" s="160">
        <f t="shared" si="40"/>
        <v>9.884637575436571</v>
      </c>
      <c r="G62" s="158">
        <f t="shared" si="36"/>
        <v>9.688096173850667</v>
      </c>
      <c r="H62" s="158">
        <f t="shared" si="36"/>
        <v>10.081178977022475</v>
      </c>
      <c r="I62" s="161">
        <f t="shared" si="37"/>
        <v>85.58883922292317</v>
      </c>
      <c r="J62" s="160">
        <f t="shared" si="37"/>
        <v>1.6643420172077674</v>
      </c>
      <c r="K62" s="158">
        <f t="shared" si="38"/>
        <v>1.5651269647724368</v>
      </c>
      <c r="L62" s="158">
        <f t="shared" si="38"/>
        <v>1.763557069643098</v>
      </c>
      <c r="M62" s="162">
        <f t="shared" si="41"/>
        <v>14.411160777076823</v>
      </c>
    </row>
    <row r="63" spans="1:13" ht="14.45" customHeight="1" x14ac:dyDescent="0.15">
      <c r="A63" s="46"/>
      <c r="B63" s="70">
        <v>80</v>
      </c>
      <c r="C63" s="158">
        <f>AB23</f>
        <v>8.4866516864833201</v>
      </c>
      <c r="D63" s="158">
        <f t="shared" si="35"/>
        <v>8.3112273037496784</v>
      </c>
      <c r="E63" s="159">
        <f t="shared" si="35"/>
        <v>8.6620760692169618</v>
      </c>
      <c r="F63" s="160">
        <f>AC23</f>
        <v>6.8963134455409012</v>
      </c>
      <c r="G63" s="158">
        <f t="shared" si="36"/>
        <v>6.7265195368114679</v>
      </c>
      <c r="H63" s="158">
        <f t="shared" si="36"/>
        <v>7.0661073542703345</v>
      </c>
      <c r="I63" s="161">
        <f t="shared" si="37"/>
        <v>81.26071035205382</v>
      </c>
      <c r="J63" s="160">
        <f t="shared" si="37"/>
        <v>1.590338240942418</v>
      </c>
      <c r="K63" s="158">
        <f t="shared" si="38"/>
        <v>1.4832837756477437</v>
      </c>
      <c r="L63" s="158">
        <f t="shared" si="38"/>
        <v>1.6973927062370924</v>
      </c>
      <c r="M63" s="162">
        <f>AF23</f>
        <v>18.739289647946173</v>
      </c>
    </row>
    <row r="64" spans="1:13" ht="14.45" customHeight="1" x14ac:dyDescent="0.15">
      <c r="A64" s="22"/>
      <c r="B64" s="93">
        <v>85</v>
      </c>
      <c r="C64" s="163">
        <f>AB24</f>
        <v>6.1885229234999803</v>
      </c>
      <c r="D64" s="163">
        <f t="shared" si="35"/>
        <v>5.7982854836147393</v>
      </c>
      <c r="E64" s="164">
        <f t="shared" si="35"/>
        <v>6.5787603633852214</v>
      </c>
      <c r="F64" s="165">
        <f>AC24</f>
        <v>4.6003797028612379</v>
      </c>
      <c r="G64" s="163">
        <f t="shared" si="36"/>
        <v>4.2841779864206107</v>
      </c>
      <c r="H64" s="163">
        <f t="shared" si="36"/>
        <v>4.9165814193018651</v>
      </c>
      <c r="I64" s="166">
        <f t="shared" si="37"/>
        <v>74.337281443880428</v>
      </c>
      <c r="J64" s="165">
        <f t="shared" si="37"/>
        <v>1.5881432206387429</v>
      </c>
      <c r="K64" s="163">
        <f t="shared" si="38"/>
        <v>1.4273348219724067</v>
      </c>
      <c r="L64" s="163">
        <f t="shared" si="38"/>
        <v>1.7489516193050791</v>
      </c>
      <c r="M64" s="167">
        <f>AF24</f>
        <v>25.662718556119575</v>
      </c>
    </row>
    <row r="65" spans="1:13" ht="14.45" customHeight="1" x14ac:dyDescent="0.15">
      <c r="A65" s="46" t="s">
        <v>102</v>
      </c>
      <c r="B65" s="168">
        <v>0</v>
      </c>
      <c r="C65" s="169">
        <f>AB25</f>
        <v>86.287665346325355</v>
      </c>
      <c r="D65" s="169">
        <f t="shared" si="35"/>
        <v>85.83854462175357</v>
      </c>
      <c r="E65" s="170">
        <f t="shared" si="35"/>
        <v>86.736786070897139</v>
      </c>
      <c r="F65" s="171">
        <f>AC25</f>
        <v>83.241347109956649</v>
      </c>
      <c r="G65" s="169">
        <f t="shared" si="36"/>
        <v>82.827922802292434</v>
      </c>
      <c r="H65" s="169">
        <f t="shared" si="36"/>
        <v>83.654771417620864</v>
      </c>
      <c r="I65" s="172">
        <f t="shared" si="37"/>
        <v>96.469578561267184</v>
      </c>
      <c r="J65" s="171">
        <f t="shared" si="37"/>
        <v>3.04631823636872</v>
      </c>
      <c r="K65" s="169">
        <f t="shared" si="38"/>
        <v>2.9382051895167471</v>
      </c>
      <c r="L65" s="169">
        <f t="shared" si="38"/>
        <v>3.1544312832206929</v>
      </c>
      <c r="M65" s="173">
        <f>AF25</f>
        <v>3.5304214387328425</v>
      </c>
    </row>
    <row r="66" spans="1:13" ht="14.45" customHeight="1" x14ac:dyDescent="0.15">
      <c r="A66" s="125"/>
      <c r="B66" s="70">
        <v>5</v>
      </c>
      <c r="C66" s="158">
        <f>AB26</f>
        <v>81.612768705428849</v>
      </c>
      <c r="D66" s="158">
        <f t="shared" si="35"/>
        <v>81.215324451019612</v>
      </c>
      <c r="E66" s="159">
        <f t="shared" si="35"/>
        <v>82.010212959838086</v>
      </c>
      <c r="F66" s="160">
        <f>AC26</f>
        <v>78.554856128308714</v>
      </c>
      <c r="G66" s="158">
        <f t="shared" si="36"/>
        <v>78.194148687058757</v>
      </c>
      <c r="H66" s="158">
        <f t="shared" si="36"/>
        <v>78.915563569558671</v>
      </c>
      <c r="I66" s="161">
        <f t="shared" si="37"/>
        <v>96.253144421362194</v>
      </c>
      <c r="J66" s="160">
        <f t="shared" si="37"/>
        <v>3.057912577120133</v>
      </c>
      <c r="K66" s="158">
        <f t="shared" si="38"/>
        <v>2.9496537464744352</v>
      </c>
      <c r="L66" s="158">
        <f t="shared" si="38"/>
        <v>3.1661714077658307</v>
      </c>
      <c r="M66" s="162">
        <f>AF26</f>
        <v>3.7468555786378097</v>
      </c>
    </row>
    <row r="67" spans="1:13" ht="14.45" customHeight="1" x14ac:dyDescent="0.15">
      <c r="A67" s="125"/>
      <c r="B67" s="70">
        <v>10</v>
      </c>
      <c r="C67" s="158">
        <f t="shared" ref="C67:C80" si="42">AB27</f>
        <v>76.679152802512277</v>
      </c>
      <c r="D67" s="158">
        <f t="shared" si="35"/>
        <v>76.292171527182376</v>
      </c>
      <c r="E67" s="159">
        <f t="shared" si="35"/>
        <v>77.066134077842179</v>
      </c>
      <c r="F67" s="160">
        <f t="shared" ref="F67:F80" si="43">AC27</f>
        <v>73.61868281568259</v>
      </c>
      <c r="G67" s="158">
        <f t="shared" si="36"/>
        <v>73.268688544593843</v>
      </c>
      <c r="H67" s="158">
        <f t="shared" si="36"/>
        <v>73.968677086771336</v>
      </c>
      <c r="I67" s="161">
        <f t="shared" si="37"/>
        <v>96.008732654217042</v>
      </c>
      <c r="J67" s="160">
        <f t="shared" si="37"/>
        <v>3.0604699868296876</v>
      </c>
      <c r="K67" s="158">
        <f t="shared" si="38"/>
        <v>2.9521786536917518</v>
      </c>
      <c r="L67" s="158">
        <f t="shared" si="38"/>
        <v>3.1687613199676234</v>
      </c>
      <c r="M67" s="162">
        <f t="shared" ref="M67:M80" si="44">AF27</f>
        <v>3.9912673457829539</v>
      </c>
    </row>
    <row r="68" spans="1:13" ht="14.45" customHeight="1" x14ac:dyDescent="0.15">
      <c r="A68" s="125"/>
      <c r="B68" s="70">
        <v>15</v>
      </c>
      <c r="C68" s="158">
        <f t="shared" si="42"/>
        <v>71.711772245109543</v>
      </c>
      <c r="D68" s="158">
        <f t="shared" si="35"/>
        <v>71.329938147235325</v>
      </c>
      <c r="E68" s="159">
        <f t="shared" si="35"/>
        <v>72.093606342983762</v>
      </c>
      <c r="F68" s="160">
        <f t="shared" si="43"/>
        <v>68.649952270397492</v>
      </c>
      <c r="G68" s="158">
        <f t="shared" si="36"/>
        <v>68.305211514417252</v>
      </c>
      <c r="H68" s="158">
        <f t="shared" si="36"/>
        <v>68.994693026377732</v>
      </c>
      <c r="I68" s="161">
        <f t="shared" si="37"/>
        <v>95.730380272507006</v>
      </c>
      <c r="J68" s="160">
        <f t="shared" si="37"/>
        <v>3.0618199747120514</v>
      </c>
      <c r="K68" s="158">
        <f t="shared" si="38"/>
        <v>2.953513204294071</v>
      </c>
      <c r="L68" s="158">
        <f t="shared" si="38"/>
        <v>3.1701267451300317</v>
      </c>
      <c r="M68" s="162">
        <f t="shared" si="44"/>
        <v>4.2696197274930059</v>
      </c>
    </row>
    <row r="69" spans="1:13" ht="14.45" customHeight="1" x14ac:dyDescent="0.15">
      <c r="A69" s="125"/>
      <c r="B69" s="70">
        <v>20</v>
      </c>
      <c r="C69" s="158">
        <f t="shared" si="42"/>
        <v>66.790851900423235</v>
      </c>
      <c r="D69" s="158">
        <f t="shared" si="35"/>
        <v>66.419213679753042</v>
      </c>
      <c r="E69" s="159">
        <f t="shared" si="35"/>
        <v>67.162490121093427</v>
      </c>
      <c r="F69" s="160">
        <f t="shared" si="43"/>
        <v>63.725518336373028</v>
      </c>
      <c r="G69" s="158">
        <f t="shared" si="36"/>
        <v>63.39115539323813</v>
      </c>
      <c r="H69" s="158">
        <f t="shared" si="36"/>
        <v>64.05988127950792</v>
      </c>
      <c r="I69" s="161">
        <f t="shared" si="37"/>
        <v>95.410548785003925</v>
      </c>
      <c r="J69" s="160">
        <f t="shared" si="37"/>
        <v>3.0653335640501918</v>
      </c>
      <c r="K69" s="158">
        <f t="shared" si="38"/>
        <v>2.9569755114275544</v>
      </c>
      <c r="L69" s="158">
        <f t="shared" si="38"/>
        <v>3.1736916166728291</v>
      </c>
      <c r="M69" s="162">
        <f t="shared" si="44"/>
        <v>4.5894512149960578</v>
      </c>
    </row>
    <row r="70" spans="1:13" ht="14.45" customHeight="1" x14ac:dyDescent="0.15">
      <c r="A70" s="125"/>
      <c r="B70" s="70">
        <v>25</v>
      </c>
      <c r="C70" s="158">
        <f t="shared" si="42"/>
        <v>61.818670413395367</v>
      </c>
      <c r="D70" s="158">
        <f t="shared" si="35"/>
        <v>61.450892803474055</v>
      </c>
      <c r="E70" s="159">
        <f t="shared" si="35"/>
        <v>62.186448023316679</v>
      </c>
      <c r="F70" s="160">
        <f t="shared" si="43"/>
        <v>58.752010066667367</v>
      </c>
      <c r="G70" s="158">
        <f t="shared" si="36"/>
        <v>58.421558659918134</v>
      </c>
      <c r="H70" s="158">
        <f t="shared" si="36"/>
        <v>59.0824614734166</v>
      </c>
      <c r="I70" s="161">
        <f t="shared" si="37"/>
        <v>95.039265118093681</v>
      </c>
      <c r="J70" s="160">
        <f t="shared" si="37"/>
        <v>3.0666603467280007</v>
      </c>
      <c r="K70" s="158">
        <f t="shared" si="38"/>
        <v>2.958286602212679</v>
      </c>
      <c r="L70" s="158">
        <f t="shared" si="38"/>
        <v>3.1750340912433224</v>
      </c>
      <c r="M70" s="162">
        <f t="shared" si="44"/>
        <v>4.960734881906312</v>
      </c>
    </row>
    <row r="71" spans="1:13" ht="14.45" customHeight="1" x14ac:dyDescent="0.15">
      <c r="A71" s="125"/>
      <c r="B71" s="70">
        <v>30</v>
      </c>
      <c r="C71" s="158">
        <f t="shared" si="42"/>
        <v>56.90562692032595</v>
      </c>
      <c r="D71" s="158">
        <f t="shared" si="35"/>
        <v>56.5473177597381</v>
      </c>
      <c r="E71" s="159">
        <f t="shared" si="35"/>
        <v>57.263936080913801</v>
      </c>
      <c r="F71" s="160">
        <f t="shared" si="43"/>
        <v>53.834460875669826</v>
      </c>
      <c r="G71" s="158">
        <f t="shared" si="36"/>
        <v>53.513554775999808</v>
      </c>
      <c r="H71" s="158">
        <f t="shared" si="36"/>
        <v>54.155366975339845</v>
      </c>
      <c r="I71" s="161">
        <f t="shared" si="37"/>
        <v>94.603053843943968</v>
      </c>
      <c r="J71" s="160">
        <f t="shared" si="37"/>
        <v>3.0711660446561275</v>
      </c>
      <c r="K71" s="158">
        <f t="shared" si="38"/>
        <v>2.9627230634313131</v>
      </c>
      <c r="L71" s="158">
        <f t="shared" si="38"/>
        <v>3.179609025880942</v>
      </c>
      <c r="M71" s="162">
        <f t="shared" si="44"/>
        <v>5.3969461560560488</v>
      </c>
    </row>
    <row r="72" spans="1:13" ht="14.45" customHeight="1" x14ac:dyDescent="0.15">
      <c r="A72" s="125"/>
      <c r="B72" s="70">
        <v>35</v>
      </c>
      <c r="C72" s="158">
        <f t="shared" si="42"/>
        <v>51.997940311844353</v>
      </c>
      <c r="D72" s="158">
        <f t="shared" si="35"/>
        <v>51.648277893865412</v>
      </c>
      <c r="E72" s="159">
        <f t="shared" si="35"/>
        <v>52.347602729823294</v>
      </c>
      <c r="F72" s="160">
        <f t="shared" si="43"/>
        <v>48.921552777303894</v>
      </c>
      <c r="G72" s="158">
        <f t="shared" si="36"/>
        <v>48.609313163811855</v>
      </c>
      <c r="H72" s="158">
        <f t="shared" si="36"/>
        <v>49.233792390795934</v>
      </c>
      <c r="I72" s="161">
        <f t="shared" si="37"/>
        <v>94.083635782320201</v>
      </c>
      <c r="J72" s="160">
        <f t="shared" si="37"/>
        <v>3.0763875345404457</v>
      </c>
      <c r="K72" s="158">
        <f t="shared" si="38"/>
        <v>2.9678568080510206</v>
      </c>
      <c r="L72" s="158">
        <f t="shared" si="38"/>
        <v>3.1849182610298707</v>
      </c>
      <c r="M72" s="162">
        <f t="shared" si="44"/>
        <v>5.9163642176797735</v>
      </c>
    </row>
    <row r="73" spans="1:13" ht="14.45" customHeight="1" x14ac:dyDescent="0.15">
      <c r="A73" s="125"/>
      <c r="B73" s="70">
        <v>40</v>
      </c>
      <c r="C73" s="158">
        <f t="shared" si="42"/>
        <v>47.095702836212787</v>
      </c>
      <c r="D73" s="158">
        <f t="shared" si="35"/>
        <v>46.7542100232994</v>
      </c>
      <c r="E73" s="159">
        <f t="shared" si="35"/>
        <v>47.437195649126174</v>
      </c>
      <c r="F73" s="160">
        <f t="shared" si="43"/>
        <v>44.013219381407154</v>
      </c>
      <c r="G73" s="158">
        <f t="shared" si="36"/>
        <v>43.709098257498994</v>
      </c>
      <c r="H73" s="158">
        <f t="shared" si="36"/>
        <v>44.317340505315315</v>
      </c>
      <c r="I73" s="161">
        <f t="shared" si="37"/>
        <v>93.454851994616689</v>
      </c>
      <c r="J73" s="160">
        <f t="shared" si="37"/>
        <v>3.0824834548056472</v>
      </c>
      <c r="K73" s="158">
        <f t="shared" si="38"/>
        <v>2.973847339577361</v>
      </c>
      <c r="L73" s="158">
        <f t="shared" si="38"/>
        <v>3.1911195700339334</v>
      </c>
      <c r="M73" s="162">
        <f t="shared" si="44"/>
        <v>6.545148005383342</v>
      </c>
    </row>
    <row r="74" spans="1:13" ht="14.45" customHeight="1" x14ac:dyDescent="0.15">
      <c r="A74" s="125"/>
      <c r="B74" s="70">
        <v>45</v>
      </c>
      <c r="C74" s="158">
        <f t="shared" si="42"/>
        <v>42.318943742140796</v>
      </c>
      <c r="D74" s="158">
        <f t="shared" si="35"/>
        <v>41.996378024705244</v>
      </c>
      <c r="E74" s="159">
        <f t="shared" si="35"/>
        <v>42.641509459576348</v>
      </c>
      <c r="F74" s="160">
        <f t="shared" si="43"/>
        <v>39.220967937045955</v>
      </c>
      <c r="G74" s="158">
        <f t="shared" si="36"/>
        <v>38.93545224696782</v>
      </c>
      <c r="H74" s="158">
        <f t="shared" si="36"/>
        <v>39.506483627124091</v>
      </c>
      <c r="I74" s="161">
        <f t="shared" si="37"/>
        <v>92.679458580130131</v>
      </c>
      <c r="J74" s="160">
        <f t="shared" si="37"/>
        <v>3.0979758050948427</v>
      </c>
      <c r="K74" s="158">
        <f t="shared" si="38"/>
        <v>2.9890972340880064</v>
      </c>
      <c r="L74" s="158">
        <f t="shared" si="38"/>
        <v>3.206854376101679</v>
      </c>
      <c r="M74" s="162">
        <f t="shared" si="44"/>
        <v>7.3205414198698637</v>
      </c>
    </row>
    <row r="75" spans="1:13" ht="14.45" customHeight="1" x14ac:dyDescent="0.15">
      <c r="A75" s="125"/>
      <c r="B75" s="70">
        <v>50</v>
      </c>
      <c r="C75" s="158">
        <f t="shared" si="42"/>
        <v>37.556693837683156</v>
      </c>
      <c r="D75" s="158">
        <f t="shared" si="35"/>
        <v>37.251465538382128</v>
      </c>
      <c r="E75" s="159">
        <f t="shared" si="35"/>
        <v>37.861922136984184</v>
      </c>
      <c r="F75" s="160">
        <f t="shared" si="43"/>
        <v>34.447953651011979</v>
      </c>
      <c r="G75" s="158">
        <f t="shared" si="36"/>
        <v>34.179337092000026</v>
      </c>
      <c r="H75" s="158">
        <f t="shared" si="36"/>
        <v>34.716570210023932</v>
      </c>
      <c r="I75" s="161">
        <f t="shared" si="37"/>
        <v>91.722540327679297</v>
      </c>
      <c r="J75" s="160">
        <f t="shared" si="37"/>
        <v>3.1087401866711786</v>
      </c>
      <c r="K75" s="158">
        <f t="shared" si="38"/>
        <v>2.9996807296739902</v>
      </c>
      <c r="L75" s="158">
        <f t="shared" si="38"/>
        <v>3.2177996436683669</v>
      </c>
      <c r="M75" s="162">
        <f t="shared" si="44"/>
        <v>8.2774596723207061</v>
      </c>
    </row>
    <row r="76" spans="1:13" ht="14.45" customHeight="1" x14ac:dyDescent="0.15">
      <c r="A76" s="125"/>
      <c r="B76" s="70">
        <v>55</v>
      </c>
      <c r="C76" s="158">
        <f t="shared" si="42"/>
        <v>32.861348048009155</v>
      </c>
      <c r="D76" s="158">
        <f t="shared" si="35"/>
        <v>32.572913027792303</v>
      </c>
      <c r="E76" s="159">
        <f t="shared" si="35"/>
        <v>33.149783068226007</v>
      </c>
      <c r="F76" s="160">
        <f t="shared" si="43"/>
        <v>29.732292170050183</v>
      </c>
      <c r="G76" s="158">
        <f t="shared" si="36"/>
        <v>29.479772007331196</v>
      </c>
      <c r="H76" s="158">
        <f t="shared" si="36"/>
        <v>29.98481233276917</v>
      </c>
      <c r="I76" s="161">
        <f t="shared" si="37"/>
        <v>90.478005122043243</v>
      </c>
      <c r="J76" s="160">
        <f t="shared" si="37"/>
        <v>3.1290558779589781</v>
      </c>
      <c r="K76" s="158">
        <f t="shared" si="38"/>
        <v>3.0195640402542288</v>
      </c>
      <c r="L76" s="158">
        <f t="shared" si="38"/>
        <v>3.2385477156637275</v>
      </c>
      <c r="M76" s="162">
        <f t="shared" si="44"/>
        <v>9.521994877956768</v>
      </c>
    </row>
    <row r="77" spans="1:13" ht="14.45" customHeight="1" x14ac:dyDescent="0.15">
      <c r="A77" s="125"/>
      <c r="B77" s="70">
        <v>60</v>
      </c>
      <c r="C77" s="158">
        <f t="shared" si="42"/>
        <v>28.235967682344501</v>
      </c>
      <c r="D77" s="158">
        <f t="shared" si="35"/>
        <v>27.963288761006332</v>
      </c>
      <c r="E77" s="159">
        <f t="shared" si="35"/>
        <v>28.508646603682671</v>
      </c>
      <c r="F77" s="160">
        <f t="shared" si="43"/>
        <v>25.080908175514175</v>
      </c>
      <c r="G77" s="158">
        <f t="shared" si="36"/>
        <v>24.843120280887643</v>
      </c>
      <c r="H77" s="158">
        <f t="shared" si="36"/>
        <v>25.318696070140707</v>
      </c>
      <c r="I77" s="161">
        <f t="shared" si="37"/>
        <v>88.826097471406527</v>
      </c>
      <c r="J77" s="160">
        <f t="shared" si="37"/>
        <v>3.1550595068303275</v>
      </c>
      <c r="K77" s="158">
        <f t="shared" si="38"/>
        <v>3.0449043256131358</v>
      </c>
      <c r="L77" s="158">
        <f t="shared" si="38"/>
        <v>3.2652146880475192</v>
      </c>
      <c r="M77" s="162">
        <f t="shared" si="44"/>
        <v>11.173902528593471</v>
      </c>
    </row>
    <row r="78" spans="1:13" ht="14.45" customHeight="1" x14ac:dyDescent="0.15">
      <c r="A78" s="125"/>
      <c r="B78" s="70">
        <v>65</v>
      </c>
      <c r="C78" s="158">
        <f t="shared" si="42"/>
        <v>23.810226655242833</v>
      </c>
      <c r="D78" s="158">
        <f t="shared" si="35"/>
        <v>23.55989167566554</v>
      </c>
      <c r="E78" s="159">
        <f t="shared" si="35"/>
        <v>24.060561634820125</v>
      </c>
      <c r="F78" s="160">
        <f t="shared" si="43"/>
        <v>20.622315886092927</v>
      </c>
      <c r="G78" s="158">
        <f t="shared" si="36"/>
        <v>20.404592082147804</v>
      </c>
      <c r="H78" s="158">
        <f t="shared" si="36"/>
        <v>20.840039690038051</v>
      </c>
      <c r="I78" s="161">
        <f t="shared" si="37"/>
        <v>86.611170001407984</v>
      </c>
      <c r="J78" s="160">
        <f t="shared" si="37"/>
        <v>3.1879107691499051</v>
      </c>
      <c r="K78" s="158">
        <f t="shared" si="38"/>
        <v>3.0767851531908499</v>
      </c>
      <c r="L78" s="158">
        <f t="shared" si="38"/>
        <v>3.2990363851089604</v>
      </c>
      <c r="M78" s="162">
        <f t="shared" si="44"/>
        <v>13.388829998592017</v>
      </c>
    </row>
    <row r="79" spans="1:13" ht="14.45" customHeight="1" x14ac:dyDescent="0.15">
      <c r="A79" s="125"/>
      <c r="B79" s="70">
        <v>70</v>
      </c>
      <c r="C79" s="158">
        <f t="shared" si="42"/>
        <v>19.483569878237848</v>
      </c>
      <c r="D79" s="158">
        <f t="shared" si="35"/>
        <v>19.263189145582057</v>
      </c>
      <c r="E79" s="159">
        <f t="shared" si="35"/>
        <v>19.703950610893639</v>
      </c>
      <c r="F79" s="160">
        <f t="shared" si="43"/>
        <v>16.270698501677142</v>
      </c>
      <c r="G79" s="158">
        <f t="shared" si="36"/>
        <v>16.078247639750508</v>
      </c>
      <c r="H79" s="158">
        <f t="shared" si="36"/>
        <v>16.463149363603776</v>
      </c>
      <c r="I79" s="161">
        <f t="shared" si="37"/>
        <v>83.509842412661158</v>
      </c>
      <c r="J79" s="160">
        <f t="shared" si="37"/>
        <v>3.2128713765607033</v>
      </c>
      <c r="K79" s="158">
        <f t="shared" si="38"/>
        <v>3.1012242663676148</v>
      </c>
      <c r="L79" s="158">
        <f t="shared" si="38"/>
        <v>3.3245184867537918</v>
      </c>
      <c r="M79" s="162">
        <f t="shared" si="44"/>
        <v>16.490157587338842</v>
      </c>
    </row>
    <row r="80" spans="1:13" ht="14.45" customHeight="1" x14ac:dyDescent="0.15">
      <c r="A80" s="125"/>
      <c r="B80" s="70">
        <v>75</v>
      </c>
      <c r="C80" s="158">
        <f t="shared" si="42"/>
        <v>15.412081382217067</v>
      </c>
      <c r="D80" s="158">
        <f t="shared" si="35"/>
        <v>15.225569954921871</v>
      </c>
      <c r="E80" s="159">
        <f t="shared" si="35"/>
        <v>15.598592809512263</v>
      </c>
      <c r="F80" s="160">
        <f t="shared" si="43"/>
        <v>12.171690033611185</v>
      </c>
      <c r="G80" s="158">
        <f t="shared" si="36"/>
        <v>12.00445372736189</v>
      </c>
      <c r="H80" s="158">
        <f t="shared" si="36"/>
        <v>12.33892633986048</v>
      </c>
      <c r="I80" s="161">
        <f t="shared" si="37"/>
        <v>78.974991967374734</v>
      </c>
      <c r="J80" s="160">
        <f t="shared" si="37"/>
        <v>3.2403913486058831</v>
      </c>
      <c r="K80" s="158">
        <f t="shared" si="38"/>
        <v>3.1277494893813675</v>
      </c>
      <c r="L80" s="158">
        <f t="shared" si="38"/>
        <v>3.3530332078303986</v>
      </c>
      <c r="M80" s="162">
        <f t="shared" si="44"/>
        <v>21.025008032625276</v>
      </c>
    </row>
    <row r="81" spans="1:13" ht="14.45" customHeight="1" x14ac:dyDescent="0.15">
      <c r="A81" s="125"/>
      <c r="B81" s="70">
        <v>80</v>
      </c>
      <c r="C81" s="158">
        <f>AB41</f>
        <v>11.660210157956406</v>
      </c>
      <c r="D81" s="158">
        <f t="shared" si="35"/>
        <v>11.515409789525728</v>
      </c>
      <c r="E81" s="159">
        <f t="shared" si="35"/>
        <v>11.805010526387084</v>
      </c>
      <c r="F81" s="160">
        <f>AC41</f>
        <v>8.4300430596402194</v>
      </c>
      <c r="G81" s="158">
        <f t="shared" si="36"/>
        <v>8.2865733233873105</v>
      </c>
      <c r="H81" s="158">
        <f t="shared" si="36"/>
        <v>8.5735127958931283</v>
      </c>
      <c r="I81" s="161">
        <f t="shared" si="37"/>
        <v>72.297522475509879</v>
      </c>
      <c r="J81" s="160">
        <f t="shared" si="37"/>
        <v>3.2301670983161874</v>
      </c>
      <c r="K81" s="158">
        <f t="shared" si="38"/>
        <v>3.1162133165145827</v>
      </c>
      <c r="L81" s="158">
        <f t="shared" si="38"/>
        <v>3.3441208801177922</v>
      </c>
      <c r="M81" s="162">
        <f>AF41</f>
        <v>27.702477524490121</v>
      </c>
    </row>
    <row r="82" spans="1:13" ht="14.45" customHeight="1" thickBot="1" x14ac:dyDescent="0.2">
      <c r="A82" s="129"/>
      <c r="B82" s="130">
        <v>85</v>
      </c>
      <c r="C82" s="174">
        <f>AB42</f>
        <v>8.5302310262682095</v>
      </c>
      <c r="D82" s="174">
        <f t="shared" si="35"/>
        <v>8.1323826767510745</v>
      </c>
      <c r="E82" s="175">
        <f t="shared" si="35"/>
        <v>8.9280793757853445</v>
      </c>
      <c r="F82" s="176">
        <f>AC42</f>
        <v>5.3984732571481082</v>
      </c>
      <c r="G82" s="174">
        <f t="shared" si="36"/>
        <v>5.1222771462435004</v>
      </c>
      <c r="H82" s="174">
        <f t="shared" si="36"/>
        <v>5.674669368052716</v>
      </c>
      <c r="I82" s="177">
        <f t="shared" si="37"/>
        <v>63.286366342528275</v>
      </c>
      <c r="J82" s="176">
        <f t="shared" si="37"/>
        <v>3.1317577691201008</v>
      </c>
      <c r="K82" s="174">
        <f t="shared" si="38"/>
        <v>2.9467602257946197</v>
      </c>
      <c r="L82" s="174">
        <f t="shared" si="38"/>
        <v>3.316755312445582</v>
      </c>
      <c r="M82" s="178">
        <f>AF42</f>
        <v>36.713633657471725</v>
      </c>
    </row>
    <row r="83" spans="1:13" ht="14.45" customHeight="1" thickTop="1" x14ac:dyDescent="0.15"/>
    <row r="84" spans="1:13" ht="14.45" customHeight="1" x14ac:dyDescent="0.15"/>
  </sheetData>
  <protectedRanges>
    <protectedRange sqref="C7:F42" name="範囲1_1"/>
  </protectedRanges>
  <mergeCells count="30">
    <mergeCell ref="A1:M1"/>
    <mergeCell ref="B4:F4"/>
    <mergeCell ref="G4:L4"/>
    <mergeCell ref="O4:P4"/>
    <mergeCell ref="Q4:S4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T4:W4"/>
    <mergeCell ref="AL5:AM5"/>
    <mergeCell ref="AN5:AO5"/>
    <mergeCell ref="AP5:AQ5"/>
    <mergeCell ref="AR5:AS5"/>
    <mergeCell ref="AT5:AU5"/>
    <mergeCell ref="A45:A46"/>
    <mergeCell ref="B45:B46"/>
    <mergeCell ref="C45:E45"/>
    <mergeCell ref="F45:I45"/>
    <mergeCell ref="J45:M45"/>
    <mergeCell ref="D46:E46"/>
    <mergeCell ref="G46:H46"/>
    <mergeCell ref="K46:L46"/>
  </mergeCells>
  <phoneticPr fontId="2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4"/>
  <sheetViews>
    <sheetView workbookViewId="0">
      <selection activeCell="J18" sqref="J18"/>
    </sheetView>
  </sheetViews>
  <sheetFormatPr defaultRowHeight="13.5" x14ac:dyDescent="0.15"/>
  <cols>
    <col min="1" max="1" width="4.625" style="1" customWidth="1"/>
    <col min="2" max="2" width="7.625" style="1" customWidth="1"/>
    <col min="3" max="7" width="9.625" style="1" customWidth="1"/>
    <col min="8" max="8" width="11.625" style="1" bestFit="1" customWidth="1"/>
    <col min="9" max="11" width="9.625" style="1" customWidth="1"/>
    <col min="12" max="12" width="11.625" style="1" bestFit="1" customWidth="1"/>
    <col min="13" max="14" width="9.625" style="1" customWidth="1"/>
    <col min="15" max="16" width="8.625" style="1" customWidth="1"/>
    <col min="17" max="22" width="9.625" style="1" customWidth="1"/>
    <col min="23" max="23" width="10.625" style="1" customWidth="1"/>
    <col min="24" max="24" width="9.625" style="1" customWidth="1"/>
    <col min="25" max="25" width="10.625" style="1" customWidth="1"/>
    <col min="26" max="26" width="9.625" style="1" customWidth="1"/>
    <col min="27" max="32" width="10.625" style="1" customWidth="1"/>
    <col min="33" max="33" width="6.625" style="1" customWidth="1"/>
    <col min="34" max="41" width="10.625" style="1" customWidth="1"/>
    <col min="42" max="47" width="9.625" style="1" customWidth="1"/>
    <col min="48" max="256" width="9" style="1"/>
    <col min="257" max="257" width="4.625" style="1" customWidth="1"/>
    <col min="258" max="258" width="7.625" style="1" customWidth="1"/>
    <col min="259" max="270" width="9.625" style="1" customWidth="1"/>
    <col min="271" max="272" width="8.625" style="1" customWidth="1"/>
    <col min="273" max="278" width="9.625" style="1" customWidth="1"/>
    <col min="279" max="279" width="10.625" style="1" customWidth="1"/>
    <col min="280" max="280" width="9.625" style="1" customWidth="1"/>
    <col min="281" max="281" width="10.625" style="1" customWidth="1"/>
    <col min="282" max="282" width="9.625" style="1" customWidth="1"/>
    <col min="283" max="288" width="10.625" style="1" customWidth="1"/>
    <col min="289" max="289" width="6.625" style="1" customWidth="1"/>
    <col min="290" max="297" width="10.625" style="1" customWidth="1"/>
    <col min="298" max="303" width="9.625" style="1" customWidth="1"/>
    <col min="304" max="512" width="9" style="1"/>
    <col min="513" max="513" width="4.625" style="1" customWidth="1"/>
    <col min="514" max="514" width="7.625" style="1" customWidth="1"/>
    <col min="515" max="526" width="9.625" style="1" customWidth="1"/>
    <col min="527" max="528" width="8.625" style="1" customWidth="1"/>
    <col min="529" max="534" width="9.625" style="1" customWidth="1"/>
    <col min="535" max="535" width="10.625" style="1" customWidth="1"/>
    <col min="536" max="536" width="9.625" style="1" customWidth="1"/>
    <col min="537" max="537" width="10.625" style="1" customWidth="1"/>
    <col min="538" max="538" width="9.625" style="1" customWidth="1"/>
    <col min="539" max="544" width="10.625" style="1" customWidth="1"/>
    <col min="545" max="545" width="6.625" style="1" customWidth="1"/>
    <col min="546" max="553" width="10.625" style="1" customWidth="1"/>
    <col min="554" max="559" width="9.625" style="1" customWidth="1"/>
    <col min="560" max="768" width="9" style="1"/>
    <col min="769" max="769" width="4.625" style="1" customWidth="1"/>
    <col min="770" max="770" width="7.625" style="1" customWidth="1"/>
    <col min="771" max="782" width="9.625" style="1" customWidth="1"/>
    <col min="783" max="784" width="8.625" style="1" customWidth="1"/>
    <col min="785" max="790" width="9.625" style="1" customWidth="1"/>
    <col min="791" max="791" width="10.625" style="1" customWidth="1"/>
    <col min="792" max="792" width="9.625" style="1" customWidth="1"/>
    <col min="793" max="793" width="10.625" style="1" customWidth="1"/>
    <col min="794" max="794" width="9.625" style="1" customWidth="1"/>
    <col min="795" max="800" width="10.625" style="1" customWidth="1"/>
    <col min="801" max="801" width="6.625" style="1" customWidth="1"/>
    <col min="802" max="809" width="10.625" style="1" customWidth="1"/>
    <col min="810" max="815" width="9.625" style="1" customWidth="1"/>
    <col min="816" max="1024" width="9" style="1"/>
    <col min="1025" max="1025" width="4.625" style="1" customWidth="1"/>
    <col min="1026" max="1026" width="7.625" style="1" customWidth="1"/>
    <col min="1027" max="1038" width="9.625" style="1" customWidth="1"/>
    <col min="1039" max="1040" width="8.625" style="1" customWidth="1"/>
    <col min="1041" max="1046" width="9.625" style="1" customWidth="1"/>
    <col min="1047" max="1047" width="10.625" style="1" customWidth="1"/>
    <col min="1048" max="1048" width="9.625" style="1" customWidth="1"/>
    <col min="1049" max="1049" width="10.625" style="1" customWidth="1"/>
    <col min="1050" max="1050" width="9.625" style="1" customWidth="1"/>
    <col min="1051" max="1056" width="10.625" style="1" customWidth="1"/>
    <col min="1057" max="1057" width="6.625" style="1" customWidth="1"/>
    <col min="1058" max="1065" width="10.625" style="1" customWidth="1"/>
    <col min="1066" max="1071" width="9.625" style="1" customWidth="1"/>
    <col min="1072" max="1280" width="9" style="1"/>
    <col min="1281" max="1281" width="4.625" style="1" customWidth="1"/>
    <col min="1282" max="1282" width="7.625" style="1" customWidth="1"/>
    <col min="1283" max="1294" width="9.625" style="1" customWidth="1"/>
    <col min="1295" max="1296" width="8.625" style="1" customWidth="1"/>
    <col min="1297" max="1302" width="9.625" style="1" customWidth="1"/>
    <col min="1303" max="1303" width="10.625" style="1" customWidth="1"/>
    <col min="1304" max="1304" width="9.625" style="1" customWidth="1"/>
    <col min="1305" max="1305" width="10.625" style="1" customWidth="1"/>
    <col min="1306" max="1306" width="9.625" style="1" customWidth="1"/>
    <col min="1307" max="1312" width="10.625" style="1" customWidth="1"/>
    <col min="1313" max="1313" width="6.625" style="1" customWidth="1"/>
    <col min="1314" max="1321" width="10.625" style="1" customWidth="1"/>
    <col min="1322" max="1327" width="9.625" style="1" customWidth="1"/>
    <col min="1328" max="1536" width="9" style="1"/>
    <col min="1537" max="1537" width="4.625" style="1" customWidth="1"/>
    <col min="1538" max="1538" width="7.625" style="1" customWidth="1"/>
    <col min="1539" max="1550" width="9.625" style="1" customWidth="1"/>
    <col min="1551" max="1552" width="8.625" style="1" customWidth="1"/>
    <col min="1553" max="1558" width="9.625" style="1" customWidth="1"/>
    <col min="1559" max="1559" width="10.625" style="1" customWidth="1"/>
    <col min="1560" max="1560" width="9.625" style="1" customWidth="1"/>
    <col min="1561" max="1561" width="10.625" style="1" customWidth="1"/>
    <col min="1562" max="1562" width="9.625" style="1" customWidth="1"/>
    <col min="1563" max="1568" width="10.625" style="1" customWidth="1"/>
    <col min="1569" max="1569" width="6.625" style="1" customWidth="1"/>
    <col min="1570" max="1577" width="10.625" style="1" customWidth="1"/>
    <col min="1578" max="1583" width="9.625" style="1" customWidth="1"/>
    <col min="1584" max="1792" width="9" style="1"/>
    <col min="1793" max="1793" width="4.625" style="1" customWidth="1"/>
    <col min="1794" max="1794" width="7.625" style="1" customWidth="1"/>
    <col min="1795" max="1806" width="9.625" style="1" customWidth="1"/>
    <col min="1807" max="1808" width="8.625" style="1" customWidth="1"/>
    <col min="1809" max="1814" width="9.625" style="1" customWidth="1"/>
    <col min="1815" max="1815" width="10.625" style="1" customWidth="1"/>
    <col min="1816" max="1816" width="9.625" style="1" customWidth="1"/>
    <col min="1817" max="1817" width="10.625" style="1" customWidth="1"/>
    <col min="1818" max="1818" width="9.625" style="1" customWidth="1"/>
    <col min="1819" max="1824" width="10.625" style="1" customWidth="1"/>
    <col min="1825" max="1825" width="6.625" style="1" customWidth="1"/>
    <col min="1826" max="1833" width="10.625" style="1" customWidth="1"/>
    <col min="1834" max="1839" width="9.625" style="1" customWidth="1"/>
    <col min="1840" max="2048" width="9" style="1"/>
    <col min="2049" max="2049" width="4.625" style="1" customWidth="1"/>
    <col min="2050" max="2050" width="7.625" style="1" customWidth="1"/>
    <col min="2051" max="2062" width="9.625" style="1" customWidth="1"/>
    <col min="2063" max="2064" width="8.625" style="1" customWidth="1"/>
    <col min="2065" max="2070" width="9.625" style="1" customWidth="1"/>
    <col min="2071" max="2071" width="10.625" style="1" customWidth="1"/>
    <col min="2072" max="2072" width="9.625" style="1" customWidth="1"/>
    <col min="2073" max="2073" width="10.625" style="1" customWidth="1"/>
    <col min="2074" max="2074" width="9.625" style="1" customWidth="1"/>
    <col min="2075" max="2080" width="10.625" style="1" customWidth="1"/>
    <col min="2081" max="2081" width="6.625" style="1" customWidth="1"/>
    <col min="2082" max="2089" width="10.625" style="1" customWidth="1"/>
    <col min="2090" max="2095" width="9.625" style="1" customWidth="1"/>
    <col min="2096" max="2304" width="9" style="1"/>
    <col min="2305" max="2305" width="4.625" style="1" customWidth="1"/>
    <col min="2306" max="2306" width="7.625" style="1" customWidth="1"/>
    <col min="2307" max="2318" width="9.625" style="1" customWidth="1"/>
    <col min="2319" max="2320" width="8.625" style="1" customWidth="1"/>
    <col min="2321" max="2326" width="9.625" style="1" customWidth="1"/>
    <col min="2327" max="2327" width="10.625" style="1" customWidth="1"/>
    <col min="2328" max="2328" width="9.625" style="1" customWidth="1"/>
    <col min="2329" max="2329" width="10.625" style="1" customWidth="1"/>
    <col min="2330" max="2330" width="9.625" style="1" customWidth="1"/>
    <col min="2331" max="2336" width="10.625" style="1" customWidth="1"/>
    <col min="2337" max="2337" width="6.625" style="1" customWidth="1"/>
    <col min="2338" max="2345" width="10.625" style="1" customWidth="1"/>
    <col min="2346" max="2351" width="9.625" style="1" customWidth="1"/>
    <col min="2352" max="2560" width="9" style="1"/>
    <col min="2561" max="2561" width="4.625" style="1" customWidth="1"/>
    <col min="2562" max="2562" width="7.625" style="1" customWidth="1"/>
    <col min="2563" max="2574" width="9.625" style="1" customWidth="1"/>
    <col min="2575" max="2576" width="8.625" style="1" customWidth="1"/>
    <col min="2577" max="2582" width="9.625" style="1" customWidth="1"/>
    <col min="2583" max="2583" width="10.625" style="1" customWidth="1"/>
    <col min="2584" max="2584" width="9.625" style="1" customWidth="1"/>
    <col min="2585" max="2585" width="10.625" style="1" customWidth="1"/>
    <col min="2586" max="2586" width="9.625" style="1" customWidth="1"/>
    <col min="2587" max="2592" width="10.625" style="1" customWidth="1"/>
    <col min="2593" max="2593" width="6.625" style="1" customWidth="1"/>
    <col min="2594" max="2601" width="10.625" style="1" customWidth="1"/>
    <col min="2602" max="2607" width="9.625" style="1" customWidth="1"/>
    <col min="2608" max="2816" width="9" style="1"/>
    <col min="2817" max="2817" width="4.625" style="1" customWidth="1"/>
    <col min="2818" max="2818" width="7.625" style="1" customWidth="1"/>
    <col min="2819" max="2830" width="9.625" style="1" customWidth="1"/>
    <col min="2831" max="2832" width="8.625" style="1" customWidth="1"/>
    <col min="2833" max="2838" width="9.625" style="1" customWidth="1"/>
    <col min="2839" max="2839" width="10.625" style="1" customWidth="1"/>
    <col min="2840" max="2840" width="9.625" style="1" customWidth="1"/>
    <col min="2841" max="2841" width="10.625" style="1" customWidth="1"/>
    <col min="2842" max="2842" width="9.625" style="1" customWidth="1"/>
    <col min="2843" max="2848" width="10.625" style="1" customWidth="1"/>
    <col min="2849" max="2849" width="6.625" style="1" customWidth="1"/>
    <col min="2850" max="2857" width="10.625" style="1" customWidth="1"/>
    <col min="2858" max="2863" width="9.625" style="1" customWidth="1"/>
    <col min="2864" max="3072" width="9" style="1"/>
    <col min="3073" max="3073" width="4.625" style="1" customWidth="1"/>
    <col min="3074" max="3074" width="7.625" style="1" customWidth="1"/>
    <col min="3075" max="3086" width="9.625" style="1" customWidth="1"/>
    <col min="3087" max="3088" width="8.625" style="1" customWidth="1"/>
    <col min="3089" max="3094" width="9.625" style="1" customWidth="1"/>
    <col min="3095" max="3095" width="10.625" style="1" customWidth="1"/>
    <col min="3096" max="3096" width="9.625" style="1" customWidth="1"/>
    <col min="3097" max="3097" width="10.625" style="1" customWidth="1"/>
    <col min="3098" max="3098" width="9.625" style="1" customWidth="1"/>
    <col min="3099" max="3104" width="10.625" style="1" customWidth="1"/>
    <col min="3105" max="3105" width="6.625" style="1" customWidth="1"/>
    <col min="3106" max="3113" width="10.625" style="1" customWidth="1"/>
    <col min="3114" max="3119" width="9.625" style="1" customWidth="1"/>
    <col min="3120" max="3328" width="9" style="1"/>
    <col min="3329" max="3329" width="4.625" style="1" customWidth="1"/>
    <col min="3330" max="3330" width="7.625" style="1" customWidth="1"/>
    <col min="3331" max="3342" width="9.625" style="1" customWidth="1"/>
    <col min="3343" max="3344" width="8.625" style="1" customWidth="1"/>
    <col min="3345" max="3350" width="9.625" style="1" customWidth="1"/>
    <col min="3351" max="3351" width="10.625" style="1" customWidth="1"/>
    <col min="3352" max="3352" width="9.625" style="1" customWidth="1"/>
    <col min="3353" max="3353" width="10.625" style="1" customWidth="1"/>
    <col min="3354" max="3354" width="9.625" style="1" customWidth="1"/>
    <col min="3355" max="3360" width="10.625" style="1" customWidth="1"/>
    <col min="3361" max="3361" width="6.625" style="1" customWidth="1"/>
    <col min="3362" max="3369" width="10.625" style="1" customWidth="1"/>
    <col min="3370" max="3375" width="9.625" style="1" customWidth="1"/>
    <col min="3376" max="3584" width="9" style="1"/>
    <col min="3585" max="3585" width="4.625" style="1" customWidth="1"/>
    <col min="3586" max="3586" width="7.625" style="1" customWidth="1"/>
    <col min="3587" max="3598" width="9.625" style="1" customWidth="1"/>
    <col min="3599" max="3600" width="8.625" style="1" customWidth="1"/>
    <col min="3601" max="3606" width="9.625" style="1" customWidth="1"/>
    <col min="3607" max="3607" width="10.625" style="1" customWidth="1"/>
    <col min="3608" max="3608" width="9.625" style="1" customWidth="1"/>
    <col min="3609" max="3609" width="10.625" style="1" customWidth="1"/>
    <col min="3610" max="3610" width="9.625" style="1" customWidth="1"/>
    <col min="3611" max="3616" width="10.625" style="1" customWidth="1"/>
    <col min="3617" max="3617" width="6.625" style="1" customWidth="1"/>
    <col min="3618" max="3625" width="10.625" style="1" customWidth="1"/>
    <col min="3626" max="3631" width="9.625" style="1" customWidth="1"/>
    <col min="3632" max="3840" width="9" style="1"/>
    <col min="3841" max="3841" width="4.625" style="1" customWidth="1"/>
    <col min="3842" max="3842" width="7.625" style="1" customWidth="1"/>
    <col min="3843" max="3854" width="9.625" style="1" customWidth="1"/>
    <col min="3855" max="3856" width="8.625" style="1" customWidth="1"/>
    <col min="3857" max="3862" width="9.625" style="1" customWidth="1"/>
    <col min="3863" max="3863" width="10.625" style="1" customWidth="1"/>
    <col min="3864" max="3864" width="9.625" style="1" customWidth="1"/>
    <col min="3865" max="3865" width="10.625" style="1" customWidth="1"/>
    <col min="3866" max="3866" width="9.625" style="1" customWidth="1"/>
    <col min="3867" max="3872" width="10.625" style="1" customWidth="1"/>
    <col min="3873" max="3873" width="6.625" style="1" customWidth="1"/>
    <col min="3874" max="3881" width="10.625" style="1" customWidth="1"/>
    <col min="3882" max="3887" width="9.625" style="1" customWidth="1"/>
    <col min="3888" max="4096" width="9" style="1"/>
    <col min="4097" max="4097" width="4.625" style="1" customWidth="1"/>
    <col min="4098" max="4098" width="7.625" style="1" customWidth="1"/>
    <col min="4099" max="4110" width="9.625" style="1" customWidth="1"/>
    <col min="4111" max="4112" width="8.625" style="1" customWidth="1"/>
    <col min="4113" max="4118" width="9.625" style="1" customWidth="1"/>
    <col min="4119" max="4119" width="10.625" style="1" customWidth="1"/>
    <col min="4120" max="4120" width="9.625" style="1" customWidth="1"/>
    <col min="4121" max="4121" width="10.625" style="1" customWidth="1"/>
    <col min="4122" max="4122" width="9.625" style="1" customWidth="1"/>
    <col min="4123" max="4128" width="10.625" style="1" customWidth="1"/>
    <col min="4129" max="4129" width="6.625" style="1" customWidth="1"/>
    <col min="4130" max="4137" width="10.625" style="1" customWidth="1"/>
    <col min="4138" max="4143" width="9.625" style="1" customWidth="1"/>
    <col min="4144" max="4352" width="9" style="1"/>
    <col min="4353" max="4353" width="4.625" style="1" customWidth="1"/>
    <col min="4354" max="4354" width="7.625" style="1" customWidth="1"/>
    <col min="4355" max="4366" width="9.625" style="1" customWidth="1"/>
    <col min="4367" max="4368" width="8.625" style="1" customWidth="1"/>
    <col min="4369" max="4374" width="9.625" style="1" customWidth="1"/>
    <col min="4375" max="4375" width="10.625" style="1" customWidth="1"/>
    <col min="4376" max="4376" width="9.625" style="1" customWidth="1"/>
    <col min="4377" max="4377" width="10.625" style="1" customWidth="1"/>
    <col min="4378" max="4378" width="9.625" style="1" customWidth="1"/>
    <col min="4379" max="4384" width="10.625" style="1" customWidth="1"/>
    <col min="4385" max="4385" width="6.625" style="1" customWidth="1"/>
    <col min="4386" max="4393" width="10.625" style="1" customWidth="1"/>
    <col min="4394" max="4399" width="9.625" style="1" customWidth="1"/>
    <col min="4400" max="4608" width="9" style="1"/>
    <col min="4609" max="4609" width="4.625" style="1" customWidth="1"/>
    <col min="4610" max="4610" width="7.625" style="1" customWidth="1"/>
    <col min="4611" max="4622" width="9.625" style="1" customWidth="1"/>
    <col min="4623" max="4624" width="8.625" style="1" customWidth="1"/>
    <col min="4625" max="4630" width="9.625" style="1" customWidth="1"/>
    <col min="4631" max="4631" width="10.625" style="1" customWidth="1"/>
    <col min="4632" max="4632" width="9.625" style="1" customWidth="1"/>
    <col min="4633" max="4633" width="10.625" style="1" customWidth="1"/>
    <col min="4634" max="4634" width="9.625" style="1" customWidth="1"/>
    <col min="4635" max="4640" width="10.625" style="1" customWidth="1"/>
    <col min="4641" max="4641" width="6.625" style="1" customWidth="1"/>
    <col min="4642" max="4649" width="10.625" style="1" customWidth="1"/>
    <col min="4650" max="4655" width="9.625" style="1" customWidth="1"/>
    <col min="4656" max="4864" width="9" style="1"/>
    <col min="4865" max="4865" width="4.625" style="1" customWidth="1"/>
    <col min="4866" max="4866" width="7.625" style="1" customWidth="1"/>
    <col min="4867" max="4878" width="9.625" style="1" customWidth="1"/>
    <col min="4879" max="4880" width="8.625" style="1" customWidth="1"/>
    <col min="4881" max="4886" width="9.625" style="1" customWidth="1"/>
    <col min="4887" max="4887" width="10.625" style="1" customWidth="1"/>
    <col min="4888" max="4888" width="9.625" style="1" customWidth="1"/>
    <col min="4889" max="4889" width="10.625" style="1" customWidth="1"/>
    <col min="4890" max="4890" width="9.625" style="1" customWidth="1"/>
    <col min="4891" max="4896" width="10.625" style="1" customWidth="1"/>
    <col min="4897" max="4897" width="6.625" style="1" customWidth="1"/>
    <col min="4898" max="4905" width="10.625" style="1" customWidth="1"/>
    <col min="4906" max="4911" width="9.625" style="1" customWidth="1"/>
    <col min="4912" max="5120" width="9" style="1"/>
    <col min="5121" max="5121" width="4.625" style="1" customWidth="1"/>
    <col min="5122" max="5122" width="7.625" style="1" customWidth="1"/>
    <col min="5123" max="5134" width="9.625" style="1" customWidth="1"/>
    <col min="5135" max="5136" width="8.625" style="1" customWidth="1"/>
    <col min="5137" max="5142" width="9.625" style="1" customWidth="1"/>
    <col min="5143" max="5143" width="10.625" style="1" customWidth="1"/>
    <col min="5144" max="5144" width="9.625" style="1" customWidth="1"/>
    <col min="5145" max="5145" width="10.625" style="1" customWidth="1"/>
    <col min="5146" max="5146" width="9.625" style="1" customWidth="1"/>
    <col min="5147" max="5152" width="10.625" style="1" customWidth="1"/>
    <col min="5153" max="5153" width="6.625" style="1" customWidth="1"/>
    <col min="5154" max="5161" width="10.625" style="1" customWidth="1"/>
    <col min="5162" max="5167" width="9.625" style="1" customWidth="1"/>
    <col min="5168" max="5376" width="9" style="1"/>
    <col min="5377" max="5377" width="4.625" style="1" customWidth="1"/>
    <col min="5378" max="5378" width="7.625" style="1" customWidth="1"/>
    <col min="5379" max="5390" width="9.625" style="1" customWidth="1"/>
    <col min="5391" max="5392" width="8.625" style="1" customWidth="1"/>
    <col min="5393" max="5398" width="9.625" style="1" customWidth="1"/>
    <col min="5399" max="5399" width="10.625" style="1" customWidth="1"/>
    <col min="5400" max="5400" width="9.625" style="1" customWidth="1"/>
    <col min="5401" max="5401" width="10.625" style="1" customWidth="1"/>
    <col min="5402" max="5402" width="9.625" style="1" customWidth="1"/>
    <col min="5403" max="5408" width="10.625" style="1" customWidth="1"/>
    <col min="5409" max="5409" width="6.625" style="1" customWidth="1"/>
    <col min="5410" max="5417" width="10.625" style="1" customWidth="1"/>
    <col min="5418" max="5423" width="9.625" style="1" customWidth="1"/>
    <col min="5424" max="5632" width="9" style="1"/>
    <col min="5633" max="5633" width="4.625" style="1" customWidth="1"/>
    <col min="5634" max="5634" width="7.625" style="1" customWidth="1"/>
    <col min="5635" max="5646" width="9.625" style="1" customWidth="1"/>
    <col min="5647" max="5648" width="8.625" style="1" customWidth="1"/>
    <col min="5649" max="5654" width="9.625" style="1" customWidth="1"/>
    <col min="5655" max="5655" width="10.625" style="1" customWidth="1"/>
    <col min="5656" max="5656" width="9.625" style="1" customWidth="1"/>
    <col min="5657" max="5657" width="10.625" style="1" customWidth="1"/>
    <col min="5658" max="5658" width="9.625" style="1" customWidth="1"/>
    <col min="5659" max="5664" width="10.625" style="1" customWidth="1"/>
    <col min="5665" max="5665" width="6.625" style="1" customWidth="1"/>
    <col min="5666" max="5673" width="10.625" style="1" customWidth="1"/>
    <col min="5674" max="5679" width="9.625" style="1" customWidth="1"/>
    <col min="5680" max="5888" width="9" style="1"/>
    <col min="5889" max="5889" width="4.625" style="1" customWidth="1"/>
    <col min="5890" max="5890" width="7.625" style="1" customWidth="1"/>
    <col min="5891" max="5902" width="9.625" style="1" customWidth="1"/>
    <col min="5903" max="5904" width="8.625" style="1" customWidth="1"/>
    <col min="5905" max="5910" width="9.625" style="1" customWidth="1"/>
    <col min="5911" max="5911" width="10.625" style="1" customWidth="1"/>
    <col min="5912" max="5912" width="9.625" style="1" customWidth="1"/>
    <col min="5913" max="5913" width="10.625" style="1" customWidth="1"/>
    <col min="5914" max="5914" width="9.625" style="1" customWidth="1"/>
    <col min="5915" max="5920" width="10.625" style="1" customWidth="1"/>
    <col min="5921" max="5921" width="6.625" style="1" customWidth="1"/>
    <col min="5922" max="5929" width="10.625" style="1" customWidth="1"/>
    <col min="5930" max="5935" width="9.625" style="1" customWidth="1"/>
    <col min="5936" max="6144" width="9" style="1"/>
    <col min="6145" max="6145" width="4.625" style="1" customWidth="1"/>
    <col min="6146" max="6146" width="7.625" style="1" customWidth="1"/>
    <col min="6147" max="6158" width="9.625" style="1" customWidth="1"/>
    <col min="6159" max="6160" width="8.625" style="1" customWidth="1"/>
    <col min="6161" max="6166" width="9.625" style="1" customWidth="1"/>
    <col min="6167" max="6167" width="10.625" style="1" customWidth="1"/>
    <col min="6168" max="6168" width="9.625" style="1" customWidth="1"/>
    <col min="6169" max="6169" width="10.625" style="1" customWidth="1"/>
    <col min="6170" max="6170" width="9.625" style="1" customWidth="1"/>
    <col min="6171" max="6176" width="10.625" style="1" customWidth="1"/>
    <col min="6177" max="6177" width="6.625" style="1" customWidth="1"/>
    <col min="6178" max="6185" width="10.625" style="1" customWidth="1"/>
    <col min="6186" max="6191" width="9.625" style="1" customWidth="1"/>
    <col min="6192" max="6400" width="9" style="1"/>
    <col min="6401" max="6401" width="4.625" style="1" customWidth="1"/>
    <col min="6402" max="6402" width="7.625" style="1" customWidth="1"/>
    <col min="6403" max="6414" width="9.625" style="1" customWidth="1"/>
    <col min="6415" max="6416" width="8.625" style="1" customWidth="1"/>
    <col min="6417" max="6422" width="9.625" style="1" customWidth="1"/>
    <col min="6423" max="6423" width="10.625" style="1" customWidth="1"/>
    <col min="6424" max="6424" width="9.625" style="1" customWidth="1"/>
    <col min="6425" max="6425" width="10.625" style="1" customWidth="1"/>
    <col min="6426" max="6426" width="9.625" style="1" customWidth="1"/>
    <col min="6427" max="6432" width="10.625" style="1" customWidth="1"/>
    <col min="6433" max="6433" width="6.625" style="1" customWidth="1"/>
    <col min="6434" max="6441" width="10.625" style="1" customWidth="1"/>
    <col min="6442" max="6447" width="9.625" style="1" customWidth="1"/>
    <col min="6448" max="6656" width="9" style="1"/>
    <col min="6657" max="6657" width="4.625" style="1" customWidth="1"/>
    <col min="6658" max="6658" width="7.625" style="1" customWidth="1"/>
    <col min="6659" max="6670" width="9.625" style="1" customWidth="1"/>
    <col min="6671" max="6672" width="8.625" style="1" customWidth="1"/>
    <col min="6673" max="6678" width="9.625" style="1" customWidth="1"/>
    <col min="6679" max="6679" width="10.625" style="1" customWidth="1"/>
    <col min="6680" max="6680" width="9.625" style="1" customWidth="1"/>
    <col min="6681" max="6681" width="10.625" style="1" customWidth="1"/>
    <col min="6682" max="6682" width="9.625" style="1" customWidth="1"/>
    <col min="6683" max="6688" width="10.625" style="1" customWidth="1"/>
    <col min="6689" max="6689" width="6.625" style="1" customWidth="1"/>
    <col min="6690" max="6697" width="10.625" style="1" customWidth="1"/>
    <col min="6698" max="6703" width="9.625" style="1" customWidth="1"/>
    <col min="6704" max="6912" width="9" style="1"/>
    <col min="6913" max="6913" width="4.625" style="1" customWidth="1"/>
    <col min="6914" max="6914" width="7.625" style="1" customWidth="1"/>
    <col min="6915" max="6926" width="9.625" style="1" customWidth="1"/>
    <col min="6927" max="6928" width="8.625" style="1" customWidth="1"/>
    <col min="6929" max="6934" width="9.625" style="1" customWidth="1"/>
    <col min="6935" max="6935" width="10.625" style="1" customWidth="1"/>
    <col min="6936" max="6936" width="9.625" style="1" customWidth="1"/>
    <col min="6937" max="6937" width="10.625" style="1" customWidth="1"/>
    <col min="6938" max="6938" width="9.625" style="1" customWidth="1"/>
    <col min="6939" max="6944" width="10.625" style="1" customWidth="1"/>
    <col min="6945" max="6945" width="6.625" style="1" customWidth="1"/>
    <col min="6946" max="6953" width="10.625" style="1" customWidth="1"/>
    <col min="6954" max="6959" width="9.625" style="1" customWidth="1"/>
    <col min="6960" max="7168" width="9" style="1"/>
    <col min="7169" max="7169" width="4.625" style="1" customWidth="1"/>
    <col min="7170" max="7170" width="7.625" style="1" customWidth="1"/>
    <col min="7171" max="7182" width="9.625" style="1" customWidth="1"/>
    <col min="7183" max="7184" width="8.625" style="1" customWidth="1"/>
    <col min="7185" max="7190" width="9.625" style="1" customWidth="1"/>
    <col min="7191" max="7191" width="10.625" style="1" customWidth="1"/>
    <col min="7192" max="7192" width="9.625" style="1" customWidth="1"/>
    <col min="7193" max="7193" width="10.625" style="1" customWidth="1"/>
    <col min="7194" max="7194" width="9.625" style="1" customWidth="1"/>
    <col min="7195" max="7200" width="10.625" style="1" customWidth="1"/>
    <col min="7201" max="7201" width="6.625" style="1" customWidth="1"/>
    <col min="7202" max="7209" width="10.625" style="1" customWidth="1"/>
    <col min="7210" max="7215" width="9.625" style="1" customWidth="1"/>
    <col min="7216" max="7424" width="9" style="1"/>
    <col min="7425" max="7425" width="4.625" style="1" customWidth="1"/>
    <col min="7426" max="7426" width="7.625" style="1" customWidth="1"/>
    <col min="7427" max="7438" width="9.625" style="1" customWidth="1"/>
    <col min="7439" max="7440" width="8.625" style="1" customWidth="1"/>
    <col min="7441" max="7446" width="9.625" style="1" customWidth="1"/>
    <col min="7447" max="7447" width="10.625" style="1" customWidth="1"/>
    <col min="7448" max="7448" width="9.625" style="1" customWidth="1"/>
    <col min="7449" max="7449" width="10.625" style="1" customWidth="1"/>
    <col min="7450" max="7450" width="9.625" style="1" customWidth="1"/>
    <col min="7451" max="7456" width="10.625" style="1" customWidth="1"/>
    <col min="7457" max="7457" width="6.625" style="1" customWidth="1"/>
    <col min="7458" max="7465" width="10.625" style="1" customWidth="1"/>
    <col min="7466" max="7471" width="9.625" style="1" customWidth="1"/>
    <col min="7472" max="7680" width="9" style="1"/>
    <col min="7681" max="7681" width="4.625" style="1" customWidth="1"/>
    <col min="7682" max="7682" width="7.625" style="1" customWidth="1"/>
    <col min="7683" max="7694" width="9.625" style="1" customWidth="1"/>
    <col min="7695" max="7696" width="8.625" style="1" customWidth="1"/>
    <col min="7697" max="7702" width="9.625" style="1" customWidth="1"/>
    <col min="7703" max="7703" width="10.625" style="1" customWidth="1"/>
    <col min="7704" max="7704" width="9.625" style="1" customWidth="1"/>
    <col min="7705" max="7705" width="10.625" style="1" customWidth="1"/>
    <col min="7706" max="7706" width="9.625" style="1" customWidth="1"/>
    <col min="7707" max="7712" width="10.625" style="1" customWidth="1"/>
    <col min="7713" max="7713" width="6.625" style="1" customWidth="1"/>
    <col min="7714" max="7721" width="10.625" style="1" customWidth="1"/>
    <col min="7722" max="7727" width="9.625" style="1" customWidth="1"/>
    <col min="7728" max="7936" width="9" style="1"/>
    <col min="7937" max="7937" width="4.625" style="1" customWidth="1"/>
    <col min="7938" max="7938" width="7.625" style="1" customWidth="1"/>
    <col min="7939" max="7950" width="9.625" style="1" customWidth="1"/>
    <col min="7951" max="7952" width="8.625" style="1" customWidth="1"/>
    <col min="7953" max="7958" width="9.625" style="1" customWidth="1"/>
    <col min="7959" max="7959" width="10.625" style="1" customWidth="1"/>
    <col min="7960" max="7960" width="9.625" style="1" customWidth="1"/>
    <col min="7961" max="7961" width="10.625" style="1" customWidth="1"/>
    <col min="7962" max="7962" width="9.625" style="1" customWidth="1"/>
    <col min="7963" max="7968" width="10.625" style="1" customWidth="1"/>
    <col min="7969" max="7969" width="6.625" style="1" customWidth="1"/>
    <col min="7970" max="7977" width="10.625" style="1" customWidth="1"/>
    <col min="7978" max="7983" width="9.625" style="1" customWidth="1"/>
    <col min="7984" max="8192" width="9" style="1"/>
    <col min="8193" max="8193" width="4.625" style="1" customWidth="1"/>
    <col min="8194" max="8194" width="7.625" style="1" customWidth="1"/>
    <col min="8195" max="8206" width="9.625" style="1" customWidth="1"/>
    <col min="8207" max="8208" width="8.625" style="1" customWidth="1"/>
    <col min="8209" max="8214" width="9.625" style="1" customWidth="1"/>
    <col min="8215" max="8215" width="10.625" style="1" customWidth="1"/>
    <col min="8216" max="8216" width="9.625" style="1" customWidth="1"/>
    <col min="8217" max="8217" width="10.625" style="1" customWidth="1"/>
    <col min="8218" max="8218" width="9.625" style="1" customWidth="1"/>
    <col min="8219" max="8224" width="10.625" style="1" customWidth="1"/>
    <col min="8225" max="8225" width="6.625" style="1" customWidth="1"/>
    <col min="8226" max="8233" width="10.625" style="1" customWidth="1"/>
    <col min="8234" max="8239" width="9.625" style="1" customWidth="1"/>
    <col min="8240" max="8448" width="9" style="1"/>
    <col min="8449" max="8449" width="4.625" style="1" customWidth="1"/>
    <col min="8450" max="8450" width="7.625" style="1" customWidth="1"/>
    <col min="8451" max="8462" width="9.625" style="1" customWidth="1"/>
    <col min="8463" max="8464" width="8.625" style="1" customWidth="1"/>
    <col min="8465" max="8470" width="9.625" style="1" customWidth="1"/>
    <col min="8471" max="8471" width="10.625" style="1" customWidth="1"/>
    <col min="8472" max="8472" width="9.625" style="1" customWidth="1"/>
    <col min="8473" max="8473" width="10.625" style="1" customWidth="1"/>
    <col min="8474" max="8474" width="9.625" style="1" customWidth="1"/>
    <col min="8475" max="8480" width="10.625" style="1" customWidth="1"/>
    <col min="8481" max="8481" width="6.625" style="1" customWidth="1"/>
    <col min="8482" max="8489" width="10.625" style="1" customWidth="1"/>
    <col min="8490" max="8495" width="9.625" style="1" customWidth="1"/>
    <col min="8496" max="8704" width="9" style="1"/>
    <col min="8705" max="8705" width="4.625" style="1" customWidth="1"/>
    <col min="8706" max="8706" width="7.625" style="1" customWidth="1"/>
    <col min="8707" max="8718" width="9.625" style="1" customWidth="1"/>
    <col min="8719" max="8720" width="8.625" style="1" customWidth="1"/>
    <col min="8721" max="8726" width="9.625" style="1" customWidth="1"/>
    <col min="8727" max="8727" width="10.625" style="1" customWidth="1"/>
    <col min="8728" max="8728" width="9.625" style="1" customWidth="1"/>
    <col min="8729" max="8729" width="10.625" style="1" customWidth="1"/>
    <col min="8730" max="8730" width="9.625" style="1" customWidth="1"/>
    <col min="8731" max="8736" width="10.625" style="1" customWidth="1"/>
    <col min="8737" max="8737" width="6.625" style="1" customWidth="1"/>
    <col min="8738" max="8745" width="10.625" style="1" customWidth="1"/>
    <col min="8746" max="8751" width="9.625" style="1" customWidth="1"/>
    <col min="8752" max="8960" width="9" style="1"/>
    <col min="8961" max="8961" width="4.625" style="1" customWidth="1"/>
    <col min="8962" max="8962" width="7.625" style="1" customWidth="1"/>
    <col min="8963" max="8974" width="9.625" style="1" customWidth="1"/>
    <col min="8975" max="8976" width="8.625" style="1" customWidth="1"/>
    <col min="8977" max="8982" width="9.625" style="1" customWidth="1"/>
    <col min="8983" max="8983" width="10.625" style="1" customWidth="1"/>
    <col min="8984" max="8984" width="9.625" style="1" customWidth="1"/>
    <col min="8985" max="8985" width="10.625" style="1" customWidth="1"/>
    <col min="8986" max="8986" width="9.625" style="1" customWidth="1"/>
    <col min="8987" max="8992" width="10.625" style="1" customWidth="1"/>
    <col min="8993" max="8993" width="6.625" style="1" customWidth="1"/>
    <col min="8994" max="9001" width="10.625" style="1" customWidth="1"/>
    <col min="9002" max="9007" width="9.625" style="1" customWidth="1"/>
    <col min="9008" max="9216" width="9" style="1"/>
    <col min="9217" max="9217" width="4.625" style="1" customWidth="1"/>
    <col min="9218" max="9218" width="7.625" style="1" customWidth="1"/>
    <col min="9219" max="9230" width="9.625" style="1" customWidth="1"/>
    <col min="9231" max="9232" width="8.625" style="1" customWidth="1"/>
    <col min="9233" max="9238" width="9.625" style="1" customWidth="1"/>
    <col min="9239" max="9239" width="10.625" style="1" customWidth="1"/>
    <col min="9240" max="9240" width="9.625" style="1" customWidth="1"/>
    <col min="9241" max="9241" width="10.625" style="1" customWidth="1"/>
    <col min="9242" max="9242" width="9.625" style="1" customWidth="1"/>
    <col min="9243" max="9248" width="10.625" style="1" customWidth="1"/>
    <col min="9249" max="9249" width="6.625" style="1" customWidth="1"/>
    <col min="9250" max="9257" width="10.625" style="1" customWidth="1"/>
    <col min="9258" max="9263" width="9.625" style="1" customWidth="1"/>
    <col min="9264" max="9472" width="9" style="1"/>
    <col min="9473" max="9473" width="4.625" style="1" customWidth="1"/>
    <col min="9474" max="9474" width="7.625" style="1" customWidth="1"/>
    <col min="9475" max="9486" width="9.625" style="1" customWidth="1"/>
    <col min="9487" max="9488" width="8.625" style="1" customWidth="1"/>
    <col min="9489" max="9494" width="9.625" style="1" customWidth="1"/>
    <col min="9495" max="9495" width="10.625" style="1" customWidth="1"/>
    <col min="9496" max="9496" width="9.625" style="1" customWidth="1"/>
    <col min="9497" max="9497" width="10.625" style="1" customWidth="1"/>
    <col min="9498" max="9498" width="9.625" style="1" customWidth="1"/>
    <col min="9499" max="9504" width="10.625" style="1" customWidth="1"/>
    <col min="9505" max="9505" width="6.625" style="1" customWidth="1"/>
    <col min="9506" max="9513" width="10.625" style="1" customWidth="1"/>
    <col min="9514" max="9519" width="9.625" style="1" customWidth="1"/>
    <col min="9520" max="9728" width="9" style="1"/>
    <col min="9729" max="9729" width="4.625" style="1" customWidth="1"/>
    <col min="9730" max="9730" width="7.625" style="1" customWidth="1"/>
    <col min="9731" max="9742" width="9.625" style="1" customWidth="1"/>
    <col min="9743" max="9744" width="8.625" style="1" customWidth="1"/>
    <col min="9745" max="9750" width="9.625" style="1" customWidth="1"/>
    <col min="9751" max="9751" width="10.625" style="1" customWidth="1"/>
    <col min="9752" max="9752" width="9.625" style="1" customWidth="1"/>
    <col min="9753" max="9753" width="10.625" style="1" customWidth="1"/>
    <col min="9754" max="9754" width="9.625" style="1" customWidth="1"/>
    <col min="9755" max="9760" width="10.625" style="1" customWidth="1"/>
    <col min="9761" max="9761" width="6.625" style="1" customWidth="1"/>
    <col min="9762" max="9769" width="10.625" style="1" customWidth="1"/>
    <col min="9770" max="9775" width="9.625" style="1" customWidth="1"/>
    <col min="9776" max="9984" width="9" style="1"/>
    <col min="9985" max="9985" width="4.625" style="1" customWidth="1"/>
    <col min="9986" max="9986" width="7.625" style="1" customWidth="1"/>
    <col min="9987" max="9998" width="9.625" style="1" customWidth="1"/>
    <col min="9999" max="10000" width="8.625" style="1" customWidth="1"/>
    <col min="10001" max="10006" width="9.625" style="1" customWidth="1"/>
    <col min="10007" max="10007" width="10.625" style="1" customWidth="1"/>
    <col min="10008" max="10008" width="9.625" style="1" customWidth="1"/>
    <col min="10009" max="10009" width="10.625" style="1" customWidth="1"/>
    <col min="10010" max="10010" width="9.625" style="1" customWidth="1"/>
    <col min="10011" max="10016" width="10.625" style="1" customWidth="1"/>
    <col min="10017" max="10017" width="6.625" style="1" customWidth="1"/>
    <col min="10018" max="10025" width="10.625" style="1" customWidth="1"/>
    <col min="10026" max="10031" width="9.625" style="1" customWidth="1"/>
    <col min="10032" max="10240" width="9" style="1"/>
    <col min="10241" max="10241" width="4.625" style="1" customWidth="1"/>
    <col min="10242" max="10242" width="7.625" style="1" customWidth="1"/>
    <col min="10243" max="10254" width="9.625" style="1" customWidth="1"/>
    <col min="10255" max="10256" width="8.625" style="1" customWidth="1"/>
    <col min="10257" max="10262" width="9.625" style="1" customWidth="1"/>
    <col min="10263" max="10263" width="10.625" style="1" customWidth="1"/>
    <col min="10264" max="10264" width="9.625" style="1" customWidth="1"/>
    <col min="10265" max="10265" width="10.625" style="1" customWidth="1"/>
    <col min="10266" max="10266" width="9.625" style="1" customWidth="1"/>
    <col min="10267" max="10272" width="10.625" style="1" customWidth="1"/>
    <col min="10273" max="10273" width="6.625" style="1" customWidth="1"/>
    <col min="10274" max="10281" width="10.625" style="1" customWidth="1"/>
    <col min="10282" max="10287" width="9.625" style="1" customWidth="1"/>
    <col min="10288" max="10496" width="9" style="1"/>
    <col min="10497" max="10497" width="4.625" style="1" customWidth="1"/>
    <col min="10498" max="10498" width="7.625" style="1" customWidth="1"/>
    <col min="10499" max="10510" width="9.625" style="1" customWidth="1"/>
    <col min="10511" max="10512" width="8.625" style="1" customWidth="1"/>
    <col min="10513" max="10518" width="9.625" style="1" customWidth="1"/>
    <col min="10519" max="10519" width="10.625" style="1" customWidth="1"/>
    <col min="10520" max="10520" width="9.625" style="1" customWidth="1"/>
    <col min="10521" max="10521" width="10.625" style="1" customWidth="1"/>
    <col min="10522" max="10522" width="9.625" style="1" customWidth="1"/>
    <col min="10523" max="10528" width="10.625" style="1" customWidth="1"/>
    <col min="10529" max="10529" width="6.625" style="1" customWidth="1"/>
    <col min="10530" max="10537" width="10.625" style="1" customWidth="1"/>
    <col min="10538" max="10543" width="9.625" style="1" customWidth="1"/>
    <col min="10544" max="10752" width="9" style="1"/>
    <col min="10753" max="10753" width="4.625" style="1" customWidth="1"/>
    <col min="10754" max="10754" width="7.625" style="1" customWidth="1"/>
    <col min="10755" max="10766" width="9.625" style="1" customWidth="1"/>
    <col min="10767" max="10768" width="8.625" style="1" customWidth="1"/>
    <col min="10769" max="10774" width="9.625" style="1" customWidth="1"/>
    <col min="10775" max="10775" width="10.625" style="1" customWidth="1"/>
    <col min="10776" max="10776" width="9.625" style="1" customWidth="1"/>
    <col min="10777" max="10777" width="10.625" style="1" customWidth="1"/>
    <col min="10778" max="10778" width="9.625" style="1" customWidth="1"/>
    <col min="10779" max="10784" width="10.625" style="1" customWidth="1"/>
    <col min="10785" max="10785" width="6.625" style="1" customWidth="1"/>
    <col min="10786" max="10793" width="10.625" style="1" customWidth="1"/>
    <col min="10794" max="10799" width="9.625" style="1" customWidth="1"/>
    <col min="10800" max="11008" width="9" style="1"/>
    <col min="11009" max="11009" width="4.625" style="1" customWidth="1"/>
    <col min="11010" max="11010" width="7.625" style="1" customWidth="1"/>
    <col min="11011" max="11022" width="9.625" style="1" customWidth="1"/>
    <col min="11023" max="11024" width="8.625" style="1" customWidth="1"/>
    <col min="11025" max="11030" width="9.625" style="1" customWidth="1"/>
    <col min="11031" max="11031" width="10.625" style="1" customWidth="1"/>
    <col min="11032" max="11032" width="9.625" style="1" customWidth="1"/>
    <col min="11033" max="11033" width="10.625" style="1" customWidth="1"/>
    <col min="11034" max="11034" width="9.625" style="1" customWidth="1"/>
    <col min="11035" max="11040" width="10.625" style="1" customWidth="1"/>
    <col min="11041" max="11041" width="6.625" style="1" customWidth="1"/>
    <col min="11042" max="11049" width="10.625" style="1" customWidth="1"/>
    <col min="11050" max="11055" width="9.625" style="1" customWidth="1"/>
    <col min="11056" max="11264" width="9" style="1"/>
    <col min="11265" max="11265" width="4.625" style="1" customWidth="1"/>
    <col min="11266" max="11266" width="7.625" style="1" customWidth="1"/>
    <col min="11267" max="11278" width="9.625" style="1" customWidth="1"/>
    <col min="11279" max="11280" width="8.625" style="1" customWidth="1"/>
    <col min="11281" max="11286" width="9.625" style="1" customWidth="1"/>
    <col min="11287" max="11287" width="10.625" style="1" customWidth="1"/>
    <col min="11288" max="11288" width="9.625" style="1" customWidth="1"/>
    <col min="11289" max="11289" width="10.625" style="1" customWidth="1"/>
    <col min="11290" max="11290" width="9.625" style="1" customWidth="1"/>
    <col min="11291" max="11296" width="10.625" style="1" customWidth="1"/>
    <col min="11297" max="11297" width="6.625" style="1" customWidth="1"/>
    <col min="11298" max="11305" width="10.625" style="1" customWidth="1"/>
    <col min="11306" max="11311" width="9.625" style="1" customWidth="1"/>
    <col min="11312" max="11520" width="9" style="1"/>
    <col min="11521" max="11521" width="4.625" style="1" customWidth="1"/>
    <col min="11522" max="11522" width="7.625" style="1" customWidth="1"/>
    <col min="11523" max="11534" width="9.625" style="1" customWidth="1"/>
    <col min="11535" max="11536" width="8.625" style="1" customWidth="1"/>
    <col min="11537" max="11542" width="9.625" style="1" customWidth="1"/>
    <col min="11543" max="11543" width="10.625" style="1" customWidth="1"/>
    <col min="11544" max="11544" width="9.625" style="1" customWidth="1"/>
    <col min="11545" max="11545" width="10.625" style="1" customWidth="1"/>
    <col min="11546" max="11546" width="9.625" style="1" customWidth="1"/>
    <col min="11547" max="11552" width="10.625" style="1" customWidth="1"/>
    <col min="11553" max="11553" width="6.625" style="1" customWidth="1"/>
    <col min="11554" max="11561" width="10.625" style="1" customWidth="1"/>
    <col min="11562" max="11567" width="9.625" style="1" customWidth="1"/>
    <col min="11568" max="11776" width="9" style="1"/>
    <col min="11777" max="11777" width="4.625" style="1" customWidth="1"/>
    <col min="11778" max="11778" width="7.625" style="1" customWidth="1"/>
    <col min="11779" max="11790" width="9.625" style="1" customWidth="1"/>
    <col min="11791" max="11792" width="8.625" style="1" customWidth="1"/>
    <col min="11793" max="11798" width="9.625" style="1" customWidth="1"/>
    <col min="11799" max="11799" width="10.625" style="1" customWidth="1"/>
    <col min="11800" max="11800" width="9.625" style="1" customWidth="1"/>
    <col min="11801" max="11801" width="10.625" style="1" customWidth="1"/>
    <col min="11802" max="11802" width="9.625" style="1" customWidth="1"/>
    <col min="11803" max="11808" width="10.625" style="1" customWidth="1"/>
    <col min="11809" max="11809" width="6.625" style="1" customWidth="1"/>
    <col min="11810" max="11817" width="10.625" style="1" customWidth="1"/>
    <col min="11818" max="11823" width="9.625" style="1" customWidth="1"/>
    <col min="11824" max="12032" width="9" style="1"/>
    <col min="12033" max="12033" width="4.625" style="1" customWidth="1"/>
    <col min="12034" max="12034" width="7.625" style="1" customWidth="1"/>
    <col min="12035" max="12046" width="9.625" style="1" customWidth="1"/>
    <col min="12047" max="12048" width="8.625" style="1" customWidth="1"/>
    <col min="12049" max="12054" width="9.625" style="1" customWidth="1"/>
    <col min="12055" max="12055" width="10.625" style="1" customWidth="1"/>
    <col min="12056" max="12056" width="9.625" style="1" customWidth="1"/>
    <col min="12057" max="12057" width="10.625" style="1" customWidth="1"/>
    <col min="12058" max="12058" width="9.625" style="1" customWidth="1"/>
    <col min="12059" max="12064" width="10.625" style="1" customWidth="1"/>
    <col min="12065" max="12065" width="6.625" style="1" customWidth="1"/>
    <col min="12066" max="12073" width="10.625" style="1" customWidth="1"/>
    <col min="12074" max="12079" width="9.625" style="1" customWidth="1"/>
    <col min="12080" max="12288" width="9" style="1"/>
    <col min="12289" max="12289" width="4.625" style="1" customWidth="1"/>
    <col min="12290" max="12290" width="7.625" style="1" customWidth="1"/>
    <col min="12291" max="12302" width="9.625" style="1" customWidth="1"/>
    <col min="12303" max="12304" width="8.625" style="1" customWidth="1"/>
    <col min="12305" max="12310" width="9.625" style="1" customWidth="1"/>
    <col min="12311" max="12311" width="10.625" style="1" customWidth="1"/>
    <col min="12312" max="12312" width="9.625" style="1" customWidth="1"/>
    <col min="12313" max="12313" width="10.625" style="1" customWidth="1"/>
    <col min="12314" max="12314" width="9.625" style="1" customWidth="1"/>
    <col min="12315" max="12320" width="10.625" style="1" customWidth="1"/>
    <col min="12321" max="12321" width="6.625" style="1" customWidth="1"/>
    <col min="12322" max="12329" width="10.625" style="1" customWidth="1"/>
    <col min="12330" max="12335" width="9.625" style="1" customWidth="1"/>
    <col min="12336" max="12544" width="9" style="1"/>
    <col min="12545" max="12545" width="4.625" style="1" customWidth="1"/>
    <col min="12546" max="12546" width="7.625" style="1" customWidth="1"/>
    <col min="12547" max="12558" width="9.625" style="1" customWidth="1"/>
    <col min="12559" max="12560" width="8.625" style="1" customWidth="1"/>
    <col min="12561" max="12566" width="9.625" style="1" customWidth="1"/>
    <col min="12567" max="12567" width="10.625" style="1" customWidth="1"/>
    <col min="12568" max="12568" width="9.625" style="1" customWidth="1"/>
    <col min="12569" max="12569" width="10.625" style="1" customWidth="1"/>
    <col min="12570" max="12570" width="9.625" style="1" customWidth="1"/>
    <col min="12571" max="12576" width="10.625" style="1" customWidth="1"/>
    <col min="12577" max="12577" width="6.625" style="1" customWidth="1"/>
    <col min="12578" max="12585" width="10.625" style="1" customWidth="1"/>
    <col min="12586" max="12591" width="9.625" style="1" customWidth="1"/>
    <col min="12592" max="12800" width="9" style="1"/>
    <col min="12801" max="12801" width="4.625" style="1" customWidth="1"/>
    <col min="12802" max="12802" width="7.625" style="1" customWidth="1"/>
    <col min="12803" max="12814" width="9.625" style="1" customWidth="1"/>
    <col min="12815" max="12816" width="8.625" style="1" customWidth="1"/>
    <col min="12817" max="12822" width="9.625" style="1" customWidth="1"/>
    <col min="12823" max="12823" width="10.625" style="1" customWidth="1"/>
    <col min="12824" max="12824" width="9.625" style="1" customWidth="1"/>
    <col min="12825" max="12825" width="10.625" style="1" customWidth="1"/>
    <col min="12826" max="12826" width="9.625" style="1" customWidth="1"/>
    <col min="12827" max="12832" width="10.625" style="1" customWidth="1"/>
    <col min="12833" max="12833" width="6.625" style="1" customWidth="1"/>
    <col min="12834" max="12841" width="10.625" style="1" customWidth="1"/>
    <col min="12842" max="12847" width="9.625" style="1" customWidth="1"/>
    <col min="12848" max="13056" width="9" style="1"/>
    <col min="13057" max="13057" width="4.625" style="1" customWidth="1"/>
    <col min="13058" max="13058" width="7.625" style="1" customWidth="1"/>
    <col min="13059" max="13070" width="9.625" style="1" customWidth="1"/>
    <col min="13071" max="13072" width="8.625" style="1" customWidth="1"/>
    <col min="13073" max="13078" width="9.625" style="1" customWidth="1"/>
    <col min="13079" max="13079" width="10.625" style="1" customWidth="1"/>
    <col min="13080" max="13080" width="9.625" style="1" customWidth="1"/>
    <col min="13081" max="13081" width="10.625" style="1" customWidth="1"/>
    <col min="13082" max="13082" width="9.625" style="1" customWidth="1"/>
    <col min="13083" max="13088" width="10.625" style="1" customWidth="1"/>
    <col min="13089" max="13089" width="6.625" style="1" customWidth="1"/>
    <col min="13090" max="13097" width="10.625" style="1" customWidth="1"/>
    <col min="13098" max="13103" width="9.625" style="1" customWidth="1"/>
    <col min="13104" max="13312" width="9" style="1"/>
    <col min="13313" max="13313" width="4.625" style="1" customWidth="1"/>
    <col min="13314" max="13314" width="7.625" style="1" customWidth="1"/>
    <col min="13315" max="13326" width="9.625" style="1" customWidth="1"/>
    <col min="13327" max="13328" width="8.625" style="1" customWidth="1"/>
    <col min="13329" max="13334" width="9.625" style="1" customWidth="1"/>
    <col min="13335" max="13335" width="10.625" style="1" customWidth="1"/>
    <col min="13336" max="13336" width="9.625" style="1" customWidth="1"/>
    <col min="13337" max="13337" width="10.625" style="1" customWidth="1"/>
    <col min="13338" max="13338" width="9.625" style="1" customWidth="1"/>
    <col min="13339" max="13344" width="10.625" style="1" customWidth="1"/>
    <col min="13345" max="13345" width="6.625" style="1" customWidth="1"/>
    <col min="13346" max="13353" width="10.625" style="1" customWidth="1"/>
    <col min="13354" max="13359" width="9.625" style="1" customWidth="1"/>
    <col min="13360" max="13568" width="9" style="1"/>
    <col min="13569" max="13569" width="4.625" style="1" customWidth="1"/>
    <col min="13570" max="13570" width="7.625" style="1" customWidth="1"/>
    <col min="13571" max="13582" width="9.625" style="1" customWidth="1"/>
    <col min="13583" max="13584" width="8.625" style="1" customWidth="1"/>
    <col min="13585" max="13590" width="9.625" style="1" customWidth="1"/>
    <col min="13591" max="13591" width="10.625" style="1" customWidth="1"/>
    <col min="13592" max="13592" width="9.625" style="1" customWidth="1"/>
    <col min="13593" max="13593" width="10.625" style="1" customWidth="1"/>
    <col min="13594" max="13594" width="9.625" style="1" customWidth="1"/>
    <col min="13595" max="13600" width="10.625" style="1" customWidth="1"/>
    <col min="13601" max="13601" width="6.625" style="1" customWidth="1"/>
    <col min="13602" max="13609" width="10.625" style="1" customWidth="1"/>
    <col min="13610" max="13615" width="9.625" style="1" customWidth="1"/>
    <col min="13616" max="13824" width="9" style="1"/>
    <col min="13825" max="13825" width="4.625" style="1" customWidth="1"/>
    <col min="13826" max="13826" width="7.625" style="1" customWidth="1"/>
    <col min="13827" max="13838" width="9.625" style="1" customWidth="1"/>
    <col min="13839" max="13840" width="8.625" style="1" customWidth="1"/>
    <col min="13841" max="13846" width="9.625" style="1" customWidth="1"/>
    <col min="13847" max="13847" width="10.625" style="1" customWidth="1"/>
    <col min="13848" max="13848" width="9.625" style="1" customWidth="1"/>
    <col min="13849" max="13849" width="10.625" style="1" customWidth="1"/>
    <col min="13850" max="13850" width="9.625" style="1" customWidth="1"/>
    <col min="13851" max="13856" width="10.625" style="1" customWidth="1"/>
    <col min="13857" max="13857" width="6.625" style="1" customWidth="1"/>
    <col min="13858" max="13865" width="10.625" style="1" customWidth="1"/>
    <col min="13866" max="13871" width="9.625" style="1" customWidth="1"/>
    <col min="13872" max="14080" width="9" style="1"/>
    <col min="14081" max="14081" width="4.625" style="1" customWidth="1"/>
    <col min="14082" max="14082" width="7.625" style="1" customWidth="1"/>
    <col min="14083" max="14094" width="9.625" style="1" customWidth="1"/>
    <col min="14095" max="14096" width="8.625" style="1" customWidth="1"/>
    <col min="14097" max="14102" width="9.625" style="1" customWidth="1"/>
    <col min="14103" max="14103" width="10.625" style="1" customWidth="1"/>
    <col min="14104" max="14104" width="9.625" style="1" customWidth="1"/>
    <col min="14105" max="14105" width="10.625" style="1" customWidth="1"/>
    <col min="14106" max="14106" width="9.625" style="1" customWidth="1"/>
    <col min="14107" max="14112" width="10.625" style="1" customWidth="1"/>
    <col min="14113" max="14113" width="6.625" style="1" customWidth="1"/>
    <col min="14114" max="14121" width="10.625" style="1" customWidth="1"/>
    <col min="14122" max="14127" width="9.625" style="1" customWidth="1"/>
    <col min="14128" max="14336" width="9" style="1"/>
    <col min="14337" max="14337" width="4.625" style="1" customWidth="1"/>
    <col min="14338" max="14338" width="7.625" style="1" customWidth="1"/>
    <col min="14339" max="14350" width="9.625" style="1" customWidth="1"/>
    <col min="14351" max="14352" width="8.625" style="1" customWidth="1"/>
    <col min="14353" max="14358" width="9.625" style="1" customWidth="1"/>
    <col min="14359" max="14359" width="10.625" style="1" customWidth="1"/>
    <col min="14360" max="14360" width="9.625" style="1" customWidth="1"/>
    <col min="14361" max="14361" width="10.625" style="1" customWidth="1"/>
    <col min="14362" max="14362" width="9.625" style="1" customWidth="1"/>
    <col min="14363" max="14368" width="10.625" style="1" customWidth="1"/>
    <col min="14369" max="14369" width="6.625" style="1" customWidth="1"/>
    <col min="14370" max="14377" width="10.625" style="1" customWidth="1"/>
    <col min="14378" max="14383" width="9.625" style="1" customWidth="1"/>
    <col min="14384" max="14592" width="9" style="1"/>
    <col min="14593" max="14593" width="4.625" style="1" customWidth="1"/>
    <col min="14594" max="14594" width="7.625" style="1" customWidth="1"/>
    <col min="14595" max="14606" width="9.625" style="1" customWidth="1"/>
    <col min="14607" max="14608" width="8.625" style="1" customWidth="1"/>
    <col min="14609" max="14614" width="9.625" style="1" customWidth="1"/>
    <col min="14615" max="14615" width="10.625" style="1" customWidth="1"/>
    <col min="14616" max="14616" width="9.625" style="1" customWidth="1"/>
    <col min="14617" max="14617" width="10.625" style="1" customWidth="1"/>
    <col min="14618" max="14618" width="9.625" style="1" customWidth="1"/>
    <col min="14619" max="14624" width="10.625" style="1" customWidth="1"/>
    <col min="14625" max="14625" width="6.625" style="1" customWidth="1"/>
    <col min="14626" max="14633" width="10.625" style="1" customWidth="1"/>
    <col min="14634" max="14639" width="9.625" style="1" customWidth="1"/>
    <col min="14640" max="14848" width="9" style="1"/>
    <col min="14849" max="14849" width="4.625" style="1" customWidth="1"/>
    <col min="14850" max="14850" width="7.625" style="1" customWidth="1"/>
    <col min="14851" max="14862" width="9.625" style="1" customWidth="1"/>
    <col min="14863" max="14864" width="8.625" style="1" customWidth="1"/>
    <col min="14865" max="14870" width="9.625" style="1" customWidth="1"/>
    <col min="14871" max="14871" width="10.625" style="1" customWidth="1"/>
    <col min="14872" max="14872" width="9.625" style="1" customWidth="1"/>
    <col min="14873" max="14873" width="10.625" style="1" customWidth="1"/>
    <col min="14874" max="14874" width="9.625" style="1" customWidth="1"/>
    <col min="14875" max="14880" width="10.625" style="1" customWidth="1"/>
    <col min="14881" max="14881" width="6.625" style="1" customWidth="1"/>
    <col min="14882" max="14889" width="10.625" style="1" customWidth="1"/>
    <col min="14890" max="14895" width="9.625" style="1" customWidth="1"/>
    <col min="14896" max="15104" width="9" style="1"/>
    <col min="15105" max="15105" width="4.625" style="1" customWidth="1"/>
    <col min="15106" max="15106" width="7.625" style="1" customWidth="1"/>
    <col min="15107" max="15118" width="9.625" style="1" customWidth="1"/>
    <col min="15119" max="15120" width="8.625" style="1" customWidth="1"/>
    <col min="15121" max="15126" width="9.625" style="1" customWidth="1"/>
    <col min="15127" max="15127" width="10.625" style="1" customWidth="1"/>
    <col min="15128" max="15128" width="9.625" style="1" customWidth="1"/>
    <col min="15129" max="15129" width="10.625" style="1" customWidth="1"/>
    <col min="15130" max="15130" width="9.625" style="1" customWidth="1"/>
    <col min="15131" max="15136" width="10.625" style="1" customWidth="1"/>
    <col min="15137" max="15137" width="6.625" style="1" customWidth="1"/>
    <col min="15138" max="15145" width="10.625" style="1" customWidth="1"/>
    <col min="15146" max="15151" width="9.625" style="1" customWidth="1"/>
    <col min="15152" max="15360" width="9" style="1"/>
    <col min="15361" max="15361" width="4.625" style="1" customWidth="1"/>
    <col min="15362" max="15362" width="7.625" style="1" customWidth="1"/>
    <col min="15363" max="15374" width="9.625" style="1" customWidth="1"/>
    <col min="15375" max="15376" width="8.625" style="1" customWidth="1"/>
    <col min="15377" max="15382" width="9.625" style="1" customWidth="1"/>
    <col min="15383" max="15383" width="10.625" style="1" customWidth="1"/>
    <col min="15384" max="15384" width="9.625" style="1" customWidth="1"/>
    <col min="15385" max="15385" width="10.625" style="1" customWidth="1"/>
    <col min="15386" max="15386" width="9.625" style="1" customWidth="1"/>
    <col min="15387" max="15392" width="10.625" style="1" customWidth="1"/>
    <col min="15393" max="15393" width="6.625" style="1" customWidth="1"/>
    <col min="15394" max="15401" width="10.625" style="1" customWidth="1"/>
    <col min="15402" max="15407" width="9.625" style="1" customWidth="1"/>
    <col min="15408" max="15616" width="9" style="1"/>
    <col min="15617" max="15617" width="4.625" style="1" customWidth="1"/>
    <col min="15618" max="15618" width="7.625" style="1" customWidth="1"/>
    <col min="15619" max="15630" width="9.625" style="1" customWidth="1"/>
    <col min="15631" max="15632" width="8.625" style="1" customWidth="1"/>
    <col min="15633" max="15638" width="9.625" style="1" customWidth="1"/>
    <col min="15639" max="15639" width="10.625" style="1" customWidth="1"/>
    <col min="15640" max="15640" width="9.625" style="1" customWidth="1"/>
    <col min="15641" max="15641" width="10.625" style="1" customWidth="1"/>
    <col min="15642" max="15642" width="9.625" style="1" customWidth="1"/>
    <col min="15643" max="15648" width="10.625" style="1" customWidth="1"/>
    <col min="15649" max="15649" width="6.625" style="1" customWidth="1"/>
    <col min="15650" max="15657" width="10.625" style="1" customWidth="1"/>
    <col min="15658" max="15663" width="9.625" style="1" customWidth="1"/>
    <col min="15664" max="15872" width="9" style="1"/>
    <col min="15873" max="15873" width="4.625" style="1" customWidth="1"/>
    <col min="15874" max="15874" width="7.625" style="1" customWidth="1"/>
    <col min="15875" max="15886" width="9.625" style="1" customWidth="1"/>
    <col min="15887" max="15888" width="8.625" style="1" customWidth="1"/>
    <col min="15889" max="15894" width="9.625" style="1" customWidth="1"/>
    <col min="15895" max="15895" width="10.625" style="1" customWidth="1"/>
    <col min="15896" max="15896" width="9.625" style="1" customWidth="1"/>
    <col min="15897" max="15897" width="10.625" style="1" customWidth="1"/>
    <col min="15898" max="15898" width="9.625" style="1" customWidth="1"/>
    <col min="15899" max="15904" width="10.625" style="1" customWidth="1"/>
    <col min="15905" max="15905" width="6.625" style="1" customWidth="1"/>
    <col min="15906" max="15913" width="10.625" style="1" customWidth="1"/>
    <col min="15914" max="15919" width="9.625" style="1" customWidth="1"/>
    <col min="15920" max="16128" width="9" style="1"/>
    <col min="16129" max="16129" width="4.625" style="1" customWidth="1"/>
    <col min="16130" max="16130" width="7.625" style="1" customWidth="1"/>
    <col min="16131" max="16142" width="9.625" style="1" customWidth="1"/>
    <col min="16143" max="16144" width="8.625" style="1" customWidth="1"/>
    <col min="16145" max="16150" width="9.625" style="1" customWidth="1"/>
    <col min="16151" max="16151" width="10.625" style="1" customWidth="1"/>
    <col min="16152" max="16152" width="9.625" style="1" customWidth="1"/>
    <col min="16153" max="16153" width="10.625" style="1" customWidth="1"/>
    <col min="16154" max="16154" width="9.625" style="1" customWidth="1"/>
    <col min="16155" max="16160" width="10.625" style="1" customWidth="1"/>
    <col min="16161" max="16161" width="6.625" style="1" customWidth="1"/>
    <col min="16162" max="16169" width="10.625" style="1" customWidth="1"/>
    <col min="16170" max="16175" width="9.625" style="1" customWidth="1"/>
    <col min="16176" max="16384" width="9" style="1"/>
  </cols>
  <sheetData>
    <row r="1" spans="1:47" ht="30" customHeight="1" x14ac:dyDescent="0.15">
      <c r="A1" s="263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5"/>
    </row>
    <row r="2" spans="1:47" ht="15" customHeight="1" x14ac:dyDescent="0.15">
      <c r="A2" s="181" t="s">
        <v>287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" t="s">
        <v>335</v>
      </c>
    </row>
    <row r="3" spans="1:47" ht="15" customHeight="1" thickBot="1" x14ac:dyDescent="0.2">
      <c r="A3" s="181" t="s">
        <v>2</v>
      </c>
      <c r="B3" s="181"/>
      <c r="C3" s="181"/>
      <c r="D3" s="181"/>
      <c r="E3" s="181"/>
      <c r="F3" s="181"/>
      <c r="G3" s="181" t="s">
        <v>3</v>
      </c>
      <c r="H3" s="181"/>
      <c r="I3" s="181"/>
      <c r="J3" s="181"/>
      <c r="K3" s="181"/>
      <c r="L3" s="181"/>
      <c r="M3" s="181"/>
      <c r="O3" s="1" t="s">
        <v>4</v>
      </c>
      <c r="T3" s="1" t="s">
        <v>5</v>
      </c>
      <c r="X3" s="1" t="s">
        <v>6</v>
      </c>
      <c r="AB3" s="1" t="s">
        <v>7</v>
      </c>
      <c r="AH3" s="1" t="s">
        <v>8</v>
      </c>
    </row>
    <row r="4" spans="1:47" ht="14.45" customHeight="1" thickTop="1" x14ac:dyDescent="0.15">
      <c r="A4" s="197"/>
      <c r="B4" s="261" t="s">
        <v>9</v>
      </c>
      <c r="C4" s="266"/>
      <c r="D4" s="266"/>
      <c r="E4" s="266"/>
      <c r="F4" s="267"/>
      <c r="G4" s="260" t="s">
        <v>10</v>
      </c>
      <c r="H4" s="261"/>
      <c r="I4" s="261"/>
      <c r="J4" s="261"/>
      <c r="K4" s="261"/>
      <c r="L4" s="262"/>
      <c r="M4" s="198"/>
      <c r="N4" s="3"/>
      <c r="O4" s="231" t="s">
        <v>11</v>
      </c>
      <c r="P4" s="232"/>
      <c r="Q4" s="248" t="s">
        <v>12</v>
      </c>
      <c r="R4" s="232"/>
      <c r="S4" s="233"/>
      <c r="T4" s="231" t="s">
        <v>13</v>
      </c>
      <c r="U4" s="249"/>
      <c r="V4" s="249"/>
      <c r="W4" s="250"/>
      <c r="X4" s="231" t="s">
        <v>14</v>
      </c>
      <c r="Y4" s="232"/>
      <c r="Z4" s="232"/>
      <c r="AA4" s="233"/>
      <c r="AB4" s="234" t="s">
        <v>15</v>
      </c>
      <c r="AC4" s="235"/>
      <c r="AD4" s="235"/>
      <c r="AE4" s="235"/>
      <c r="AF4" s="236"/>
      <c r="AH4" s="234" t="s">
        <v>16</v>
      </c>
      <c r="AI4" s="237"/>
      <c r="AJ4" s="237"/>
      <c r="AK4" s="237"/>
      <c r="AL4" s="237"/>
      <c r="AM4" s="237"/>
      <c r="AN4" s="235"/>
      <c r="AO4" s="236"/>
      <c r="AP4" s="234" t="s">
        <v>17</v>
      </c>
      <c r="AQ4" s="237"/>
      <c r="AR4" s="235"/>
      <c r="AS4" s="235"/>
      <c r="AT4" s="235"/>
      <c r="AU4" s="236"/>
    </row>
    <row r="5" spans="1:47" ht="39.950000000000003" customHeight="1" x14ac:dyDescent="0.15">
      <c r="A5" s="199" t="s">
        <v>18</v>
      </c>
      <c r="B5" s="200" t="s">
        <v>19</v>
      </c>
      <c r="C5" s="186" t="s">
        <v>20</v>
      </c>
      <c r="D5" s="186" t="s">
        <v>21</v>
      </c>
      <c r="E5" s="187" t="s">
        <v>22</v>
      </c>
      <c r="F5" s="188" t="s">
        <v>23</v>
      </c>
      <c r="G5" s="189" t="s">
        <v>19</v>
      </c>
      <c r="H5" s="190" t="s">
        <v>20</v>
      </c>
      <c r="I5" s="190" t="s">
        <v>21</v>
      </c>
      <c r="J5" s="190" t="s">
        <v>24</v>
      </c>
      <c r="K5" s="190" t="s">
        <v>25</v>
      </c>
      <c r="L5" s="191" t="s">
        <v>26</v>
      </c>
      <c r="M5" s="201"/>
      <c r="N5" s="12"/>
      <c r="O5" s="4" t="s">
        <v>27</v>
      </c>
      <c r="P5" s="13" t="s">
        <v>28</v>
      </c>
      <c r="Q5" s="14" t="s">
        <v>29</v>
      </c>
      <c r="R5" s="13" t="s">
        <v>30</v>
      </c>
      <c r="S5" s="15" t="s">
        <v>31</v>
      </c>
      <c r="T5" s="4" t="s">
        <v>32</v>
      </c>
      <c r="U5" s="13" t="s">
        <v>25</v>
      </c>
      <c r="V5" s="224" t="s">
        <v>26</v>
      </c>
      <c r="W5" s="225"/>
      <c r="X5" s="226" t="s">
        <v>33</v>
      </c>
      <c r="Y5" s="224"/>
      <c r="Z5" s="224" t="s">
        <v>34</v>
      </c>
      <c r="AA5" s="225"/>
      <c r="AB5" s="16" t="s">
        <v>35</v>
      </c>
      <c r="AC5" s="238" t="s">
        <v>36</v>
      </c>
      <c r="AD5" s="239"/>
      <c r="AE5" s="238" t="s">
        <v>37</v>
      </c>
      <c r="AF5" s="240"/>
      <c r="AH5" s="17" t="s">
        <v>32</v>
      </c>
      <c r="AI5" s="18" t="s">
        <v>31</v>
      </c>
      <c r="AJ5" s="223" t="s">
        <v>35</v>
      </c>
      <c r="AK5" s="241"/>
      <c r="AL5" s="223" t="s">
        <v>36</v>
      </c>
      <c r="AM5" s="223"/>
      <c r="AN5" s="224" t="s">
        <v>37</v>
      </c>
      <c r="AO5" s="225"/>
      <c r="AP5" s="226" t="s">
        <v>35</v>
      </c>
      <c r="AQ5" s="227"/>
      <c r="AR5" s="224" t="s">
        <v>36</v>
      </c>
      <c r="AS5" s="227"/>
      <c r="AT5" s="224" t="s">
        <v>37</v>
      </c>
      <c r="AU5" s="228"/>
    </row>
    <row r="6" spans="1:47" ht="14.45" customHeight="1" x14ac:dyDescent="0.15">
      <c r="A6" s="202"/>
      <c r="B6" s="182" t="s">
        <v>38</v>
      </c>
      <c r="C6" s="192" t="s">
        <v>39</v>
      </c>
      <c r="D6" s="192" t="s">
        <v>39</v>
      </c>
      <c r="E6" s="192" t="s">
        <v>39</v>
      </c>
      <c r="F6" s="193" t="s">
        <v>39</v>
      </c>
      <c r="G6" s="183" t="s">
        <v>38</v>
      </c>
      <c r="H6" s="194" t="s">
        <v>39</v>
      </c>
      <c r="I6" s="194" t="s">
        <v>39</v>
      </c>
      <c r="J6" s="195" t="s">
        <v>288</v>
      </c>
      <c r="K6" s="195" t="s">
        <v>113</v>
      </c>
      <c r="L6" s="196" t="s">
        <v>289</v>
      </c>
      <c r="M6" s="201"/>
      <c r="N6" s="12"/>
      <c r="O6" s="26" t="s">
        <v>115</v>
      </c>
      <c r="P6" s="27" t="s">
        <v>290</v>
      </c>
      <c r="Q6" s="28"/>
      <c r="R6" s="27" t="s">
        <v>117</v>
      </c>
      <c r="S6" s="29" t="s">
        <v>291</v>
      </c>
      <c r="T6" s="30" t="s">
        <v>119</v>
      </c>
      <c r="U6" s="24" t="s">
        <v>120</v>
      </c>
      <c r="V6" s="24" t="s">
        <v>292</v>
      </c>
      <c r="W6" s="31" t="s">
        <v>229</v>
      </c>
      <c r="X6" s="30" t="s">
        <v>123</v>
      </c>
      <c r="Y6" s="32" t="s">
        <v>229</v>
      </c>
      <c r="Z6" s="33" t="s">
        <v>293</v>
      </c>
      <c r="AA6" s="31" t="s">
        <v>122</v>
      </c>
      <c r="AB6" s="34" t="s">
        <v>125</v>
      </c>
      <c r="AC6" s="35" t="s">
        <v>294</v>
      </c>
      <c r="AD6" s="35" t="s">
        <v>230</v>
      </c>
      <c r="AE6" s="36" t="s">
        <v>231</v>
      </c>
      <c r="AF6" s="37" t="s">
        <v>129</v>
      </c>
      <c r="AH6" s="38" t="s">
        <v>130</v>
      </c>
      <c r="AI6" s="39" t="s">
        <v>131</v>
      </c>
      <c r="AJ6" s="40"/>
      <c r="AK6" s="41" t="s">
        <v>295</v>
      </c>
      <c r="AL6" s="40"/>
      <c r="AM6" s="41" t="s">
        <v>296</v>
      </c>
      <c r="AN6" s="40"/>
      <c r="AO6" s="42" t="s">
        <v>297</v>
      </c>
      <c r="AP6" s="43" t="s">
        <v>63</v>
      </c>
      <c r="AQ6" s="44" t="s">
        <v>64</v>
      </c>
      <c r="AR6" s="44" t="s">
        <v>63</v>
      </c>
      <c r="AS6" s="44" t="s">
        <v>64</v>
      </c>
      <c r="AT6" s="44" t="s">
        <v>63</v>
      </c>
      <c r="AU6" s="45" t="s">
        <v>64</v>
      </c>
    </row>
    <row r="7" spans="1:47" ht="14.45" customHeight="1" x14ac:dyDescent="0.15">
      <c r="A7" s="203" t="s">
        <v>65</v>
      </c>
      <c r="B7" s="204" t="s">
        <v>208</v>
      </c>
      <c r="C7" s="48">
        <v>1368</v>
      </c>
      <c r="D7" s="49">
        <v>2</v>
      </c>
      <c r="E7" s="49">
        <v>467</v>
      </c>
      <c r="F7" s="115">
        <v>0</v>
      </c>
      <c r="G7" s="51" t="s">
        <v>67</v>
      </c>
      <c r="H7" s="49">
        <v>2689162</v>
      </c>
      <c r="I7" s="49">
        <v>1873</v>
      </c>
      <c r="J7" s="52">
        <v>0</v>
      </c>
      <c r="K7" s="49">
        <v>100000</v>
      </c>
      <c r="L7" s="53">
        <v>7963518</v>
      </c>
      <c r="M7" s="179"/>
      <c r="N7" s="54"/>
      <c r="O7" s="55">
        <f>IF(K7&lt;0.5,0.5,((L7-L8)-5*K8)/5/(K7-K8))</f>
        <v>0.1728613569321534</v>
      </c>
      <c r="P7" s="56">
        <f>IF(H7&lt;0.5,1,(I7/H7)/((K7-K8)/(L7-L8)))</f>
        <v>1.0244048963074786</v>
      </c>
      <c r="Q7" s="57">
        <f>IF(C7&lt;0.5,0,D7/C7)</f>
        <v>1.4619883040935672E-3</v>
      </c>
      <c r="R7" s="58">
        <f>IF(P7=0,Q7,Q7/P7)</f>
        <v>1.4271586453397296E-3</v>
      </c>
      <c r="S7" s="59">
        <f>IF(E7&lt;0.5,0,F7/E7)</f>
        <v>0</v>
      </c>
      <c r="T7" s="60">
        <f>5*R7/(1+5*(1-O7)*R7)</f>
        <v>7.0939228345734736E-3</v>
      </c>
      <c r="U7" s="61">
        <v>100000</v>
      </c>
      <c r="V7" s="61">
        <f>5*U7*((1-T7)+O7*T7)</f>
        <v>497066.17114629148</v>
      </c>
      <c r="W7" s="62">
        <f>SUM(V7:V$24)</f>
        <v>7840211.4467946179</v>
      </c>
      <c r="X7" s="63">
        <f t="shared" ref="X7:X42" si="0">V7*(1-S7)</f>
        <v>497066.17114629148</v>
      </c>
      <c r="Y7" s="61">
        <f>SUM(X7:X$24)</f>
        <v>7719694.885357379</v>
      </c>
      <c r="Z7" s="61">
        <f t="shared" ref="Z7:Z42" si="1">V7*S7</f>
        <v>0</v>
      </c>
      <c r="AA7" s="62">
        <f>SUM(Z7:Z$24)</f>
        <v>120516.56143723906</v>
      </c>
      <c r="AB7" s="55">
        <f t="shared" ref="AB7:AB42" si="2">W7/U7</f>
        <v>78.402114467946177</v>
      </c>
      <c r="AC7" s="56">
        <f t="shared" ref="AC7:AC42" si="3">Y7/U7</f>
        <v>77.196948853573787</v>
      </c>
      <c r="AD7" s="64">
        <f>AC7/AB7*100</f>
        <v>98.462840418844692</v>
      </c>
      <c r="AE7" s="56">
        <f t="shared" ref="AE7:AE42" si="4">AA7/U7</f>
        <v>1.2051656143723906</v>
      </c>
      <c r="AF7" s="65">
        <f>AE7/AB7*100</f>
        <v>1.5371595811553129</v>
      </c>
      <c r="AH7" s="66">
        <f>IF(D7=0,0,T7*T7*(1-T7)/D7)</f>
        <v>2.4983374223092264E-5</v>
      </c>
      <c r="AI7" s="67">
        <f>IF(E7&lt;0.5,0,S7*(1-S7)/E7)</f>
        <v>0</v>
      </c>
      <c r="AJ7" s="67">
        <f>U7*U7*((1-O7)*5+AB8)^2*AH7</f>
        <v>1523567818.2564394</v>
      </c>
      <c r="AK7" s="67">
        <f>SUM(AJ7:AJ$24)/U7/U7</f>
        <v>0.60495054248215274</v>
      </c>
      <c r="AL7" s="67">
        <f>U7*U7*((1-O7)*5*(1-S7)+AC8)^2*AH7+V7*V7*AI7</f>
        <v>1476574435.232939</v>
      </c>
      <c r="AM7" s="67">
        <f>SUM(AL7:AL$24)/U7/U7</f>
        <v>0.55935043278487406</v>
      </c>
      <c r="AN7" s="67">
        <f>U7*U7*((1-O7)*5*S7+AE8)^2*AH7+V7*V7*AI7</f>
        <v>368068.13403198338</v>
      </c>
      <c r="AO7" s="68">
        <f>SUM(AN7:AN$24)/U7/U7</f>
        <v>1.1329357512624965E-2</v>
      </c>
      <c r="AP7" s="55">
        <f t="shared" ref="AP7:AP42" si="5">AB7-1.96*SQRT(AK7)</f>
        <v>76.877654562274842</v>
      </c>
      <c r="AQ7" s="56">
        <f t="shared" ref="AQ7:AQ42" si="6">AB7+1.96*SQRT(AK7)</f>
        <v>79.926574373617512</v>
      </c>
      <c r="AR7" s="56">
        <f t="shared" ref="AR7:AR42" si="7">AC7-1.96*SQRT(AM7)</f>
        <v>75.731070065069645</v>
      </c>
      <c r="AS7" s="56">
        <f t="shared" ref="AS7:AS42" si="8">AC7+1.96*SQRT(AM7)</f>
        <v>78.662827642077929</v>
      </c>
      <c r="AT7" s="56">
        <f t="shared" ref="AT7:AT42" si="9">AE7-1.96*SQRT(AO7)</f>
        <v>0.99654428319913768</v>
      </c>
      <c r="AU7" s="69">
        <f t="shared" ref="AU7:AU42" si="10">AE7+1.96*SQRT(AO7)</f>
        <v>1.4137869455456435</v>
      </c>
    </row>
    <row r="8" spans="1:47" ht="14.45" customHeight="1" x14ac:dyDescent="0.15">
      <c r="A8" s="203"/>
      <c r="B8" s="205" t="s">
        <v>176</v>
      </c>
      <c r="C8" s="71">
        <v>1406</v>
      </c>
      <c r="D8" s="72">
        <v>0</v>
      </c>
      <c r="E8" s="72">
        <v>470</v>
      </c>
      <c r="F8" s="126">
        <v>0</v>
      </c>
      <c r="G8" s="74" t="s">
        <v>69</v>
      </c>
      <c r="H8" s="72">
        <v>2841813</v>
      </c>
      <c r="I8" s="72">
        <v>261</v>
      </c>
      <c r="J8" s="75">
        <v>5</v>
      </c>
      <c r="K8" s="72">
        <v>99661</v>
      </c>
      <c r="L8" s="76">
        <v>7464920</v>
      </c>
      <c r="M8" s="179"/>
      <c r="N8" s="54"/>
      <c r="O8" s="77">
        <f t="shared" ref="O8:O22" si="11">IF(K8&lt;0.5,0.5,((L8-L9)-5*K9)/5/(K8-K9))</f>
        <v>0.4553191489361702</v>
      </c>
      <c r="P8" s="78">
        <f t="shared" ref="P8:P23" si="12">IF(H8&lt;0.5,1,(I8/H8)/((K8-K9)/(L8-L9)))</f>
        <v>0.97348850068450843</v>
      </c>
      <c r="Q8" s="79">
        <f t="shared" ref="Q8:Q42" si="13">IF(C8&lt;0.5,0,D8/C8)</f>
        <v>0</v>
      </c>
      <c r="R8" s="80">
        <f t="shared" ref="R8:R42" si="14">IF(P8=0,Q8,Q8/P8)</f>
        <v>0</v>
      </c>
      <c r="S8" s="81">
        <f t="shared" ref="S8:S42" si="15">IF(E8&lt;0.5,0,F8/E8)</f>
        <v>0</v>
      </c>
      <c r="T8" s="82">
        <f>5*R8/(1+5*(1-O8)*R8)</f>
        <v>0</v>
      </c>
      <c r="U8" s="83">
        <f>U7*(1-T7)</f>
        <v>99290.607716542654</v>
      </c>
      <c r="V8" s="83">
        <f>5*U8*((1-T8)+O8*T8)</f>
        <v>496453.03858271328</v>
      </c>
      <c r="W8" s="84">
        <f>SUM(V8:V$24)</f>
        <v>7343145.2756483266</v>
      </c>
      <c r="X8" s="85">
        <f t="shared" si="0"/>
        <v>496453.03858271328</v>
      </c>
      <c r="Y8" s="83">
        <f>SUM(X8:X$24)</f>
        <v>7222628.7142110877</v>
      </c>
      <c r="Z8" s="83">
        <f t="shared" si="1"/>
        <v>0</v>
      </c>
      <c r="AA8" s="84">
        <f>SUM(Z8:Z$24)</f>
        <v>120516.56143723906</v>
      </c>
      <c r="AB8" s="77">
        <f t="shared" si="2"/>
        <v>73.956091563179115</v>
      </c>
      <c r="AC8" s="78">
        <f t="shared" si="3"/>
        <v>72.74231551518379</v>
      </c>
      <c r="AD8" s="86">
        <f t="shared" ref="AD8:AD42" si="16">AC8/AB8*100</f>
        <v>98.358788272419147</v>
      </c>
      <c r="AE8" s="78">
        <f t="shared" si="4"/>
        <v>1.213776047995323</v>
      </c>
      <c r="AF8" s="87">
        <f t="shared" ref="AF8:AF42" si="17">AE8/AB8*100</f>
        <v>1.6412117275808442</v>
      </c>
      <c r="AH8" s="88">
        <f>IF(D8=0,0,T8*T8*(1-T8)/D8)</f>
        <v>0</v>
      </c>
      <c r="AI8" s="89">
        <f t="shared" ref="AI8:AI42" si="18">IF(E8&lt;0.5,0,S8*(1-S8)/E8)</f>
        <v>0</v>
      </c>
      <c r="AJ8" s="89">
        <f>U8*U8*((1-O8)*5+AB9)^2*AH8</f>
        <v>0</v>
      </c>
      <c r="AK8" s="89">
        <f>SUM(AJ8:AJ$24)/U8/U8</f>
        <v>0.45908407178819333</v>
      </c>
      <c r="AL8" s="89">
        <f>U8*U8*((1-O8)*5*(1-S8)+AC9)^2*AH8+V8*V8*AI8</f>
        <v>0</v>
      </c>
      <c r="AM8" s="89">
        <f>SUM(AL8:AL$24)/U8/U8</f>
        <v>0.41759677279400231</v>
      </c>
      <c r="AN8" s="89">
        <f>U8*U8*((1-O8)*5*S8+AE9)^2*AH8+V8*V8*AI8</f>
        <v>0</v>
      </c>
      <c r="AO8" s="90">
        <f>SUM(AN8:AN$24)/U8/U8</f>
        <v>1.1454488785601831E-2</v>
      </c>
      <c r="AP8" s="77">
        <f t="shared" si="5"/>
        <v>72.628078999164174</v>
      </c>
      <c r="AQ8" s="78">
        <f t="shared" si="6"/>
        <v>75.284104127194055</v>
      </c>
      <c r="AR8" s="78">
        <f t="shared" si="7"/>
        <v>71.475729646651601</v>
      </c>
      <c r="AS8" s="78">
        <f t="shared" si="8"/>
        <v>74.00890138371598</v>
      </c>
      <c r="AT8" s="78">
        <f t="shared" si="9"/>
        <v>1.0040057828985558</v>
      </c>
      <c r="AU8" s="91">
        <f t="shared" si="10"/>
        <v>1.4235463130920902</v>
      </c>
    </row>
    <row r="9" spans="1:47" ht="14.45" customHeight="1" x14ac:dyDescent="0.15">
      <c r="A9" s="203"/>
      <c r="B9" s="205" t="s">
        <v>298</v>
      </c>
      <c r="C9" s="71">
        <v>1600</v>
      </c>
      <c r="D9" s="72">
        <v>0</v>
      </c>
      <c r="E9" s="72">
        <v>530</v>
      </c>
      <c r="F9" s="126">
        <v>0</v>
      </c>
      <c r="G9" s="74" t="s">
        <v>71</v>
      </c>
      <c r="H9" s="72">
        <v>3013782</v>
      </c>
      <c r="I9" s="72">
        <v>350</v>
      </c>
      <c r="J9" s="75">
        <v>10</v>
      </c>
      <c r="K9" s="72">
        <v>99614</v>
      </c>
      <c r="L9" s="76">
        <v>6966743</v>
      </c>
      <c r="M9" s="179"/>
      <c r="N9" s="54"/>
      <c r="O9" s="77">
        <f t="shared" si="11"/>
        <v>0.56491228070175448</v>
      </c>
      <c r="P9" s="78">
        <f t="shared" si="12"/>
        <v>1.0145269823413694</v>
      </c>
      <c r="Q9" s="79">
        <f t="shared" si="13"/>
        <v>0</v>
      </c>
      <c r="R9" s="80">
        <f t="shared" si="14"/>
        <v>0</v>
      </c>
      <c r="S9" s="81">
        <f t="shared" si="15"/>
        <v>0</v>
      </c>
      <c r="T9" s="82">
        <f t="shared" ref="T9:T22" si="19">5*R9/(1+5*(1-O9)*R9)</f>
        <v>0</v>
      </c>
      <c r="U9" s="83">
        <f t="shared" ref="U9:U23" si="20">U8*(1-T8)</f>
        <v>99290.607716542654</v>
      </c>
      <c r="V9" s="83">
        <f t="shared" ref="V9:V22" si="21">5*U9*((1-T9)+O9*T9)</f>
        <v>496453.03858271328</v>
      </c>
      <c r="W9" s="84">
        <f>SUM(V9:V$24)</f>
        <v>6846692.2370656133</v>
      </c>
      <c r="X9" s="85">
        <f t="shared" si="0"/>
        <v>496453.03858271328</v>
      </c>
      <c r="Y9" s="83">
        <f>SUM(X9:X$24)</f>
        <v>6726175.6756283743</v>
      </c>
      <c r="Z9" s="83">
        <f t="shared" si="1"/>
        <v>0</v>
      </c>
      <c r="AA9" s="84">
        <f>SUM(Z9:Z$24)</f>
        <v>120516.56143723906</v>
      </c>
      <c r="AB9" s="77">
        <f t="shared" si="2"/>
        <v>68.9560915631791</v>
      </c>
      <c r="AC9" s="78">
        <f t="shared" si="3"/>
        <v>67.74231551518379</v>
      </c>
      <c r="AD9" s="86">
        <f t="shared" si="16"/>
        <v>98.239784157599445</v>
      </c>
      <c r="AE9" s="78">
        <f t="shared" si="4"/>
        <v>1.213776047995323</v>
      </c>
      <c r="AF9" s="87">
        <f t="shared" si="17"/>
        <v>1.7602158424005723</v>
      </c>
      <c r="AH9" s="88">
        <f>IF(D9=0,0,T9*T9*(1-T9)/D9)</f>
        <v>0</v>
      </c>
      <c r="AI9" s="89">
        <f t="shared" si="18"/>
        <v>0</v>
      </c>
      <c r="AJ9" s="89">
        <f t="shared" ref="AJ9:AJ23" si="22">U9*U9*((1-O9)*5+AB10)^2*AH9</f>
        <v>0</v>
      </c>
      <c r="AK9" s="89">
        <f>SUM(AJ9:AJ$24)/U9/U9</f>
        <v>0.45908407178819333</v>
      </c>
      <c r="AL9" s="89">
        <f t="shared" ref="AL9:AL23" si="23">U9*U9*((1-O9)*5*(1-S9)+AC10)^2*AH9+V9*V9*AI9</f>
        <v>0</v>
      </c>
      <c r="AM9" s="89">
        <f>SUM(AL9:AL$24)/U9/U9</f>
        <v>0.41759677279400231</v>
      </c>
      <c r="AN9" s="89">
        <f t="shared" ref="AN9:AN23" si="24">U9*U9*((1-O9)*5*S9+AE10)^2*AH9+V9*V9*AI9</f>
        <v>0</v>
      </c>
      <c r="AO9" s="90">
        <f>SUM(AN9:AN$24)/U9/U9</f>
        <v>1.1454488785601831E-2</v>
      </c>
      <c r="AP9" s="77">
        <f t="shared" si="5"/>
        <v>67.62807899916416</v>
      </c>
      <c r="AQ9" s="78">
        <f t="shared" si="6"/>
        <v>70.284104127194041</v>
      </c>
      <c r="AR9" s="78">
        <f t="shared" si="7"/>
        <v>66.475729646651601</v>
      </c>
      <c r="AS9" s="78">
        <f t="shared" si="8"/>
        <v>69.00890138371598</v>
      </c>
      <c r="AT9" s="78">
        <f t="shared" si="9"/>
        <v>1.0040057828985558</v>
      </c>
      <c r="AU9" s="91">
        <f t="shared" si="10"/>
        <v>1.4235463130920902</v>
      </c>
    </row>
    <row r="10" spans="1:47" ht="14.45" customHeight="1" x14ac:dyDescent="0.15">
      <c r="A10" s="203"/>
      <c r="B10" s="205" t="s">
        <v>299</v>
      </c>
      <c r="C10" s="71">
        <v>1470</v>
      </c>
      <c r="D10" s="72">
        <v>0</v>
      </c>
      <c r="E10" s="72">
        <v>476</v>
      </c>
      <c r="F10" s="126">
        <v>0</v>
      </c>
      <c r="G10" s="74" t="s">
        <v>73</v>
      </c>
      <c r="H10" s="72">
        <v>3096387</v>
      </c>
      <c r="I10" s="72">
        <v>941</v>
      </c>
      <c r="J10" s="75">
        <v>15</v>
      </c>
      <c r="K10" s="72">
        <v>99557</v>
      </c>
      <c r="L10" s="76">
        <v>6468797</v>
      </c>
      <c r="M10" s="179"/>
      <c r="N10" s="54"/>
      <c r="O10" s="77">
        <f t="shared" si="11"/>
        <v>0.5870129870129871</v>
      </c>
      <c r="P10" s="78">
        <f t="shared" si="12"/>
        <v>0.98169808499767264</v>
      </c>
      <c r="Q10" s="79">
        <f t="shared" si="13"/>
        <v>0</v>
      </c>
      <c r="R10" s="80">
        <f t="shared" si="14"/>
        <v>0</v>
      </c>
      <c r="S10" s="81">
        <f t="shared" si="15"/>
        <v>0</v>
      </c>
      <c r="T10" s="82">
        <f t="shared" si="19"/>
        <v>0</v>
      </c>
      <c r="U10" s="83">
        <f t="shared" si="20"/>
        <v>99290.607716542654</v>
      </c>
      <c r="V10" s="83">
        <f t="shared" si="21"/>
        <v>496453.03858271328</v>
      </c>
      <c r="W10" s="84">
        <f>SUM(V10:V$24)</f>
        <v>6350239.198482899</v>
      </c>
      <c r="X10" s="85">
        <f t="shared" si="0"/>
        <v>496453.03858271328</v>
      </c>
      <c r="Y10" s="83">
        <f>SUM(X10:X$24)</f>
        <v>6229722.637045661</v>
      </c>
      <c r="Z10" s="83">
        <f t="shared" si="1"/>
        <v>0</v>
      </c>
      <c r="AA10" s="84">
        <f>SUM(Z10:Z$24)</f>
        <v>120516.56143723906</v>
      </c>
      <c r="AB10" s="77">
        <f t="shared" si="2"/>
        <v>63.9560915631791</v>
      </c>
      <c r="AC10" s="78">
        <f t="shared" si="3"/>
        <v>62.742315515183783</v>
      </c>
      <c r="AD10" s="86">
        <f t="shared" si="16"/>
        <v>98.102172884038282</v>
      </c>
      <c r="AE10" s="78">
        <f t="shared" si="4"/>
        <v>1.213776047995323</v>
      </c>
      <c r="AF10" s="87">
        <f t="shared" si="17"/>
        <v>1.8978271159617266</v>
      </c>
      <c r="AH10" s="88">
        <f t="shared" ref="AH10:AH22" si="25">IF(D10=0,0,T10*T10*(1-T10)/D10)</f>
        <v>0</v>
      </c>
      <c r="AI10" s="89">
        <f t="shared" si="18"/>
        <v>0</v>
      </c>
      <c r="AJ10" s="89">
        <f t="shared" si="22"/>
        <v>0</v>
      </c>
      <c r="AK10" s="89">
        <f>SUM(AJ10:AJ$24)/U10/U10</f>
        <v>0.45908407178819333</v>
      </c>
      <c r="AL10" s="89">
        <f t="shared" si="23"/>
        <v>0</v>
      </c>
      <c r="AM10" s="89">
        <f>SUM(AL10:AL$24)/U10/U10</f>
        <v>0.41759677279400231</v>
      </c>
      <c r="AN10" s="89">
        <f t="shared" si="24"/>
        <v>0</v>
      </c>
      <c r="AO10" s="90">
        <f>SUM(AN10:AN$24)/U10/U10</f>
        <v>1.1454488785601831E-2</v>
      </c>
      <c r="AP10" s="77">
        <f t="shared" si="5"/>
        <v>62.628078999164167</v>
      </c>
      <c r="AQ10" s="78">
        <f t="shared" si="6"/>
        <v>65.284104127194041</v>
      </c>
      <c r="AR10" s="78">
        <f t="shared" si="7"/>
        <v>61.475729646651594</v>
      </c>
      <c r="AS10" s="78">
        <f t="shared" si="8"/>
        <v>64.008901383715965</v>
      </c>
      <c r="AT10" s="78">
        <f t="shared" si="9"/>
        <v>1.0040057828985558</v>
      </c>
      <c r="AU10" s="91">
        <f t="shared" si="10"/>
        <v>1.4235463130920902</v>
      </c>
    </row>
    <row r="11" spans="1:47" ht="14.45" customHeight="1" x14ac:dyDescent="0.15">
      <c r="A11" s="203"/>
      <c r="B11" s="205" t="s">
        <v>210</v>
      </c>
      <c r="C11" s="71">
        <v>888</v>
      </c>
      <c r="D11" s="72">
        <v>1</v>
      </c>
      <c r="E11" s="72">
        <v>303</v>
      </c>
      <c r="F11" s="126">
        <v>0</v>
      </c>
      <c r="G11" s="74" t="s">
        <v>75</v>
      </c>
      <c r="H11" s="72">
        <v>3228469</v>
      </c>
      <c r="I11" s="72">
        <v>1962</v>
      </c>
      <c r="J11" s="75">
        <v>20</v>
      </c>
      <c r="K11" s="72">
        <v>99403</v>
      </c>
      <c r="L11" s="76">
        <v>5971330</v>
      </c>
      <c r="M11" s="179"/>
      <c r="N11" s="54"/>
      <c r="O11" s="77">
        <f t="shared" si="11"/>
        <v>0.52070175438596489</v>
      </c>
      <c r="P11" s="78">
        <f t="shared" si="12"/>
        <v>1.0583511809924049</v>
      </c>
      <c r="Q11" s="79">
        <f t="shared" si="13"/>
        <v>1.1261261261261261E-3</v>
      </c>
      <c r="R11" s="80">
        <f t="shared" si="14"/>
        <v>1.0640382383002298E-3</v>
      </c>
      <c r="S11" s="81">
        <f t="shared" si="15"/>
        <v>0</v>
      </c>
      <c r="T11" s="82">
        <f t="shared" si="19"/>
        <v>5.3066594312158035E-3</v>
      </c>
      <c r="U11" s="83">
        <f t="shared" si="20"/>
        <v>99290.607716542654</v>
      </c>
      <c r="V11" s="83">
        <f t="shared" si="21"/>
        <v>495190.32390400697</v>
      </c>
      <c r="W11" s="84">
        <f>SUM(V11:V$24)</f>
        <v>5853786.1599001866</v>
      </c>
      <c r="X11" s="85">
        <f t="shared" si="0"/>
        <v>495190.32390400697</v>
      </c>
      <c r="Y11" s="83">
        <f>SUM(X11:X$24)</f>
        <v>5733269.5984629476</v>
      </c>
      <c r="Z11" s="83">
        <f t="shared" si="1"/>
        <v>0</v>
      </c>
      <c r="AA11" s="84">
        <f>SUM(Z11:Z$24)</f>
        <v>120516.56143723906</v>
      </c>
      <c r="AB11" s="77">
        <f t="shared" si="2"/>
        <v>58.956091563179108</v>
      </c>
      <c r="AC11" s="78">
        <f t="shared" si="3"/>
        <v>57.742315515183783</v>
      </c>
      <c r="AD11" s="86">
        <f t="shared" si="16"/>
        <v>97.941220294946788</v>
      </c>
      <c r="AE11" s="78">
        <f t="shared" si="4"/>
        <v>1.213776047995323</v>
      </c>
      <c r="AF11" s="87">
        <f t="shared" si="17"/>
        <v>2.0587797050532162</v>
      </c>
      <c r="AH11" s="88">
        <f t="shared" si="25"/>
        <v>2.8011195423214164E-5</v>
      </c>
      <c r="AI11" s="89">
        <f t="shared" si="18"/>
        <v>0</v>
      </c>
      <c r="AJ11" s="89">
        <f t="shared" si="22"/>
        <v>886333597.07473016</v>
      </c>
      <c r="AK11" s="89">
        <f>SUM(AJ11:AJ$24)/U11/U11</f>
        <v>0.45908407178819333</v>
      </c>
      <c r="AL11" s="89">
        <f t="shared" si="23"/>
        <v>848563382.53679979</v>
      </c>
      <c r="AM11" s="89">
        <f>SUM(AL11:AL$24)/U11/U11</f>
        <v>0.41759677279400231</v>
      </c>
      <c r="AN11" s="89">
        <f t="shared" si="24"/>
        <v>411193.92201670806</v>
      </c>
      <c r="AO11" s="90">
        <f>SUM(AN11:AN$24)/U11/U11</f>
        <v>1.1454488785601831E-2</v>
      </c>
      <c r="AP11" s="77">
        <f t="shared" si="5"/>
        <v>57.628078999164174</v>
      </c>
      <c r="AQ11" s="78">
        <f t="shared" si="6"/>
        <v>60.284104127194041</v>
      </c>
      <c r="AR11" s="78">
        <f t="shared" si="7"/>
        <v>56.475729646651594</v>
      </c>
      <c r="AS11" s="78">
        <f t="shared" si="8"/>
        <v>59.008901383715973</v>
      </c>
      <c r="AT11" s="78">
        <f t="shared" si="9"/>
        <v>1.0040057828985558</v>
      </c>
      <c r="AU11" s="91">
        <f t="shared" si="10"/>
        <v>1.4235463130920902</v>
      </c>
    </row>
    <row r="12" spans="1:47" ht="14.45" customHeight="1" x14ac:dyDescent="0.15">
      <c r="A12" s="203"/>
      <c r="B12" s="205" t="s">
        <v>300</v>
      </c>
      <c r="C12" s="71">
        <v>1195</v>
      </c>
      <c r="D12" s="72">
        <v>0</v>
      </c>
      <c r="E12" s="72">
        <v>412</v>
      </c>
      <c r="F12" s="126">
        <v>0</v>
      </c>
      <c r="G12" s="74" t="s">
        <v>77</v>
      </c>
      <c r="H12" s="72">
        <v>3642952</v>
      </c>
      <c r="I12" s="72">
        <v>2412</v>
      </c>
      <c r="J12" s="75">
        <v>25</v>
      </c>
      <c r="K12" s="72">
        <v>99118</v>
      </c>
      <c r="L12" s="76">
        <v>5474998</v>
      </c>
      <c r="M12" s="179"/>
      <c r="N12" s="54"/>
      <c r="O12" s="77">
        <f t="shared" si="11"/>
        <v>0.51083591331269351</v>
      </c>
      <c r="P12" s="78">
        <f t="shared" si="12"/>
        <v>1.0142640282602235</v>
      </c>
      <c r="Q12" s="79">
        <f t="shared" si="13"/>
        <v>0</v>
      </c>
      <c r="R12" s="80">
        <f t="shared" si="14"/>
        <v>0</v>
      </c>
      <c r="S12" s="81">
        <f t="shared" si="15"/>
        <v>0</v>
      </c>
      <c r="T12" s="82">
        <f t="shared" si="19"/>
        <v>0</v>
      </c>
      <c r="U12" s="83">
        <f t="shared" si="20"/>
        <v>98763.706276672514</v>
      </c>
      <c r="V12" s="83">
        <f t="shared" si="21"/>
        <v>493818.5313833626</v>
      </c>
      <c r="W12" s="84">
        <f>SUM(V12:V$24)</f>
        <v>5358595.8359961798</v>
      </c>
      <c r="X12" s="85">
        <f t="shared" si="0"/>
        <v>493818.5313833626</v>
      </c>
      <c r="Y12" s="83">
        <f>SUM(X12:X$24)</f>
        <v>5238079.2745589418</v>
      </c>
      <c r="Z12" s="83">
        <f t="shared" si="1"/>
        <v>0</v>
      </c>
      <c r="AA12" s="84">
        <f>SUM(Z12:Z$24)</f>
        <v>120516.56143723906</v>
      </c>
      <c r="AB12" s="77">
        <f t="shared" si="2"/>
        <v>54.256730918793529</v>
      </c>
      <c r="AC12" s="78">
        <f t="shared" si="3"/>
        <v>53.036479411629266</v>
      </c>
      <c r="AD12" s="86">
        <f t="shared" si="16"/>
        <v>97.75096750854631</v>
      </c>
      <c r="AE12" s="78">
        <f t="shared" si="4"/>
        <v>1.2202515071642714</v>
      </c>
      <c r="AF12" s="87">
        <f t="shared" si="17"/>
        <v>2.2490324914536988</v>
      </c>
      <c r="AH12" s="88">
        <f t="shared" si="25"/>
        <v>0</v>
      </c>
      <c r="AI12" s="89">
        <f t="shared" si="18"/>
        <v>0</v>
      </c>
      <c r="AJ12" s="89">
        <f t="shared" si="22"/>
        <v>0</v>
      </c>
      <c r="AK12" s="89">
        <f>SUM(AJ12:AJ$24)/U12/U12</f>
        <v>0.37312931975665592</v>
      </c>
      <c r="AL12" s="89">
        <f t="shared" si="23"/>
        <v>0</v>
      </c>
      <c r="AM12" s="89">
        <f>SUM(AL12:AL$24)/U12/U12</f>
        <v>0.33507034541155473</v>
      </c>
      <c r="AN12" s="89">
        <f t="shared" si="24"/>
        <v>0</v>
      </c>
      <c r="AO12" s="90">
        <f>SUM(AN12:AN$24)/U12/U12</f>
        <v>1.1534878242056387E-2</v>
      </c>
      <c r="AP12" s="77">
        <f t="shared" si="5"/>
        <v>53.059478399574139</v>
      </c>
      <c r="AQ12" s="78">
        <f t="shared" si="6"/>
        <v>55.453983438012919</v>
      </c>
      <c r="AR12" s="78">
        <f t="shared" si="7"/>
        <v>51.901928293815253</v>
      </c>
      <c r="AS12" s="78">
        <f t="shared" si="8"/>
        <v>54.171030529443279</v>
      </c>
      <c r="AT12" s="78">
        <f t="shared" si="9"/>
        <v>1.0097464282357957</v>
      </c>
      <c r="AU12" s="91">
        <f t="shared" si="10"/>
        <v>1.4307565860927471</v>
      </c>
    </row>
    <row r="13" spans="1:47" ht="14.45" customHeight="1" x14ac:dyDescent="0.15">
      <c r="A13" s="203"/>
      <c r="B13" s="205" t="s">
        <v>190</v>
      </c>
      <c r="C13" s="71">
        <v>1492</v>
      </c>
      <c r="D13" s="72">
        <v>0</v>
      </c>
      <c r="E13" s="72">
        <v>507</v>
      </c>
      <c r="F13" s="126">
        <v>0</v>
      </c>
      <c r="G13" s="74" t="s">
        <v>79</v>
      </c>
      <c r="H13" s="72">
        <v>4180032</v>
      </c>
      <c r="I13" s="72">
        <v>3177</v>
      </c>
      <c r="J13" s="75">
        <v>30</v>
      </c>
      <c r="K13" s="72">
        <v>98795</v>
      </c>
      <c r="L13" s="76">
        <v>4980198</v>
      </c>
      <c r="M13" s="179"/>
      <c r="N13" s="54"/>
      <c r="O13" s="77">
        <f t="shared" si="11"/>
        <v>0.51657754010695189</v>
      </c>
      <c r="P13" s="78">
        <f t="shared" si="12"/>
        <v>1.0020178689264798</v>
      </c>
      <c r="Q13" s="79">
        <f t="shared" si="13"/>
        <v>0</v>
      </c>
      <c r="R13" s="80">
        <f t="shared" si="14"/>
        <v>0</v>
      </c>
      <c r="S13" s="81">
        <f t="shared" si="15"/>
        <v>0</v>
      </c>
      <c r="T13" s="82">
        <f t="shared" si="19"/>
        <v>0</v>
      </c>
      <c r="U13" s="83">
        <f t="shared" si="20"/>
        <v>98763.706276672514</v>
      </c>
      <c r="V13" s="83">
        <f t="shared" si="21"/>
        <v>493818.5313833626</v>
      </c>
      <c r="W13" s="84">
        <f>SUM(V13:V$24)</f>
        <v>4864777.3046128182</v>
      </c>
      <c r="X13" s="85">
        <f t="shared" si="0"/>
        <v>493818.5313833626</v>
      </c>
      <c r="Y13" s="83">
        <f>SUM(X13:X$24)</f>
        <v>4744260.7431755792</v>
      </c>
      <c r="Z13" s="83">
        <f t="shared" si="1"/>
        <v>0</v>
      </c>
      <c r="AA13" s="84">
        <f>SUM(Z13:Z$24)</f>
        <v>120516.56143723906</v>
      </c>
      <c r="AB13" s="77">
        <f t="shared" si="2"/>
        <v>49.256730918793536</v>
      </c>
      <c r="AC13" s="78">
        <f t="shared" si="3"/>
        <v>48.036479411629266</v>
      </c>
      <c r="AD13" s="86">
        <f t="shared" si="16"/>
        <v>97.522670537807272</v>
      </c>
      <c r="AE13" s="78">
        <f t="shared" si="4"/>
        <v>1.2202515071642714</v>
      </c>
      <c r="AF13" s="87">
        <f t="shared" si="17"/>
        <v>2.4773294621927366</v>
      </c>
      <c r="AH13" s="88">
        <f t="shared" si="25"/>
        <v>0</v>
      </c>
      <c r="AI13" s="89">
        <f t="shared" si="18"/>
        <v>0</v>
      </c>
      <c r="AJ13" s="89">
        <f t="shared" si="22"/>
        <v>0</v>
      </c>
      <c r="AK13" s="89">
        <f>SUM(AJ13:AJ$24)/U13/U13</f>
        <v>0.37312931975665592</v>
      </c>
      <c r="AL13" s="89">
        <f t="shared" si="23"/>
        <v>0</v>
      </c>
      <c r="AM13" s="89">
        <f>SUM(AL13:AL$24)/U13/U13</f>
        <v>0.33507034541155473</v>
      </c>
      <c r="AN13" s="89">
        <f t="shared" si="24"/>
        <v>0</v>
      </c>
      <c r="AO13" s="90">
        <f>SUM(AN13:AN$24)/U13/U13</f>
        <v>1.1534878242056387E-2</v>
      </c>
      <c r="AP13" s="77">
        <f t="shared" si="5"/>
        <v>48.059478399574147</v>
      </c>
      <c r="AQ13" s="78">
        <f t="shared" si="6"/>
        <v>50.453983438012926</v>
      </c>
      <c r="AR13" s="78">
        <f t="shared" si="7"/>
        <v>46.901928293815253</v>
      </c>
      <c r="AS13" s="78">
        <f t="shared" si="8"/>
        <v>49.171030529443279</v>
      </c>
      <c r="AT13" s="78">
        <f t="shared" si="9"/>
        <v>1.0097464282357957</v>
      </c>
      <c r="AU13" s="91">
        <f t="shared" si="10"/>
        <v>1.4307565860927471</v>
      </c>
    </row>
    <row r="14" spans="1:47" ht="14.45" customHeight="1" x14ac:dyDescent="0.15">
      <c r="A14" s="203"/>
      <c r="B14" s="205" t="s">
        <v>301</v>
      </c>
      <c r="C14" s="71">
        <v>1688</v>
      </c>
      <c r="D14" s="72">
        <v>3</v>
      </c>
      <c r="E14" s="72">
        <v>568</v>
      </c>
      <c r="F14" s="126">
        <v>0</v>
      </c>
      <c r="G14" s="74" t="s">
        <v>81</v>
      </c>
      <c r="H14" s="72">
        <v>4926663</v>
      </c>
      <c r="I14" s="72">
        <v>4867</v>
      </c>
      <c r="J14" s="75">
        <v>35</v>
      </c>
      <c r="K14" s="72">
        <v>98421</v>
      </c>
      <c r="L14" s="76">
        <v>4487127</v>
      </c>
      <c r="M14" s="179"/>
      <c r="N14" s="54"/>
      <c r="O14" s="77">
        <f t="shared" si="11"/>
        <v>0.53387096774193554</v>
      </c>
      <c r="P14" s="78">
        <f t="shared" si="12"/>
        <v>0.97782963082719465</v>
      </c>
      <c r="Q14" s="79">
        <f t="shared" si="13"/>
        <v>1.7772511848341231E-3</v>
      </c>
      <c r="R14" s="80">
        <f t="shared" si="14"/>
        <v>1.8175468699293334E-3</v>
      </c>
      <c r="S14" s="81">
        <f t="shared" si="15"/>
        <v>0</v>
      </c>
      <c r="T14" s="82">
        <f t="shared" si="19"/>
        <v>9.0494005746452645E-3</v>
      </c>
      <c r="U14" s="83">
        <f t="shared" si="20"/>
        <v>98763.706276672514</v>
      </c>
      <c r="V14" s="83">
        <f t="shared" si="21"/>
        <v>491735.51181597076</v>
      </c>
      <c r="W14" s="84">
        <f>SUM(V14:V$24)</f>
        <v>4370958.7732294556</v>
      </c>
      <c r="X14" s="85">
        <f t="shared" si="0"/>
        <v>491735.51181597076</v>
      </c>
      <c r="Y14" s="83">
        <f>SUM(X14:X$24)</f>
        <v>4250442.2117922157</v>
      </c>
      <c r="Z14" s="83">
        <f t="shared" si="1"/>
        <v>0</v>
      </c>
      <c r="AA14" s="84">
        <f>SUM(Z14:Z$24)</f>
        <v>120516.56143723906</v>
      </c>
      <c r="AB14" s="77">
        <f t="shared" si="2"/>
        <v>44.256730918793536</v>
      </c>
      <c r="AC14" s="78">
        <f t="shared" si="3"/>
        <v>43.036479411629259</v>
      </c>
      <c r="AD14" s="86">
        <f t="shared" si="16"/>
        <v>97.242788877914847</v>
      </c>
      <c r="AE14" s="78">
        <f t="shared" si="4"/>
        <v>1.2202515071642714</v>
      </c>
      <c r="AF14" s="87">
        <f t="shared" si="17"/>
        <v>2.7572111220851467</v>
      </c>
      <c r="AH14" s="88">
        <f t="shared" si="25"/>
        <v>2.7050193469646774E-5</v>
      </c>
      <c r="AI14" s="89">
        <f t="shared" si="18"/>
        <v>0</v>
      </c>
      <c r="AJ14" s="89">
        <f t="shared" si="22"/>
        <v>464712296.45526749</v>
      </c>
      <c r="AK14" s="89">
        <f>SUM(AJ14:AJ$24)/U14/U14</f>
        <v>0.37312931975665592</v>
      </c>
      <c r="AL14" s="89">
        <f t="shared" si="23"/>
        <v>437841330.05654001</v>
      </c>
      <c r="AM14" s="89">
        <f>SUM(AL14:AL$24)/U14/U14</f>
        <v>0.33507034541155473</v>
      </c>
      <c r="AN14" s="89">
        <f t="shared" si="24"/>
        <v>400091.96548994945</v>
      </c>
      <c r="AO14" s="90">
        <f>SUM(AN14:AN$24)/U14/U14</f>
        <v>1.1534878242056387E-2</v>
      </c>
      <c r="AP14" s="77">
        <f t="shared" si="5"/>
        <v>43.059478399574147</v>
      </c>
      <c r="AQ14" s="78">
        <f t="shared" si="6"/>
        <v>45.453983438012926</v>
      </c>
      <c r="AR14" s="78">
        <f t="shared" si="7"/>
        <v>41.901928293815246</v>
      </c>
      <c r="AS14" s="78">
        <f t="shared" si="8"/>
        <v>44.171030529443271</v>
      </c>
      <c r="AT14" s="78">
        <f t="shared" si="9"/>
        <v>1.0097464282357957</v>
      </c>
      <c r="AU14" s="91">
        <f t="shared" si="10"/>
        <v>1.4307565860927471</v>
      </c>
    </row>
    <row r="15" spans="1:47" ht="14.45" customHeight="1" x14ac:dyDescent="0.15">
      <c r="A15" s="203"/>
      <c r="B15" s="205" t="s">
        <v>302</v>
      </c>
      <c r="C15" s="71">
        <v>1573</v>
      </c>
      <c r="D15" s="72">
        <v>4</v>
      </c>
      <c r="E15" s="72">
        <v>505</v>
      </c>
      <c r="F15" s="126">
        <v>0</v>
      </c>
      <c r="G15" s="74" t="s">
        <v>83</v>
      </c>
      <c r="H15" s="72">
        <v>4381848</v>
      </c>
      <c r="I15" s="72">
        <v>6629</v>
      </c>
      <c r="J15" s="75">
        <v>40</v>
      </c>
      <c r="K15" s="72">
        <v>97925</v>
      </c>
      <c r="L15" s="76">
        <v>3996178</v>
      </c>
      <c r="M15" s="179"/>
      <c r="N15" s="54"/>
      <c r="O15" s="77">
        <f t="shared" si="11"/>
        <v>0.53368841544607193</v>
      </c>
      <c r="P15" s="78">
        <f t="shared" si="12"/>
        <v>0.98278483788079118</v>
      </c>
      <c r="Q15" s="79">
        <f t="shared" si="13"/>
        <v>2.5429116338207248E-3</v>
      </c>
      <c r="R15" s="80">
        <f t="shared" si="14"/>
        <v>2.5874550927180383E-3</v>
      </c>
      <c r="S15" s="81">
        <f t="shared" si="15"/>
        <v>0</v>
      </c>
      <c r="T15" s="82">
        <f t="shared" si="19"/>
        <v>1.2859695474455219E-2</v>
      </c>
      <c r="U15" s="83">
        <f t="shared" si="20"/>
        <v>97869.953936338294</v>
      </c>
      <c r="V15" s="83">
        <f t="shared" si="21"/>
        <v>486415.32263200544</v>
      </c>
      <c r="W15" s="84">
        <f>SUM(V15:V$24)</f>
        <v>3879223.2614134848</v>
      </c>
      <c r="X15" s="85">
        <f t="shared" si="0"/>
        <v>486415.32263200544</v>
      </c>
      <c r="Y15" s="83">
        <f>SUM(X15:X$24)</f>
        <v>3758706.6999762454</v>
      </c>
      <c r="Z15" s="83">
        <f t="shared" si="1"/>
        <v>0</v>
      </c>
      <c r="AA15" s="84">
        <f>SUM(Z15:Z$24)</f>
        <v>120516.56143723906</v>
      </c>
      <c r="AB15" s="77">
        <f t="shared" si="2"/>
        <v>39.636508503281945</v>
      </c>
      <c r="AC15" s="78">
        <f t="shared" si="3"/>
        <v>38.405113610467012</v>
      </c>
      <c r="AD15" s="86">
        <f t="shared" si="16"/>
        <v>96.893281120578592</v>
      </c>
      <c r="AE15" s="78">
        <f t="shared" si="4"/>
        <v>1.2313948928149261</v>
      </c>
      <c r="AF15" s="87">
        <f t="shared" si="17"/>
        <v>3.1067188794213934</v>
      </c>
      <c r="AH15" s="88">
        <f t="shared" si="25"/>
        <v>4.0811284280771171E-5</v>
      </c>
      <c r="AI15" s="89">
        <f t="shared" si="18"/>
        <v>0</v>
      </c>
      <c r="AJ15" s="89">
        <f t="shared" si="22"/>
        <v>548245066.91989076</v>
      </c>
      <c r="AK15" s="89">
        <f>SUM(AJ15:AJ$24)/U15/U15</f>
        <v>0.33145925466311399</v>
      </c>
      <c r="AL15" s="89">
        <f t="shared" si="23"/>
        <v>512329616.08159953</v>
      </c>
      <c r="AM15" s="89">
        <f>SUM(AL15:AL$24)/U15/U15</f>
        <v>0.29550732789513956</v>
      </c>
      <c r="AN15" s="89">
        <f t="shared" si="24"/>
        <v>608297.39542121848</v>
      </c>
      <c r="AO15" s="90">
        <f>SUM(AN15:AN$24)/U15/U15</f>
        <v>1.1704744452206255E-2</v>
      </c>
      <c r="AP15" s="77">
        <f t="shared" si="5"/>
        <v>38.508087538963302</v>
      </c>
      <c r="AQ15" s="78">
        <f t="shared" si="6"/>
        <v>40.764929467600588</v>
      </c>
      <c r="AR15" s="78">
        <f t="shared" si="7"/>
        <v>37.339646130511866</v>
      </c>
      <c r="AS15" s="78">
        <f t="shared" si="8"/>
        <v>39.470581090422158</v>
      </c>
      <c r="AT15" s="78">
        <f t="shared" si="9"/>
        <v>1.0193454969478415</v>
      </c>
      <c r="AU15" s="91">
        <f t="shared" si="10"/>
        <v>1.4434442886820107</v>
      </c>
    </row>
    <row r="16" spans="1:47" ht="14.45" customHeight="1" x14ac:dyDescent="0.15">
      <c r="A16" s="203"/>
      <c r="B16" s="205" t="s">
        <v>303</v>
      </c>
      <c r="C16" s="71">
        <v>1536</v>
      </c>
      <c r="D16" s="72">
        <v>3</v>
      </c>
      <c r="E16" s="72">
        <v>533</v>
      </c>
      <c r="F16" s="128">
        <v>1</v>
      </c>
      <c r="G16" s="74" t="s">
        <v>85</v>
      </c>
      <c r="H16" s="72">
        <v>4015388</v>
      </c>
      <c r="I16" s="72">
        <v>9566</v>
      </c>
      <c r="J16" s="75">
        <v>45</v>
      </c>
      <c r="K16" s="72">
        <v>97174</v>
      </c>
      <c r="L16" s="76">
        <v>3508304</v>
      </c>
      <c r="M16" s="179"/>
      <c r="N16" s="54"/>
      <c r="O16" s="77">
        <f t="shared" si="11"/>
        <v>0.53811965811965812</v>
      </c>
      <c r="P16" s="78">
        <f t="shared" si="12"/>
        <v>0.98381889997385186</v>
      </c>
      <c r="Q16" s="79">
        <f t="shared" si="13"/>
        <v>1.953125E-3</v>
      </c>
      <c r="R16" s="80">
        <f t="shared" si="14"/>
        <v>1.985248504630182E-3</v>
      </c>
      <c r="S16" s="81">
        <f t="shared" si="15"/>
        <v>1.876172607879925E-3</v>
      </c>
      <c r="T16" s="82">
        <f t="shared" si="19"/>
        <v>9.8809410143015121E-3</v>
      </c>
      <c r="U16" s="83">
        <f t="shared" si="20"/>
        <v>96611.376132618025</v>
      </c>
      <c r="V16" s="83">
        <f t="shared" si="21"/>
        <v>480852.29967455566</v>
      </c>
      <c r="W16" s="84">
        <f>SUM(V16:V$24)</f>
        <v>3392807.9387814794</v>
      </c>
      <c r="X16" s="85">
        <f t="shared" si="0"/>
        <v>479950.13776147016</v>
      </c>
      <c r="Y16" s="83">
        <f>SUM(X16:X$24)</f>
        <v>3272291.37734424</v>
      </c>
      <c r="Z16" s="83">
        <f t="shared" si="1"/>
        <v>902.16191308547025</v>
      </c>
      <c r="AA16" s="84">
        <f>SUM(Z16:Z$24)</f>
        <v>120516.56143723906</v>
      </c>
      <c r="AB16" s="77">
        <f t="shared" si="2"/>
        <v>35.118099695880396</v>
      </c>
      <c r="AC16" s="78">
        <f t="shared" si="3"/>
        <v>33.870663148948211</v>
      </c>
      <c r="AD16" s="86">
        <f t="shared" si="16"/>
        <v>96.447881412334738</v>
      </c>
      <c r="AE16" s="78">
        <f t="shared" si="4"/>
        <v>1.24743654693218</v>
      </c>
      <c r="AF16" s="87">
        <f t="shared" si="17"/>
        <v>3.5521185876652464</v>
      </c>
      <c r="AH16" s="88">
        <f t="shared" si="25"/>
        <v>3.2222763153406406E-5</v>
      </c>
      <c r="AI16" s="89">
        <f t="shared" si="18"/>
        <v>3.5134194825991854E-6</v>
      </c>
      <c r="AJ16" s="89">
        <f t="shared" si="22"/>
        <v>322605263.17669916</v>
      </c>
      <c r="AK16" s="89">
        <f>SUM(AJ16:AJ$24)/U16/U16</f>
        <v>0.28141362210280085</v>
      </c>
      <c r="AL16" s="89">
        <f t="shared" si="23"/>
        <v>299171350.46505255</v>
      </c>
      <c r="AM16" s="89">
        <f>SUM(AL16:AL$24)/U16/U16</f>
        <v>0.24836679549420881</v>
      </c>
      <c r="AN16" s="89">
        <f t="shared" si="24"/>
        <v>1285912.013172572</v>
      </c>
      <c r="AO16" s="90">
        <f>SUM(AN16:AN$24)/U16/U16</f>
        <v>1.1946519690175943E-2</v>
      </c>
      <c r="AP16" s="77">
        <f t="shared" si="5"/>
        <v>34.078350413278997</v>
      </c>
      <c r="AQ16" s="78">
        <f t="shared" si="6"/>
        <v>36.157848978481795</v>
      </c>
      <c r="AR16" s="78">
        <f t="shared" si="7"/>
        <v>32.893869474946094</v>
      </c>
      <c r="AS16" s="78">
        <f t="shared" si="8"/>
        <v>34.847456822950328</v>
      </c>
      <c r="AT16" s="78">
        <f t="shared" si="9"/>
        <v>1.0332082807258274</v>
      </c>
      <c r="AU16" s="91">
        <f t="shared" si="10"/>
        <v>1.4616648131385326</v>
      </c>
    </row>
    <row r="17" spans="1:47" ht="14.45" customHeight="1" x14ac:dyDescent="0.15">
      <c r="A17" s="203"/>
      <c r="B17" s="205" t="s">
        <v>191</v>
      </c>
      <c r="C17" s="71">
        <v>1744</v>
      </c>
      <c r="D17" s="72">
        <v>6</v>
      </c>
      <c r="E17" s="72">
        <v>593</v>
      </c>
      <c r="F17" s="128">
        <v>1</v>
      </c>
      <c r="G17" s="74" t="s">
        <v>87</v>
      </c>
      <c r="H17" s="72">
        <v>3807362</v>
      </c>
      <c r="I17" s="72">
        <v>14638</v>
      </c>
      <c r="J17" s="75">
        <v>50</v>
      </c>
      <c r="K17" s="72">
        <v>96004</v>
      </c>
      <c r="L17" s="76">
        <v>3025136</v>
      </c>
      <c r="M17" s="179"/>
      <c r="N17" s="54"/>
      <c r="O17" s="77">
        <f t="shared" si="11"/>
        <v>0.53771739130434781</v>
      </c>
      <c r="P17" s="78">
        <f t="shared" si="12"/>
        <v>0.99410913388781819</v>
      </c>
      <c r="Q17" s="79">
        <f t="shared" si="13"/>
        <v>3.4403669724770644E-3</v>
      </c>
      <c r="R17" s="80">
        <f t="shared" si="14"/>
        <v>3.460753809817925E-3</v>
      </c>
      <c r="S17" s="81">
        <f t="shared" si="15"/>
        <v>1.6863406408094434E-3</v>
      </c>
      <c r="T17" s="82">
        <f t="shared" si="19"/>
        <v>1.7166450636478963E-2</v>
      </c>
      <c r="U17" s="83">
        <f t="shared" si="20"/>
        <v>95656.764823741134</v>
      </c>
      <c r="V17" s="83">
        <f t="shared" si="21"/>
        <v>474488.28250467841</v>
      </c>
      <c r="W17" s="84">
        <f>SUM(V17:V$24)</f>
        <v>2911955.6391069237</v>
      </c>
      <c r="X17" s="85">
        <f t="shared" si="0"/>
        <v>473688.13363030291</v>
      </c>
      <c r="Y17" s="83">
        <f>SUM(X17:X$24)</f>
        <v>2792341.23958277</v>
      </c>
      <c r="Z17" s="83">
        <f t="shared" si="1"/>
        <v>800.14887437551158</v>
      </c>
      <c r="AA17" s="84">
        <f>SUM(Z17:Z$24)</f>
        <v>119614.39952415359</v>
      </c>
      <c r="AB17" s="77">
        <f t="shared" si="2"/>
        <v>30.441711513791475</v>
      </c>
      <c r="AC17" s="78">
        <f t="shared" si="3"/>
        <v>29.191257353601578</v>
      </c>
      <c r="AD17" s="86">
        <f t="shared" si="16"/>
        <v>95.89230007772926</v>
      </c>
      <c r="AE17" s="78">
        <f t="shared" si="4"/>
        <v>1.2504541601898957</v>
      </c>
      <c r="AF17" s="87">
        <f t="shared" si="17"/>
        <v>4.1076999222707409</v>
      </c>
      <c r="AH17" s="88">
        <f t="shared" si="25"/>
        <v>4.8271382857442946E-5</v>
      </c>
      <c r="AI17" s="89">
        <f t="shared" si="18"/>
        <v>2.8389492344900468E-6</v>
      </c>
      <c r="AJ17" s="89">
        <f t="shared" si="22"/>
        <v>352196423.69332182</v>
      </c>
      <c r="AK17" s="89">
        <f>SUM(AJ17:AJ$24)/U17/U17</f>
        <v>0.25180183917181648</v>
      </c>
      <c r="AL17" s="89">
        <f t="shared" si="23"/>
        <v>321923102.08908218</v>
      </c>
      <c r="AM17" s="89">
        <f>SUM(AL17:AL$24)/U17/U17</f>
        <v>0.22065315929232565</v>
      </c>
      <c r="AN17" s="89">
        <f t="shared" si="24"/>
        <v>1348967.8638057895</v>
      </c>
      <c r="AO17" s="90">
        <f>SUM(AN17:AN$24)/U17/U17</f>
        <v>1.2045617697727894E-2</v>
      </c>
      <c r="AP17" s="77">
        <f t="shared" si="5"/>
        <v>29.458186249569732</v>
      </c>
      <c r="AQ17" s="78">
        <f t="shared" si="6"/>
        <v>31.425236778013218</v>
      </c>
      <c r="AR17" s="78">
        <f t="shared" si="7"/>
        <v>28.270572186599633</v>
      </c>
      <c r="AS17" s="78">
        <f t="shared" si="8"/>
        <v>30.111942520603524</v>
      </c>
      <c r="AT17" s="78">
        <f t="shared" si="9"/>
        <v>1.0353392026727777</v>
      </c>
      <c r="AU17" s="91">
        <f t="shared" si="10"/>
        <v>1.4655691177070138</v>
      </c>
    </row>
    <row r="18" spans="1:47" ht="14.45" customHeight="1" x14ac:dyDescent="0.15">
      <c r="A18" s="203"/>
      <c r="B18" s="205" t="s">
        <v>304</v>
      </c>
      <c r="C18" s="71">
        <v>2298</v>
      </c>
      <c r="D18" s="72">
        <v>16</v>
      </c>
      <c r="E18" s="72">
        <v>758</v>
      </c>
      <c r="F18" s="128">
        <v>3</v>
      </c>
      <c r="G18" s="74" t="s">
        <v>89</v>
      </c>
      <c r="H18" s="72">
        <v>4296539</v>
      </c>
      <c r="I18" s="72">
        <v>27134</v>
      </c>
      <c r="J18" s="75">
        <v>55</v>
      </c>
      <c r="K18" s="72">
        <v>94164</v>
      </c>
      <c r="L18" s="76">
        <v>2549369</v>
      </c>
      <c r="M18" s="179"/>
      <c r="N18" s="54"/>
      <c r="O18" s="77">
        <f t="shared" si="11"/>
        <v>0.53580846634281754</v>
      </c>
      <c r="P18" s="78">
        <f t="shared" si="12"/>
        <v>1.017048497327077</v>
      </c>
      <c r="Q18" s="79">
        <f t="shared" si="13"/>
        <v>6.9625761531766752E-3</v>
      </c>
      <c r="R18" s="80">
        <f t="shared" si="14"/>
        <v>6.8458644513758622E-3</v>
      </c>
      <c r="S18" s="81">
        <f t="shared" si="15"/>
        <v>3.9577836411609502E-3</v>
      </c>
      <c r="T18" s="82">
        <f t="shared" si="19"/>
        <v>3.3693960217025497E-2</v>
      </c>
      <c r="U18" s="83">
        <f t="shared" si="20"/>
        <v>94014.677692349112</v>
      </c>
      <c r="V18" s="83">
        <f t="shared" si="21"/>
        <v>462721.22863108187</v>
      </c>
      <c r="W18" s="84">
        <f>SUM(V18:V$24)</f>
        <v>2437467.356602245</v>
      </c>
      <c r="X18" s="85">
        <f t="shared" si="0"/>
        <v>460889.87812198786</v>
      </c>
      <c r="Y18" s="83">
        <f>SUM(X18:X$24)</f>
        <v>2318653.1059524668</v>
      </c>
      <c r="Z18" s="83">
        <f t="shared" si="1"/>
        <v>1831.3505090939918</v>
      </c>
      <c r="AA18" s="84">
        <f>SUM(Z18:Z$24)</f>
        <v>118814.25064977807</v>
      </c>
      <c r="AB18" s="77">
        <f t="shared" si="2"/>
        <v>25.926455490051691</v>
      </c>
      <c r="AC18" s="78">
        <f t="shared" si="3"/>
        <v>24.662671434560032</v>
      </c>
      <c r="AD18" s="86">
        <f t="shared" si="16"/>
        <v>95.125503924064787</v>
      </c>
      <c r="AE18" s="78">
        <f t="shared" si="4"/>
        <v>1.263784055491658</v>
      </c>
      <c r="AF18" s="87">
        <f t="shared" si="17"/>
        <v>4.8744960759352081</v>
      </c>
      <c r="AH18" s="88">
        <f t="shared" si="25"/>
        <v>6.8564423523879449E-5</v>
      </c>
      <c r="AI18" s="89">
        <f t="shared" si="18"/>
        <v>5.2006854746843125E-6</v>
      </c>
      <c r="AJ18" s="89">
        <f t="shared" si="22"/>
        <v>350759976.1897341</v>
      </c>
      <c r="AK18" s="89">
        <f>SUM(AJ18:AJ$24)/U18/U18</f>
        <v>0.22082792640679069</v>
      </c>
      <c r="AL18" s="89">
        <f t="shared" si="23"/>
        <v>315076454.19102985</v>
      </c>
      <c r="AM18" s="89">
        <f>SUM(AL18:AL$24)/U18/U18</f>
        <v>0.1920067050177601</v>
      </c>
      <c r="AN18" s="89">
        <f t="shared" si="24"/>
        <v>2132791.5557219293</v>
      </c>
      <c r="AO18" s="90">
        <f>SUM(AN18:AN$24)/U18/U18</f>
        <v>1.2317457255687791E-2</v>
      </c>
      <c r="AP18" s="77">
        <f t="shared" si="5"/>
        <v>25.005405783421082</v>
      </c>
      <c r="AQ18" s="78">
        <f t="shared" si="6"/>
        <v>26.847505196682299</v>
      </c>
      <c r="AR18" s="78">
        <f t="shared" si="7"/>
        <v>23.803827468524158</v>
      </c>
      <c r="AS18" s="78">
        <f t="shared" si="8"/>
        <v>25.521515400595906</v>
      </c>
      <c r="AT18" s="78">
        <f t="shared" si="9"/>
        <v>1.0462553360235145</v>
      </c>
      <c r="AU18" s="91">
        <f t="shared" si="10"/>
        <v>1.4813127749598014</v>
      </c>
    </row>
    <row r="19" spans="1:47" ht="14.45" customHeight="1" x14ac:dyDescent="0.15">
      <c r="A19" s="203"/>
      <c r="B19" s="205" t="s">
        <v>305</v>
      </c>
      <c r="C19" s="71">
        <v>2244</v>
      </c>
      <c r="D19" s="72">
        <v>17</v>
      </c>
      <c r="E19" s="72">
        <v>751</v>
      </c>
      <c r="F19" s="128">
        <v>8</v>
      </c>
      <c r="G19" s="74" t="s">
        <v>91</v>
      </c>
      <c r="H19" s="72">
        <v>4936772</v>
      </c>
      <c r="I19" s="72">
        <v>46155</v>
      </c>
      <c r="J19" s="75">
        <v>60</v>
      </c>
      <c r="K19" s="72">
        <v>91282</v>
      </c>
      <c r="L19" s="76">
        <v>2085238</v>
      </c>
      <c r="M19" s="179"/>
      <c r="N19" s="54"/>
      <c r="O19" s="77">
        <f t="shared" si="11"/>
        <v>0.52924419940271084</v>
      </c>
      <c r="P19" s="78">
        <f t="shared" si="12"/>
        <v>0.95825599073661039</v>
      </c>
      <c r="Q19" s="79">
        <f t="shared" si="13"/>
        <v>7.575757575757576E-3</v>
      </c>
      <c r="R19" s="80">
        <f t="shared" si="14"/>
        <v>7.9057763781201079E-3</v>
      </c>
      <c r="S19" s="81">
        <f t="shared" si="15"/>
        <v>1.0652463382157125E-2</v>
      </c>
      <c r="T19" s="82">
        <f t="shared" si="19"/>
        <v>3.8806748435556274E-2</v>
      </c>
      <c r="U19" s="83">
        <f t="shared" si="20"/>
        <v>90846.950882366626</v>
      </c>
      <c r="V19" s="83">
        <f t="shared" si="21"/>
        <v>445936.56592493335</v>
      </c>
      <c r="W19" s="84">
        <f>SUM(V19:V$24)</f>
        <v>1974746.127971163</v>
      </c>
      <c r="X19" s="85">
        <f t="shared" si="0"/>
        <v>441186.24298565311</v>
      </c>
      <c r="Y19" s="83">
        <f>SUM(X19:X$24)</f>
        <v>1857763.2278304789</v>
      </c>
      <c r="Z19" s="83">
        <f t="shared" si="1"/>
        <v>4750.3229392802496</v>
      </c>
      <c r="AA19" s="84">
        <f>SUM(Z19:Z$24)</f>
        <v>116982.90014068408</v>
      </c>
      <c r="AB19" s="77">
        <f t="shared" si="2"/>
        <v>21.737065567871038</v>
      </c>
      <c r="AC19" s="78">
        <f t="shared" si="3"/>
        <v>20.449373476893108</v>
      </c>
      <c r="AD19" s="86">
        <f t="shared" si="16"/>
        <v>94.07605370210949</v>
      </c>
      <c r="AE19" s="78">
        <f t="shared" si="4"/>
        <v>1.287692090977931</v>
      </c>
      <c r="AF19" s="87">
        <f t="shared" si="17"/>
        <v>5.9239462978905184</v>
      </c>
      <c r="AH19" s="88">
        <f t="shared" si="25"/>
        <v>8.514836286733845E-5</v>
      </c>
      <c r="AI19" s="89">
        <f t="shared" si="18"/>
        <v>1.4033273510051832E-5</v>
      </c>
      <c r="AJ19" s="89">
        <f t="shared" si="22"/>
        <v>277220837.37733537</v>
      </c>
      <c r="AK19" s="89">
        <f>SUM(AJ19:AJ$24)/U19/U19</f>
        <v>0.19399640102325555</v>
      </c>
      <c r="AL19" s="89">
        <f t="shared" si="23"/>
        <v>244639266.85276136</v>
      </c>
      <c r="AM19" s="89">
        <f>SUM(AL19:AL$24)/U19/U19</f>
        <v>0.16745382815952592</v>
      </c>
      <c r="AN19" s="89">
        <f t="shared" si="24"/>
        <v>3997278.9228990711</v>
      </c>
      <c r="AO19" s="90">
        <f>SUM(AN19:AN$24)/U19/U19</f>
        <v>1.2933002940077928E-2</v>
      </c>
      <c r="AP19" s="77">
        <f t="shared" si="5"/>
        <v>20.87378312615747</v>
      </c>
      <c r="AQ19" s="78">
        <f t="shared" si="6"/>
        <v>22.600348009584607</v>
      </c>
      <c r="AR19" s="78">
        <f t="shared" si="7"/>
        <v>19.647319472316337</v>
      </c>
      <c r="AS19" s="78">
        <f t="shared" si="8"/>
        <v>21.251427481469879</v>
      </c>
      <c r="AT19" s="78">
        <f t="shared" si="9"/>
        <v>1.0647943025308417</v>
      </c>
      <c r="AU19" s="91">
        <f t="shared" si="10"/>
        <v>1.5105898794250203</v>
      </c>
    </row>
    <row r="20" spans="1:47" ht="14.45" customHeight="1" x14ac:dyDescent="0.15">
      <c r="A20" s="203"/>
      <c r="B20" s="205" t="s">
        <v>92</v>
      </c>
      <c r="C20" s="71">
        <v>1809</v>
      </c>
      <c r="D20" s="72">
        <v>38</v>
      </c>
      <c r="E20" s="72">
        <v>615</v>
      </c>
      <c r="F20" s="126">
        <v>11</v>
      </c>
      <c r="G20" s="74" t="s">
        <v>93</v>
      </c>
      <c r="H20" s="72">
        <v>3933785</v>
      </c>
      <c r="I20" s="72">
        <v>57468</v>
      </c>
      <c r="J20" s="75">
        <v>65</v>
      </c>
      <c r="K20" s="72">
        <v>86929</v>
      </c>
      <c r="L20" s="76">
        <v>1639074</v>
      </c>
      <c r="M20" s="179"/>
      <c r="N20" s="54"/>
      <c r="O20" s="77">
        <f t="shared" si="11"/>
        <v>0.5272548053228191</v>
      </c>
      <c r="P20" s="78">
        <f t="shared" si="12"/>
        <v>1.0086189358122006</v>
      </c>
      <c r="Q20" s="79">
        <f t="shared" si="13"/>
        <v>2.1006080707573246E-2</v>
      </c>
      <c r="R20" s="80">
        <f t="shared" si="14"/>
        <v>2.0826577770580806E-2</v>
      </c>
      <c r="S20" s="81">
        <f t="shared" si="15"/>
        <v>1.7886178861788619E-2</v>
      </c>
      <c r="T20" s="82">
        <f t="shared" si="19"/>
        <v>9.9247119610453891E-2</v>
      </c>
      <c r="U20" s="83">
        <f t="shared" si="20"/>
        <v>87321.476113337281</v>
      </c>
      <c r="V20" s="83">
        <f t="shared" si="21"/>
        <v>416122.37400922214</v>
      </c>
      <c r="W20" s="84">
        <f>SUM(V20:V$24)</f>
        <v>1528809.5620462298</v>
      </c>
      <c r="X20" s="85">
        <f t="shared" si="0"/>
        <v>408679.53479930107</v>
      </c>
      <c r="Y20" s="83">
        <f>SUM(X20:X$24)</f>
        <v>1416576.9848448257</v>
      </c>
      <c r="Z20" s="83">
        <f t="shared" si="1"/>
        <v>7442.8392099210469</v>
      </c>
      <c r="AA20" s="84">
        <f>SUM(Z20:Z$24)</f>
        <v>112232.57720140384</v>
      </c>
      <c r="AB20" s="77">
        <f t="shared" si="2"/>
        <v>17.507830033266274</v>
      </c>
      <c r="AC20" s="78">
        <f t="shared" si="3"/>
        <v>16.222549685328339</v>
      </c>
      <c r="AD20" s="86">
        <f t="shared" si="16"/>
        <v>92.65882553408504</v>
      </c>
      <c r="AE20" s="78">
        <f t="shared" si="4"/>
        <v>1.2852803479379307</v>
      </c>
      <c r="AF20" s="87">
        <f t="shared" si="17"/>
        <v>7.3411744659149392</v>
      </c>
      <c r="AH20" s="88">
        <f t="shared" si="25"/>
        <v>2.3348440896705749E-4</v>
      </c>
      <c r="AI20" s="89">
        <f t="shared" si="18"/>
        <v>2.8563030028475977E-5</v>
      </c>
      <c r="AJ20" s="89">
        <f t="shared" si="22"/>
        <v>485290204.97314179</v>
      </c>
      <c r="AK20" s="89">
        <f>SUM(AJ20:AJ$24)/U20/U20</f>
        <v>0.17362061216517069</v>
      </c>
      <c r="AL20" s="89">
        <f t="shared" si="23"/>
        <v>412794417.66444135</v>
      </c>
      <c r="AM20" s="89">
        <f>SUM(AL20:AL$24)/U20/U20</f>
        <v>0.14916451086294236</v>
      </c>
      <c r="AN20" s="89">
        <f t="shared" si="24"/>
        <v>8309629.1359737106</v>
      </c>
      <c r="AO20" s="90">
        <f>SUM(AN20:AN$24)/U20/U20</f>
        <v>1.3474154992675843E-2</v>
      </c>
      <c r="AP20" s="77">
        <f t="shared" si="5"/>
        <v>16.691141020426183</v>
      </c>
      <c r="AQ20" s="78">
        <f t="shared" si="6"/>
        <v>18.324519046106364</v>
      </c>
      <c r="AR20" s="78">
        <f t="shared" si="7"/>
        <v>15.4655619807181</v>
      </c>
      <c r="AS20" s="78">
        <f t="shared" si="8"/>
        <v>16.979537389938578</v>
      </c>
      <c r="AT20" s="78">
        <f t="shared" si="9"/>
        <v>1.0577670212516384</v>
      </c>
      <c r="AU20" s="91">
        <f t="shared" si="10"/>
        <v>1.512793674624223</v>
      </c>
    </row>
    <row r="21" spans="1:47" ht="14.45" customHeight="1" x14ac:dyDescent="0.15">
      <c r="A21" s="203"/>
      <c r="B21" s="205" t="s">
        <v>94</v>
      </c>
      <c r="C21" s="71">
        <v>1576</v>
      </c>
      <c r="D21" s="72">
        <v>40</v>
      </c>
      <c r="E21" s="72">
        <v>526</v>
      </c>
      <c r="F21" s="126">
        <v>30</v>
      </c>
      <c r="G21" s="74" t="s">
        <v>95</v>
      </c>
      <c r="H21" s="72">
        <v>3235341</v>
      </c>
      <c r="I21" s="72">
        <v>73470</v>
      </c>
      <c r="J21" s="75">
        <v>70</v>
      </c>
      <c r="K21" s="72">
        <v>80842</v>
      </c>
      <c r="L21" s="76">
        <v>1218817</v>
      </c>
      <c r="M21" s="179"/>
      <c r="N21" s="54"/>
      <c r="O21" s="77">
        <f t="shared" si="11"/>
        <v>0.53200229489386108</v>
      </c>
      <c r="P21" s="78">
        <f t="shared" si="12"/>
        <v>1.0001077519982688</v>
      </c>
      <c r="Q21" s="79">
        <f t="shared" si="13"/>
        <v>2.5380710659898477E-2</v>
      </c>
      <c r="R21" s="80">
        <f t="shared" si="14"/>
        <v>2.5377976132258208E-2</v>
      </c>
      <c r="S21" s="81">
        <f t="shared" si="15"/>
        <v>5.7034220532319393E-2</v>
      </c>
      <c r="T21" s="82">
        <f t="shared" si="19"/>
        <v>0.11977702131217219</v>
      </c>
      <c r="U21" s="83">
        <f t="shared" si="20"/>
        <v>78655.071128955504</v>
      </c>
      <c r="V21" s="83">
        <f t="shared" si="21"/>
        <v>371230.159640197</v>
      </c>
      <c r="W21" s="84">
        <f>SUM(V21:V$24)</f>
        <v>1112687.1880370076</v>
      </c>
      <c r="X21" s="85">
        <f t="shared" si="0"/>
        <v>350057.33684702986</v>
      </c>
      <c r="Y21" s="83">
        <f>SUM(X21:X$24)</f>
        <v>1007897.4500455249</v>
      </c>
      <c r="Z21" s="83">
        <f t="shared" si="1"/>
        <v>21172.822793167132</v>
      </c>
      <c r="AA21" s="84">
        <f>SUM(Z21:Z$24)</f>
        <v>104789.73799148279</v>
      </c>
      <c r="AB21" s="77">
        <f t="shared" si="2"/>
        <v>14.146413855665449</v>
      </c>
      <c r="AC21" s="78">
        <f t="shared" si="3"/>
        <v>12.814144537395057</v>
      </c>
      <c r="AD21" s="86">
        <f t="shared" si="16"/>
        <v>90.582282323538593</v>
      </c>
      <c r="AE21" s="78">
        <f t="shared" si="4"/>
        <v>1.3322693182703926</v>
      </c>
      <c r="AF21" s="87">
        <f t="shared" si="17"/>
        <v>9.4177176764614199</v>
      </c>
      <c r="AH21" s="88">
        <f t="shared" si="25"/>
        <v>3.1570374064497045E-4</v>
      </c>
      <c r="AI21" s="89">
        <f t="shared" si="18"/>
        <v>1.0224585213039952E-4</v>
      </c>
      <c r="AJ21" s="89">
        <f t="shared" si="22"/>
        <v>332595089.01180613</v>
      </c>
      <c r="AK21" s="89">
        <f>SUM(AJ21:AJ$24)/U21/U21</f>
        <v>0.13554637454009405</v>
      </c>
      <c r="AL21" s="89">
        <f t="shared" si="23"/>
        <v>281831743.80875456</v>
      </c>
      <c r="AM21" s="89">
        <f>SUM(AL21:AL$24)/U21/U21</f>
        <v>0.11712226507835782</v>
      </c>
      <c r="AN21" s="89">
        <f t="shared" si="24"/>
        <v>17604044.237622075</v>
      </c>
      <c r="AO21" s="90">
        <f>SUM(AN21:AN$24)/U21/U21</f>
        <v>1.5263801711866575E-2</v>
      </c>
      <c r="AP21" s="77">
        <f t="shared" si="5"/>
        <v>13.42480804053282</v>
      </c>
      <c r="AQ21" s="78">
        <f t="shared" si="6"/>
        <v>14.868019670798077</v>
      </c>
      <c r="AR21" s="78">
        <f t="shared" si="7"/>
        <v>12.143371182583598</v>
      </c>
      <c r="AS21" s="78">
        <f t="shared" si="8"/>
        <v>13.484917892206516</v>
      </c>
      <c r="AT21" s="78">
        <f t="shared" si="9"/>
        <v>1.0901176702142485</v>
      </c>
      <c r="AU21" s="91">
        <f t="shared" si="10"/>
        <v>1.5744209663265367</v>
      </c>
    </row>
    <row r="22" spans="1:47" ht="14.45" customHeight="1" x14ac:dyDescent="0.15">
      <c r="A22" s="203"/>
      <c r="B22" s="205" t="s">
        <v>306</v>
      </c>
      <c r="C22" s="71">
        <v>1339</v>
      </c>
      <c r="D22" s="72">
        <v>62</v>
      </c>
      <c r="E22" s="72">
        <v>449</v>
      </c>
      <c r="F22" s="126">
        <v>37</v>
      </c>
      <c r="G22" s="74" t="s">
        <v>97</v>
      </c>
      <c r="H22" s="72">
        <v>2593169</v>
      </c>
      <c r="I22" s="72">
        <v>102673</v>
      </c>
      <c r="J22" s="75">
        <v>75</v>
      </c>
      <c r="K22" s="72">
        <v>72127</v>
      </c>
      <c r="L22" s="76">
        <v>835000</v>
      </c>
      <c r="M22" s="179"/>
      <c r="N22" s="54"/>
      <c r="O22" s="77">
        <f t="shared" si="11"/>
        <v>0.53363147123474564</v>
      </c>
      <c r="P22" s="78">
        <f t="shared" si="12"/>
        <v>0.98997905253822749</v>
      </c>
      <c r="Q22" s="79">
        <f t="shared" si="13"/>
        <v>4.6303211351755039E-2</v>
      </c>
      <c r="R22" s="80">
        <f t="shared" si="14"/>
        <v>4.6771910206622344E-2</v>
      </c>
      <c r="S22" s="81">
        <f t="shared" si="15"/>
        <v>8.2405345211581285E-2</v>
      </c>
      <c r="T22" s="82">
        <f t="shared" si="19"/>
        <v>0.21086194854549356</v>
      </c>
      <c r="U22" s="83">
        <f t="shared" si="20"/>
        <v>69234.000998032177</v>
      </c>
      <c r="V22" s="83">
        <f t="shared" si="21"/>
        <v>312127.86246174504</v>
      </c>
      <c r="W22" s="84">
        <f>SUM(V22:V$24)</f>
        <v>741457.02839681064</v>
      </c>
      <c r="X22" s="85">
        <f t="shared" si="0"/>
        <v>286406.85820543196</v>
      </c>
      <c r="Y22" s="83">
        <f>SUM(X22:X$24)</f>
        <v>657840.113198495</v>
      </c>
      <c r="Z22" s="83">
        <f t="shared" si="1"/>
        <v>25721.004256313063</v>
      </c>
      <c r="AA22" s="84">
        <f>SUM(Z22:Z$24)</f>
        <v>83616.915198315663</v>
      </c>
      <c r="AB22" s="77">
        <f t="shared" si="2"/>
        <v>10.709434926603258</v>
      </c>
      <c r="AC22" s="78">
        <f t="shared" si="3"/>
        <v>9.5016914191799007</v>
      </c>
      <c r="AD22" s="86">
        <f t="shared" si="16"/>
        <v>88.722621541653822</v>
      </c>
      <c r="AE22" s="78">
        <f t="shared" si="4"/>
        <v>1.2077435074233582</v>
      </c>
      <c r="AF22" s="87">
        <f t="shared" si="17"/>
        <v>11.277378458346183</v>
      </c>
      <c r="AH22" s="88">
        <f t="shared" si="25"/>
        <v>5.6592349757432958E-4</v>
      </c>
      <c r="AI22" s="89">
        <f t="shared" si="18"/>
        <v>1.684069137909608E-4</v>
      </c>
      <c r="AJ22" s="89">
        <f t="shared" si="22"/>
        <v>281670083.90178066</v>
      </c>
      <c r="AK22" s="89">
        <f>SUM(AJ22:AJ$24)/U22/U22</f>
        <v>0.10555857167480893</v>
      </c>
      <c r="AL22" s="89">
        <f t="shared" si="23"/>
        <v>233121454.73044318</v>
      </c>
      <c r="AM22" s="89">
        <f>SUM(AL22:AL$24)/U22/U22</f>
        <v>9.2369536076326322E-2</v>
      </c>
      <c r="AN22" s="89">
        <f t="shared" si="24"/>
        <v>20657859.654440466</v>
      </c>
      <c r="AO22" s="90">
        <f>SUM(AN22:AN$24)/U22/U22</f>
        <v>1.6027903190801458E-2</v>
      </c>
      <c r="AP22" s="77">
        <f t="shared" si="5"/>
        <v>10.072635265056594</v>
      </c>
      <c r="AQ22" s="78">
        <f t="shared" si="6"/>
        <v>11.346234588149922</v>
      </c>
      <c r="AR22" s="78">
        <f t="shared" si="7"/>
        <v>8.9060012230285661</v>
      </c>
      <c r="AS22" s="78">
        <f t="shared" si="8"/>
        <v>10.097381615331235</v>
      </c>
      <c r="AT22" s="78">
        <f t="shared" si="9"/>
        <v>0.95960485082631997</v>
      </c>
      <c r="AU22" s="91">
        <f t="shared" si="10"/>
        <v>1.4558821640203965</v>
      </c>
    </row>
    <row r="23" spans="1:47" ht="14.45" customHeight="1" x14ac:dyDescent="0.15">
      <c r="A23" s="203"/>
      <c r="B23" s="205" t="s">
        <v>98</v>
      </c>
      <c r="C23" s="71">
        <v>836</v>
      </c>
      <c r="D23" s="72">
        <v>70</v>
      </c>
      <c r="E23" s="72">
        <v>273</v>
      </c>
      <c r="F23" s="126">
        <v>24</v>
      </c>
      <c r="G23" s="74" t="s">
        <v>99</v>
      </c>
      <c r="H23" s="72">
        <v>1700191</v>
      </c>
      <c r="I23" s="72">
        <v>119801</v>
      </c>
      <c r="J23" s="75">
        <v>80</v>
      </c>
      <c r="K23" s="72">
        <v>58934</v>
      </c>
      <c r="L23" s="76">
        <v>505129</v>
      </c>
      <c r="M23" s="179"/>
      <c r="N23" s="54"/>
      <c r="O23" s="77">
        <f>IF(K23&lt;0.5,0.5,((L23-L24)-5*K24)/5/(K23-K24))</f>
        <v>0.51768128916741274</v>
      </c>
      <c r="P23" s="78">
        <f t="shared" si="12"/>
        <v>0.99185554200888892</v>
      </c>
      <c r="Q23" s="79">
        <f t="shared" si="13"/>
        <v>8.3732057416267949E-2</v>
      </c>
      <c r="R23" s="80">
        <f t="shared" si="14"/>
        <v>8.4419609378476965E-2</v>
      </c>
      <c r="S23" s="81">
        <f t="shared" si="15"/>
        <v>8.7912087912087919E-2</v>
      </c>
      <c r="T23" s="82">
        <f>5*R23/(1+5*(1-O23)*R23)</f>
        <v>0.35070042523315298</v>
      </c>
      <c r="U23" s="83">
        <f t="shared" si="20"/>
        <v>54635.184641986467</v>
      </c>
      <c r="V23" s="83">
        <f>5*U23*((1-T23)+O23*T23)</f>
        <v>226968.38599115255</v>
      </c>
      <c r="W23" s="84">
        <f>SUM(V23:V$24)</f>
        <v>429329.16593506554</v>
      </c>
      <c r="X23" s="85">
        <f t="shared" si="0"/>
        <v>207015.12128863364</v>
      </c>
      <c r="Y23" s="83">
        <f>SUM(X23:X$24)</f>
        <v>371433.25499306293</v>
      </c>
      <c r="Z23" s="83">
        <f t="shared" si="1"/>
        <v>19953.264702518907</v>
      </c>
      <c r="AA23" s="84">
        <f>SUM(Z23:Z$24)</f>
        <v>57895.910942002592</v>
      </c>
      <c r="AB23" s="77">
        <f t="shared" si="2"/>
        <v>7.8581077148063914</v>
      </c>
      <c r="AC23" s="78">
        <f t="shared" si="3"/>
        <v>6.7984259122942738</v>
      </c>
      <c r="AD23" s="86">
        <f t="shared" si="16"/>
        <v>86.514796679161748</v>
      </c>
      <c r="AE23" s="78">
        <f t="shared" si="4"/>
        <v>1.0596818025121177</v>
      </c>
      <c r="AF23" s="87">
        <f t="shared" si="17"/>
        <v>13.485203320838243</v>
      </c>
      <c r="AH23" s="88">
        <f>IF(D23=0,0,T23*T23*(1-T23)/D23)</f>
        <v>1.1408266645231791E-3</v>
      </c>
      <c r="AI23" s="89">
        <f t="shared" si="18"/>
        <v>2.9371264729313279E-4</v>
      </c>
      <c r="AJ23" s="89">
        <f t="shared" si="22"/>
        <v>224308767.79138002</v>
      </c>
      <c r="AK23" s="89">
        <f>SUM(AJ23:AJ$24)/U23/U23</f>
        <v>7.5145230228701926E-2</v>
      </c>
      <c r="AL23" s="89">
        <f t="shared" si="23"/>
        <v>174191983.89780068</v>
      </c>
      <c r="AM23" s="89">
        <f>SUM(AL23:AL$24)/U23/U23</f>
        <v>7.0230330082244094E-2</v>
      </c>
      <c r="AN23" s="89">
        <f t="shared" si="24"/>
        <v>20723650.084158212</v>
      </c>
      <c r="AO23" s="90">
        <f>SUM(AN23:AN$24)/U23/U23</f>
        <v>1.8817211501131612E-2</v>
      </c>
      <c r="AP23" s="77">
        <f t="shared" si="5"/>
        <v>7.3208201600960843</v>
      </c>
      <c r="AQ23" s="78">
        <f t="shared" si="6"/>
        <v>8.3953952695166976</v>
      </c>
      <c r="AR23" s="78">
        <f t="shared" si="7"/>
        <v>6.2790062014207368</v>
      </c>
      <c r="AS23" s="78">
        <f t="shared" si="8"/>
        <v>7.3178456231678108</v>
      </c>
      <c r="AT23" s="78">
        <f t="shared" si="9"/>
        <v>0.79081715310140188</v>
      </c>
      <c r="AU23" s="91">
        <f t="shared" si="10"/>
        <v>1.3285464519228336</v>
      </c>
    </row>
    <row r="24" spans="1:47" ht="14.45" customHeight="1" x14ac:dyDescent="0.15">
      <c r="A24" s="183"/>
      <c r="B24" s="206" t="s">
        <v>307</v>
      </c>
      <c r="C24" s="94">
        <v>523</v>
      </c>
      <c r="D24" s="95">
        <v>86</v>
      </c>
      <c r="E24" s="95">
        <v>176</v>
      </c>
      <c r="F24" s="180">
        <v>33</v>
      </c>
      <c r="G24" s="97" t="s">
        <v>101</v>
      </c>
      <c r="H24" s="95">
        <v>1052072</v>
      </c>
      <c r="I24" s="95">
        <v>159813</v>
      </c>
      <c r="J24" s="98">
        <v>85</v>
      </c>
      <c r="K24" s="95">
        <v>41062</v>
      </c>
      <c r="L24" s="99">
        <v>253559</v>
      </c>
      <c r="M24" s="179"/>
      <c r="N24" s="54"/>
      <c r="O24" s="100">
        <v>1</v>
      </c>
      <c r="P24" s="101">
        <f>IF(H24&lt;0.5,1,(I24/H24)/(K24/L24))</f>
        <v>0.93800590719217503</v>
      </c>
      <c r="Q24" s="102">
        <f t="shared" si="13"/>
        <v>0.16443594646271512</v>
      </c>
      <c r="R24" s="103">
        <f t="shared" si="14"/>
        <v>0.17530374297421789</v>
      </c>
      <c r="S24" s="104">
        <f t="shared" si="15"/>
        <v>0.1875</v>
      </c>
      <c r="T24" s="100">
        <v>1</v>
      </c>
      <c r="U24" s="105">
        <f>U23*(1-T23)</f>
        <v>35474.602155349989</v>
      </c>
      <c r="V24" s="105">
        <f>U24/R24</f>
        <v>202360.77994391299</v>
      </c>
      <c r="W24" s="106">
        <f>SUM(V24:V$24)</f>
        <v>202360.77994391299</v>
      </c>
      <c r="X24" s="100">
        <f t="shared" si="0"/>
        <v>164418.13370442932</v>
      </c>
      <c r="Y24" s="105">
        <f>SUM(X24:X$24)</f>
        <v>164418.13370442932</v>
      </c>
      <c r="Z24" s="105">
        <f t="shared" si="1"/>
        <v>37942.646239483685</v>
      </c>
      <c r="AA24" s="106">
        <f>SUM(Z24:Z$24)</f>
        <v>37942.646239483685</v>
      </c>
      <c r="AB24" s="107">
        <f t="shared" si="2"/>
        <v>5.7043847611803198</v>
      </c>
      <c r="AC24" s="101">
        <f t="shared" si="3"/>
        <v>4.6348126184590095</v>
      </c>
      <c r="AD24" s="108">
        <f t="shared" si="16"/>
        <v>81.249999999999986</v>
      </c>
      <c r="AE24" s="101">
        <f t="shared" si="4"/>
        <v>1.0695721427213098</v>
      </c>
      <c r="AF24" s="109">
        <f t="shared" si="17"/>
        <v>18.749999999999996</v>
      </c>
      <c r="AH24" s="110">
        <f>0</f>
        <v>0</v>
      </c>
      <c r="AI24" s="111">
        <f t="shared" si="18"/>
        <v>8.6558948863636363E-4</v>
      </c>
      <c r="AJ24" s="111">
        <v>0</v>
      </c>
      <c r="AK24" s="111">
        <f>(1-R24)/R24/R24/D24</f>
        <v>0.31204210165588292</v>
      </c>
      <c r="AL24" s="111">
        <f>V24*V24*AI24</f>
        <v>35445790.241495967</v>
      </c>
      <c r="AM24" s="111">
        <f>(1-S24)*(1-S24)*(1-R24)/R24/R24/D24+AI24/R24/R24</f>
        <v>0.23416283039534011</v>
      </c>
      <c r="AN24" s="111">
        <f>V24*V24*AI24</f>
        <v>35445790.241495967</v>
      </c>
      <c r="AO24" s="112">
        <f>S24*S24*(1-R24)/R24/R24/D24+AI24/R24/R24</f>
        <v>3.9136516860413313E-2</v>
      </c>
      <c r="AP24" s="107">
        <f t="shared" si="5"/>
        <v>4.6095144776666794</v>
      </c>
      <c r="AQ24" s="101">
        <f t="shared" si="6"/>
        <v>6.7992550446939601</v>
      </c>
      <c r="AR24" s="101">
        <f t="shared" si="7"/>
        <v>3.686361286419912</v>
      </c>
      <c r="AS24" s="101">
        <f t="shared" si="8"/>
        <v>5.5832639504981074</v>
      </c>
      <c r="AT24" s="101">
        <f t="shared" si="9"/>
        <v>0.68182629403822759</v>
      </c>
      <c r="AU24" s="113">
        <f t="shared" si="10"/>
        <v>1.4573179914043921</v>
      </c>
    </row>
    <row r="25" spans="1:47" ht="14.45" customHeight="1" x14ac:dyDescent="0.15">
      <c r="A25" s="203" t="s">
        <v>102</v>
      </c>
      <c r="B25" s="204" t="s">
        <v>67</v>
      </c>
      <c r="C25" s="114">
        <v>1220</v>
      </c>
      <c r="D25" s="207">
        <v>0</v>
      </c>
      <c r="E25" s="207">
        <v>412</v>
      </c>
      <c r="F25" s="115">
        <v>0</v>
      </c>
      <c r="G25" s="51" t="s">
        <v>67</v>
      </c>
      <c r="H25" s="49">
        <v>2565299</v>
      </c>
      <c r="I25" s="49">
        <v>1509</v>
      </c>
      <c r="J25" s="52">
        <v>0</v>
      </c>
      <c r="K25" s="49">
        <v>100000</v>
      </c>
      <c r="L25" s="53">
        <v>8638891</v>
      </c>
      <c r="M25" s="179"/>
      <c r="N25" s="54"/>
      <c r="O25" s="116">
        <f t="shared" ref="O25:O40" si="26">IF(K25&lt;0.5,0.5,((L25-L26)-5*K26)/5/(K25-K26))</f>
        <v>0.17388316151202748</v>
      </c>
      <c r="P25" s="117">
        <f t="shared" ref="P25:P40" si="27">IF(H25&lt;0.5,1,(I25/H25)/((K25-K26)/(L25-L26)))</f>
        <v>1.0082842014159938</v>
      </c>
      <c r="Q25" s="57">
        <f t="shared" si="13"/>
        <v>0</v>
      </c>
      <c r="R25" s="118">
        <f t="shared" si="14"/>
        <v>0</v>
      </c>
      <c r="S25" s="119">
        <f t="shared" si="15"/>
        <v>0</v>
      </c>
      <c r="T25" s="120">
        <f>5*R25/(1+5*(1-O25)*R25)</f>
        <v>0</v>
      </c>
      <c r="U25" s="121">
        <v>100000</v>
      </c>
      <c r="V25" s="121">
        <f>5*U25*((1-T25)+O25*T25)</f>
        <v>500000</v>
      </c>
      <c r="W25" s="122">
        <f>SUM(V25:V$42)</f>
        <v>8682931.3799953442</v>
      </c>
      <c r="X25" s="123">
        <f t="shared" si="0"/>
        <v>500000</v>
      </c>
      <c r="Y25" s="121">
        <f>SUM(X25:X$42)</f>
        <v>8425313.4546396676</v>
      </c>
      <c r="Z25" s="121">
        <f t="shared" si="1"/>
        <v>0</v>
      </c>
      <c r="AA25" s="122">
        <f>SUM(Z25:Z$42)</f>
        <v>257617.92535567636</v>
      </c>
      <c r="AB25" s="116">
        <f t="shared" si="2"/>
        <v>86.829313799953439</v>
      </c>
      <c r="AC25" s="117">
        <f t="shared" si="3"/>
        <v>84.25313454639668</v>
      </c>
      <c r="AD25" s="64">
        <f t="shared" si="16"/>
        <v>97.03305353824166</v>
      </c>
      <c r="AE25" s="117">
        <f t="shared" si="4"/>
        <v>2.5761792535567634</v>
      </c>
      <c r="AF25" s="65">
        <f t="shared" si="17"/>
        <v>2.9669464617583388</v>
      </c>
      <c r="AH25" s="66">
        <f>IF(D25=0,0,T25*T25*(1-T25)/D25)</f>
        <v>0</v>
      </c>
      <c r="AI25" s="67">
        <f t="shared" si="18"/>
        <v>0</v>
      </c>
      <c r="AJ25" s="67">
        <f>U25*U25*((1-O25)*5+AB26)^2*AH25</f>
        <v>0</v>
      </c>
      <c r="AK25" s="67">
        <f>SUM(AJ25:AJ$42)/U25/U25</f>
        <v>0.28563179936484112</v>
      </c>
      <c r="AL25" s="67">
        <f>U25*U25*((1-O25)*5*(1-S25)+AC26)^2*AH25+V25*V25*AI25</f>
        <v>0</v>
      </c>
      <c r="AM25" s="67">
        <f>SUM(AL25:AL$42)/U25/U25</f>
        <v>0.23809476866232257</v>
      </c>
      <c r="AN25" s="67">
        <f>U25*U25*((1-O25)*5*S25+AE26)^2*AH25+V25*V25*AI25</f>
        <v>0</v>
      </c>
      <c r="AO25" s="68">
        <f>SUM(AN25:AN$42)/U25/U25</f>
        <v>2.2711776318537071E-2</v>
      </c>
      <c r="AP25" s="116">
        <f t="shared" si="5"/>
        <v>85.781800974046291</v>
      </c>
      <c r="AQ25" s="117">
        <f t="shared" si="6"/>
        <v>87.876826625860588</v>
      </c>
      <c r="AR25" s="117">
        <f t="shared" si="7"/>
        <v>83.296753417717753</v>
      </c>
      <c r="AS25" s="117">
        <f t="shared" si="8"/>
        <v>85.209515675075608</v>
      </c>
      <c r="AT25" s="117">
        <f t="shared" si="9"/>
        <v>2.2807988887636852</v>
      </c>
      <c r="AU25" s="124">
        <f t="shared" si="10"/>
        <v>2.8715596183498415</v>
      </c>
    </row>
    <row r="26" spans="1:47" ht="14.45" customHeight="1" x14ac:dyDescent="0.15">
      <c r="A26" s="208"/>
      <c r="B26" s="205" t="s">
        <v>69</v>
      </c>
      <c r="C26" s="71">
        <v>1335</v>
      </c>
      <c r="D26" s="72">
        <v>0</v>
      </c>
      <c r="E26" s="72">
        <v>443</v>
      </c>
      <c r="F26" s="126">
        <v>0</v>
      </c>
      <c r="G26" s="74" t="s">
        <v>69</v>
      </c>
      <c r="H26" s="72">
        <v>2708194</v>
      </c>
      <c r="I26" s="72">
        <v>219</v>
      </c>
      <c r="J26" s="75">
        <v>5</v>
      </c>
      <c r="K26" s="72">
        <v>99709</v>
      </c>
      <c r="L26" s="76">
        <v>8140093</v>
      </c>
      <c r="M26" s="179"/>
      <c r="N26" s="54"/>
      <c r="O26" s="77">
        <f t="shared" si="26"/>
        <v>0.44736842105263158</v>
      </c>
      <c r="P26" s="78">
        <f t="shared" si="27"/>
        <v>1.0607026014578835</v>
      </c>
      <c r="Q26" s="79">
        <f t="shared" si="13"/>
        <v>0</v>
      </c>
      <c r="R26" s="80">
        <f t="shared" si="14"/>
        <v>0</v>
      </c>
      <c r="S26" s="81">
        <f t="shared" si="15"/>
        <v>0</v>
      </c>
      <c r="T26" s="82">
        <f>5*R26/(1+5*(1-O26)*R26)</f>
        <v>0</v>
      </c>
      <c r="U26" s="83">
        <f>U25*(1-T25)</f>
        <v>100000</v>
      </c>
      <c r="V26" s="83">
        <f>5*U26*((1-T26)+O26*T26)</f>
        <v>500000</v>
      </c>
      <c r="W26" s="84">
        <f>SUM(V26:V$42)</f>
        <v>8182931.3799953442</v>
      </c>
      <c r="X26" s="85">
        <f t="shared" si="0"/>
        <v>500000</v>
      </c>
      <c r="Y26" s="83">
        <f>SUM(X26:X$42)</f>
        <v>7925313.4546396676</v>
      </c>
      <c r="Z26" s="83">
        <f t="shared" si="1"/>
        <v>0</v>
      </c>
      <c r="AA26" s="84">
        <f>SUM(Z26:Z$42)</f>
        <v>257617.92535567636</v>
      </c>
      <c r="AB26" s="77">
        <f t="shared" si="2"/>
        <v>81.829313799953439</v>
      </c>
      <c r="AC26" s="78">
        <f t="shared" si="3"/>
        <v>79.25313454639668</v>
      </c>
      <c r="AD26" s="86">
        <f t="shared" si="16"/>
        <v>96.85176480905767</v>
      </c>
      <c r="AE26" s="78">
        <f t="shared" si="4"/>
        <v>2.5761792535567634</v>
      </c>
      <c r="AF26" s="87">
        <f t="shared" si="17"/>
        <v>3.1482351909423314</v>
      </c>
      <c r="AH26" s="88">
        <f>IF(D26=0,0,T26*T26*(1-T26)/D26)</f>
        <v>0</v>
      </c>
      <c r="AI26" s="89">
        <f t="shared" si="18"/>
        <v>0</v>
      </c>
      <c r="AJ26" s="89">
        <f>U26*U26*((1-O26)*5+AB27)^2*AH26</f>
        <v>0</v>
      </c>
      <c r="AK26" s="89">
        <f>SUM(AJ26:AJ$42)/U26/U26</f>
        <v>0.28563179936484112</v>
      </c>
      <c r="AL26" s="89">
        <f>U26*U26*((1-O26)*5*(1-S26)+AC27)^2*AH26+V26*V26*AI26</f>
        <v>0</v>
      </c>
      <c r="AM26" s="89">
        <f>SUM(AL26:AL$42)/U26/U26</f>
        <v>0.23809476866232257</v>
      </c>
      <c r="AN26" s="89">
        <f>U26*U26*((1-O26)*5*S26+AE27)^2*AH26+V26*V26*AI26</f>
        <v>0</v>
      </c>
      <c r="AO26" s="90">
        <f>SUM(AN26:AN$42)/U26/U26</f>
        <v>2.2711776318537071E-2</v>
      </c>
      <c r="AP26" s="77">
        <f t="shared" si="5"/>
        <v>80.781800974046291</v>
      </c>
      <c r="AQ26" s="78">
        <f t="shared" si="6"/>
        <v>82.876826625860588</v>
      </c>
      <c r="AR26" s="78">
        <f t="shared" si="7"/>
        <v>78.296753417717753</v>
      </c>
      <c r="AS26" s="78">
        <f t="shared" si="8"/>
        <v>80.209515675075608</v>
      </c>
      <c r="AT26" s="78">
        <f t="shared" si="9"/>
        <v>2.2807988887636852</v>
      </c>
      <c r="AU26" s="91">
        <f t="shared" si="10"/>
        <v>2.8715596183498415</v>
      </c>
    </row>
    <row r="27" spans="1:47" ht="14.45" customHeight="1" x14ac:dyDescent="0.15">
      <c r="A27" s="208"/>
      <c r="B27" s="205" t="s">
        <v>71</v>
      </c>
      <c r="C27" s="127">
        <v>1485</v>
      </c>
      <c r="D27" s="72">
        <v>0</v>
      </c>
      <c r="E27" s="72">
        <v>491</v>
      </c>
      <c r="F27" s="126">
        <v>0</v>
      </c>
      <c r="G27" s="74" t="s">
        <v>71</v>
      </c>
      <c r="H27" s="72">
        <v>2870493</v>
      </c>
      <c r="I27" s="72">
        <v>203</v>
      </c>
      <c r="J27" s="75">
        <v>10</v>
      </c>
      <c r="K27" s="72">
        <v>99671</v>
      </c>
      <c r="L27" s="76">
        <v>7641653</v>
      </c>
      <c r="M27" s="179"/>
      <c r="N27" s="54"/>
      <c r="O27" s="77">
        <f t="shared" si="26"/>
        <v>0.54594594594594592</v>
      </c>
      <c r="P27" s="78">
        <f t="shared" si="27"/>
        <v>0.95236501468845525</v>
      </c>
      <c r="Q27" s="79">
        <f t="shared" si="13"/>
        <v>0</v>
      </c>
      <c r="R27" s="80">
        <f t="shared" si="14"/>
        <v>0</v>
      </c>
      <c r="S27" s="81">
        <f t="shared" si="15"/>
        <v>0</v>
      </c>
      <c r="T27" s="82">
        <f t="shared" ref="T27:T40" si="28">5*R27/(1+5*(1-O27)*R27)</f>
        <v>0</v>
      </c>
      <c r="U27" s="83">
        <f t="shared" ref="U27:U41" si="29">U26*(1-T26)</f>
        <v>100000</v>
      </c>
      <c r="V27" s="83">
        <f t="shared" ref="V27:V40" si="30">5*U27*((1-T27)+O27*T27)</f>
        <v>500000</v>
      </c>
      <c r="W27" s="84">
        <f>SUM(V27:V$42)</f>
        <v>7682931.3799953451</v>
      </c>
      <c r="X27" s="85">
        <f t="shared" si="0"/>
        <v>500000</v>
      </c>
      <c r="Y27" s="83">
        <f>SUM(X27:X$42)</f>
        <v>7425313.4546396676</v>
      </c>
      <c r="Z27" s="83">
        <f t="shared" si="1"/>
        <v>0</v>
      </c>
      <c r="AA27" s="84">
        <f>SUM(Z27:Z$42)</f>
        <v>257617.92535567636</v>
      </c>
      <c r="AB27" s="77">
        <f t="shared" si="2"/>
        <v>76.829313799953454</v>
      </c>
      <c r="AC27" s="78">
        <f t="shared" si="3"/>
        <v>74.25313454639668</v>
      </c>
      <c r="AD27" s="86">
        <f t="shared" si="16"/>
        <v>96.646879783067476</v>
      </c>
      <c r="AE27" s="78">
        <f t="shared" si="4"/>
        <v>2.5761792535567634</v>
      </c>
      <c r="AF27" s="87">
        <f t="shared" si="17"/>
        <v>3.3531202169325169</v>
      </c>
      <c r="AH27" s="88">
        <f t="shared" ref="AH27:AH40" si="31">IF(D27=0,0,T27*T27*(1-T27)/D27)</f>
        <v>0</v>
      </c>
      <c r="AI27" s="89">
        <f t="shared" si="18"/>
        <v>0</v>
      </c>
      <c r="AJ27" s="89">
        <f t="shared" ref="AJ27:AJ40" si="32">U27*U27*((1-O27)*5+AB28)^2*AH27</f>
        <v>0</v>
      </c>
      <c r="AK27" s="89">
        <f>SUM(AJ27:AJ$42)/U27/U27</f>
        <v>0.28563179936484112</v>
      </c>
      <c r="AL27" s="89">
        <f t="shared" ref="AL27:AL40" si="33">U27*U27*((1-O27)*5*(1-S27)+AC28)^2*AH27+V27*V27*AI27</f>
        <v>0</v>
      </c>
      <c r="AM27" s="89">
        <f>SUM(AL27:AL$42)/U27/U27</f>
        <v>0.23809476866232257</v>
      </c>
      <c r="AN27" s="89">
        <f t="shared" ref="AN27:AN40" si="34">U27*U27*((1-O27)*5*S27+AE28)^2*AH27+V27*V27*AI27</f>
        <v>0</v>
      </c>
      <c r="AO27" s="90">
        <f>SUM(AN27:AN$42)/U27/U27</f>
        <v>2.2711776318537071E-2</v>
      </c>
      <c r="AP27" s="77">
        <f t="shared" si="5"/>
        <v>75.781800974046305</v>
      </c>
      <c r="AQ27" s="78">
        <f t="shared" si="6"/>
        <v>77.876826625860602</v>
      </c>
      <c r="AR27" s="78">
        <f t="shared" si="7"/>
        <v>73.296753417717753</v>
      </c>
      <c r="AS27" s="78">
        <f t="shared" si="8"/>
        <v>75.209515675075608</v>
      </c>
      <c r="AT27" s="78">
        <f t="shared" si="9"/>
        <v>2.2807988887636852</v>
      </c>
      <c r="AU27" s="91">
        <f t="shared" si="10"/>
        <v>2.8715596183498415</v>
      </c>
    </row>
    <row r="28" spans="1:47" ht="14.45" customHeight="1" x14ac:dyDescent="0.15">
      <c r="A28" s="208"/>
      <c r="B28" s="205" t="s">
        <v>73</v>
      </c>
      <c r="C28" s="71">
        <v>1304</v>
      </c>
      <c r="D28" s="72">
        <v>1</v>
      </c>
      <c r="E28" s="72">
        <v>424</v>
      </c>
      <c r="F28" s="126">
        <v>0</v>
      </c>
      <c r="G28" s="74" t="s">
        <v>73</v>
      </c>
      <c r="H28" s="72">
        <v>2932213</v>
      </c>
      <c r="I28" s="72">
        <v>481</v>
      </c>
      <c r="J28" s="75">
        <v>15</v>
      </c>
      <c r="K28" s="72">
        <v>99634</v>
      </c>
      <c r="L28" s="76">
        <v>7143382</v>
      </c>
      <c r="M28" s="179"/>
      <c r="N28" s="54"/>
      <c r="O28" s="77">
        <f t="shared" si="26"/>
        <v>0.55999999999999994</v>
      </c>
      <c r="P28" s="78">
        <f t="shared" si="27"/>
        <v>1.0211362288483135</v>
      </c>
      <c r="Q28" s="79">
        <f t="shared" si="13"/>
        <v>7.668711656441718E-4</v>
      </c>
      <c r="R28" s="80">
        <f t="shared" si="14"/>
        <v>7.509979021203527E-4</v>
      </c>
      <c r="S28" s="81">
        <f t="shared" si="15"/>
        <v>0</v>
      </c>
      <c r="T28" s="82">
        <f t="shared" si="28"/>
        <v>3.7487957675365882E-3</v>
      </c>
      <c r="U28" s="83">
        <f t="shared" si="29"/>
        <v>100000</v>
      </c>
      <c r="V28" s="83">
        <f t="shared" si="30"/>
        <v>499175.26493114192</v>
      </c>
      <c r="W28" s="84">
        <f>SUM(V28:V$42)</f>
        <v>7182931.3799953451</v>
      </c>
      <c r="X28" s="85">
        <f t="shared" si="0"/>
        <v>499175.26493114192</v>
      </c>
      <c r="Y28" s="83">
        <f>SUM(X28:X$42)</f>
        <v>6925313.4546396676</v>
      </c>
      <c r="Z28" s="83">
        <f t="shared" si="1"/>
        <v>0</v>
      </c>
      <c r="AA28" s="84">
        <f>SUM(Z28:Z$42)</f>
        <v>257617.92535567636</v>
      </c>
      <c r="AB28" s="77">
        <f t="shared" si="2"/>
        <v>71.829313799953454</v>
      </c>
      <c r="AC28" s="78">
        <f t="shared" si="3"/>
        <v>69.25313454639668</v>
      </c>
      <c r="AD28" s="86">
        <f t="shared" si="16"/>
        <v>96.413470883584523</v>
      </c>
      <c r="AE28" s="78">
        <f t="shared" si="4"/>
        <v>2.5761792535567634</v>
      </c>
      <c r="AF28" s="87">
        <f t="shared" si="17"/>
        <v>3.5865291164154662</v>
      </c>
      <c r="AH28" s="88">
        <f t="shared" si="31"/>
        <v>1.4000786118944556E-5</v>
      </c>
      <c r="AI28" s="89">
        <f t="shared" si="18"/>
        <v>0</v>
      </c>
      <c r="AJ28" s="89">
        <f t="shared" si="32"/>
        <v>672174162.78128111</v>
      </c>
      <c r="AK28" s="89">
        <f>SUM(AJ28:AJ$42)/U28/U28</f>
        <v>0.28563179936484112</v>
      </c>
      <c r="AL28" s="89">
        <f t="shared" si="33"/>
        <v>622939176.95160544</v>
      </c>
      <c r="AM28" s="89">
        <f>SUM(AL28:AL$42)/U28/U28</f>
        <v>0.23809476866232257</v>
      </c>
      <c r="AN28" s="89">
        <f t="shared" si="34"/>
        <v>936196.16852007806</v>
      </c>
      <c r="AO28" s="90">
        <f>SUM(AN28:AN$42)/U28/U28</f>
        <v>2.2711776318537071E-2</v>
      </c>
      <c r="AP28" s="77">
        <f t="shared" si="5"/>
        <v>70.781800974046305</v>
      </c>
      <c r="AQ28" s="78">
        <f t="shared" si="6"/>
        <v>72.876826625860602</v>
      </c>
      <c r="AR28" s="78">
        <f t="shared" si="7"/>
        <v>68.296753417717753</v>
      </c>
      <c r="AS28" s="78">
        <f t="shared" si="8"/>
        <v>70.209515675075608</v>
      </c>
      <c r="AT28" s="78">
        <f t="shared" si="9"/>
        <v>2.2807988887636852</v>
      </c>
      <c r="AU28" s="91">
        <f t="shared" si="10"/>
        <v>2.8715596183498415</v>
      </c>
    </row>
    <row r="29" spans="1:47" ht="14.45" customHeight="1" x14ac:dyDescent="0.15">
      <c r="A29" s="208"/>
      <c r="B29" s="205" t="s">
        <v>75</v>
      </c>
      <c r="C29" s="71">
        <v>993</v>
      </c>
      <c r="D29" s="72">
        <v>0</v>
      </c>
      <c r="E29" s="72">
        <v>344</v>
      </c>
      <c r="F29" s="126">
        <v>0</v>
      </c>
      <c r="G29" s="74" t="s">
        <v>75</v>
      </c>
      <c r="H29" s="72">
        <v>3076411</v>
      </c>
      <c r="I29" s="72">
        <v>791</v>
      </c>
      <c r="J29" s="75">
        <v>20</v>
      </c>
      <c r="K29" s="72">
        <v>99554</v>
      </c>
      <c r="L29" s="76">
        <v>6645388</v>
      </c>
      <c r="M29" s="179"/>
      <c r="N29" s="54"/>
      <c r="O29" s="77">
        <f t="shared" si="26"/>
        <v>0.50406504065040647</v>
      </c>
      <c r="P29" s="78">
        <f t="shared" si="27"/>
        <v>1.0398951367025973</v>
      </c>
      <c r="Q29" s="79">
        <f t="shared" si="13"/>
        <v>0</v>
      </c>
      <c r="R29" s="80">
        <f t="shared" si="14"/>
        <v>0</v>
      </c>
      <c r="S29" s="81">
        <f t="shared" si="15"/>
        <v>0</v>
      </c>
      <c r="T29" s="82">
        <f t="shared" si="28"/>
        <v>0</v>
      </c>
      <c r="U29" s="83">
        <f t="shared" si="29"/>
        <v>99625.120423246335</v>
      </c>
      <c r="V29" s="83">
        <f t="shared" si="30"/>
        <v>498125.60211623169</v>
      </c>
      <c r="W29" s="84">
        <f>SUM(V29:V$42)</f>
        <v>6683756.1150642019</v>
      </c>
      <c r="X29" s="85">
        <f t="shared" si="0"/>
        <v>498125.60211623169</v>
      </c>
      <c r="Y29" s="83">
        <f>SUM(X29:X$42)</f>
        <v>6426138.1897085253</v>
      </c>
      <c r="Z29" s="83">
        <f t="shared" si="1"/>
        <v>0</v>
      </c>
      <c r="AA29" s="84">
        <f>SUM(Z29:Z$42)</f>
        <v>257617.92535567636</v>
      </c>
      <c r="AB29" s="77">
        <f t="shared" si="2"/>
        <v>67.089064351129522</v>
      </c>
      <c r="AC29" s="78">
        <f t="shared" si="3"/>
        <v>64.503191187200443</v>
      </c>
      <c r="AD29" s="86">
        <f t="shared" si="16"/>
        <v>96.145611525605446</v>
      </c>
      <c r="AE29" s="78">
        <f t="shared" si="4"/>
        <v>2.5858731639290875</v>
      </c>
      <c r="AF29" s="87">
        <f t="shared" si="17"/>
        <v>3.8543884743945629</v>
      </c>
      <c r="AH29" s="88">
        <f t="shared" si="31"/>
        <v>0</v>
      </c>
      <c r="AI29" s="89">
        <f t="shared" si="18"/>
        <v>0</v>
      </c>
      <c r="AJ29" s="89">
        <f t="shared" si="32"/>
        <v>0</v>
      </c>
      <c r="AK29" s="89">
        <f>SUM(AJ29:AJ$42)/U29/U29</f>
        <v>0.22006121960030284</v>
      </c>
      <c r="AL29" s="89">
        <f t="shared" si="33"/>
        <v>0</v>
      </c>
      <c r="AM29" s="89">
        <f>SUM(AL29:AL$42)/U29/U29</f>
        <v>0.17712638299669853</v>
      </c>
      <c r="AN29" s="89">
        <f t="shared" si="34"/>
        <v>0</v>
      </c>
      <c r="AO29" s="90">
        <f>SUM(AN29:AN$42)/U29/U29</f>
        <v>2.2788696781509597E-2</v>
      </c>
      <c r="AP29" s="77">
        <f t="shared" si="5"/>
        <v>66.169614960887444</v>
      </c>
      <c r="AQ29" s="78">
        <f t="shared" si="6"/>
        <v>68.008513741371601</v>
      </c>
      <c r="AR29" s="78">
        <f t="shared" si="7"/>
        <v>63.678298034773952</v>
      </c>
      <c r="AS29" s="78">
        <f t="shared" si="8"/>
        <v>65.32808433962694</v>
      </c>
      <c r="AT29" s="78">
        <f t="shared" si="9"/>
        <v>2.2899930234061938</v>
      </c>
      <c r="AU29" s="91">
        <f t="shared" si="10"/>
        <v>2.8817533044519812</v>
      </c>
    </row>
    <row r="30" spans="1:47" ht="14.45" customHeight="1" x14ac:dyDescent="0.15">
      <c r="A30" s="208"/>
      <c r="B30" s="205" t="s">
        <v>77</v>
      </c>
      <c r="C30" s="71">
        <v>1328</v>
      </c>
      <c r="D30" s="72">
        <v>0</v>
      </c>
      <c r="E30" s="72">
        <v>457</v>
      </c>
      <c r="F30" s="126">
        <v>0</v>
      </c>
      <c r="G30" s="74" t="s">
        <v>77</v>
      </c>
      <c r="H30" s="72">
        <v>3511714</v>
      </c>
      <c r="I30" s="72">
        <v>1025</v>
      </c>
      <c r="J30" s="75">
        <v>25</v>
      </c>
      <c r="K30" s="72">
        <v>99431</v>
      </c>
      <c r="L30" s="76">
        <v>6147923</v>
      </c>
      <c r="M30" s="179"/>
      <c r="N30" s="54"/>
      <c r="O30" s="77">
        <f t="shared" si="26"/>
        <v>0.52689655172413796</v>
      </c>
      <c r="P30" s="78">
        <f t="shared" si="27"/>
        <v>1.000066319908661</v>
      </c>
      <c r="Q30" s="79">
        <f t="shared" si="13"/>
        <v>0</v>
      </c>
      <c r="R30" s="80">
        <f t="shared" si="14"/>
        <v>0</v>
      </c>
      <c r="S30" s="81">
        <f t="shared" si="15"/>
        <v>0</v>
      </c>
      <c r="T30" s="82">
        <f t="shared" si="28"/>
        <v>0</v>
      </c>
      <c r="U30" s="83">
        <f t="shared" si="29"/>
        <v>99625.120423246335</v>
      </c>
      <c r="V30" s="83">
        <f t="shared" si="30"/>
        <v>498125.60211623169</v>
      </c>
      <c r="W30" s="84">
        <f>SUM(V30:V$42)</f>
        <v>6185630.5129479701</v>
      </c>
      <c r="X30" s="85">
        <f t="shared" si="0"/>
        <v>498125.60211623169</v>
      </c>
      <c r="Y30" s="83">
        <f>SUM(X30:X$42)</f>
        <v>5928012.5875922935</v>
      </c>
      <c r="Z30" s="83">
        <f t="shared" si="1"/>
        <v>0</v>
      </c>
      <c r="AA30" s="84">
        <f>SUM(Z30:Z$42)</f>
        <v>257617.92535567636</v>
      </c>
      <c r="AB30" s="77">
        <f t="shared" si="2"/>
        <v>62.089064351129522</v>
      </c>
      <c r="AC30" s="78">
        <f t="shared" si="3"/>
        <v>59.503191187200436</v>
      </c>
      <c r="AD30" s="86">
        <f t="shared" si="16"/>
        <v>95.835219630134361</v>
      </c>
      <c r="AE30" s="78">
        <f t="shared" si="4"/>
        <v>2.5858731639290875</v>
      </c>
      <c r="AF30" s="87">
        <f t="shared" si="17"/>
        <v>4.1647803698656398</v>
      </c>
      <c r="AH30" s="88">
        <f t="shared" si="31"/>
        <v>0</v>
      </c>
      <c r="AI30" s="89">
        <f t="shared" si="18"/>
        <v>0</v>
      </c>
      <c r="AJ30" s="89">
        <f t="shared" si="32"/>
        <v>0</v>
      </c>
      <c r="AK30" s="89">
        <f>SUM(AJ30:AJ$42)/U30/U30</f>
        <v>0.22006121960030284</v>
      </c>
      <c r="AL30" s="89">
        <f t="shared" si="33"/>
        <v>0</v>
      </c>
      <c r="AM30" s="89">
        <f>SUM(AL30:AL$42)/U30/U30</f>
        <v>0.17712638299669853</v>
      </c>
      <c r="AN30" s="89">
        <f t="shared" si="34"/>
        <v>0</v>
      </c>
      <c r="AO30" s="90">
        <f>SUM(AN30:AN$42)/U30/U30</f>
        <v>2.2788696781509597E-2</v>
      </c>
      <c r="AP30" s="77">
        <f t="shared" si="5"/>
        <v>61.169614960887451</v>
      </c>
      <c r="AQ30" s="78">
        <f t="shared" si="6"/>
        <v>63.008513741371594</v>
      </c>
      <c r="AR30" s="78">
        <f t="shared" si="7"/>
        <v>58.678298034773945</v>
      </c>
      <c r="AS30" s="78">
        <f t="shared" si="8"/>
        <v>60.328084339626926</v>
      </c>
      <c r="AT30" s="78">
        <f t="shared" si="9"/>
        <v>2.2899930234061938</v>
      </c>
      <c r="AU30" s="91">
        <f t="shared" si="10"/>
        <v>2.8817533044519812</v>
      </c>
    </row>
    <row r="31" spans="1:47" ht="14.45" customHeight="1" x14ac:dyDescent="0.15">
      <c r="A31" s="208"/>
      <c r="B31" s="205" t="s">
        <v>79</v>
      </c>
      <c r="C31" s="71">
        <v>1574</v>
      </c>
      <c r="D31" s="72">
        <v>0</v>
      </c>
      <c r="E31" s="72">
        <v>548</v>
      </c>
      <c r="F31" s="126">
        <v>0</v>
      </c>
      <c r="G31" s="74" t="s">
        <v>79</v>
      </c>
      <c r="H31" s="72">
        <v>4033928</v>
      </c>
      <c r="I31" s="72">
        <v>1660</v>
      </c>
      <c r="J31" s="75">
        <v>30</v>
      </c>
      <c r="K31" s="72">
        <v>99286</v>
      </c>
      <c r="L31" s="76">
        <v>5651111</v>
      </c>
      <c r="M31" s="179"/>
      <c r="N31" s="54"/>
      <c r="O31" s="77">
        <f t="shared" si="26"/>
        <v>0.5217821782178218</v>
      </c>
      <c r="P31" s="78">
        <f t="shared" si="27"/>
        <v>1.0103313840519563</v>
      </c>
      <c r="Q31" s="79">
        <f t="shared" si="13"/>
        <v>0</v>
      </c>
      <c r="R31" s="80">
        <f t="shared" si="14"/>
        <v>0</v>
      </c>
      <c r="S31" s="81">
        <f t="shared" si="15"/>
        <v>0</v>
      </c>
      <c r="T31" s="82">
        <f t="shared" si="28"/>
        <v>0</v>
      </c>
      <c r="U31" s="83">
        <f t="shared" si="29"/>
        <v>99625.120423246335</v>
      </c>
      <c r="V31" s="83">
        <f t="shared" si="30"/>
        <v>498125.60211623169</v>
      </c>
      <c r="W31" s="84">
        <f>SUM(V31:V$42)</f>
        <v>5687504.9108317383</v>
      </c>
      <c r="X31" s="85">
        <f t="shared" si="0"/>
        <v>498125.60211623169</v>
      </c>
      <c r="Y31" s="83">
        <f>SUM(X31:X$42)</f>
        <v>5429886.9854760626</v>
      </c>
      <c r="Z31" s="83">
        <f t="shared" si="1"/>
        <v>0</v>
      </c>
      <c r="AA31" s="84">
        <f>SUM(Z31:Z$42)</f>
        <v>257617.92535567636</v>
      </c>
      <c r="AB31" s="77">
        <f t="shared" si="2"/>
        <v>57.089064351129522</v>
      </c>
      <c r="AC31" s="78">
        <f t="shared" si="3"/>
        <v>54.503191187200443</v>
      </c>
      <c r="AD31" s="86">
        <f t="shared" si="16"/>
        <v>95.470457970681537</v>
      </c>
      <c r="AE31" s="78">
        <f t="shared" si="4"/>
        <v>2.5858731639290875</v>
      </c>
      <c r="AF31" s="87">
        <f t="shared" si="17"/>
        <v>4.5295420293184838</v>
      </c>
      <c r="AH31" s="88">
        <f t="shared" si="31"/>
        <v>0</v>
      </c>
      <c r="AI31" s="89">
        <f t="shared" si="18"/>
        <v>0</v>
      </c>
      <c r="AJ31" s="89">
        <f t="shared" si="32"/>
        <v>0</v>
      </c>
      <c r="AK31" s="89">
        <f>SUM(AJ31:AJ$42)/U31/U31</f>
        <v>0.22006121960030284</v>
      </c>
      <c r="AL31" s="89">
        <f t="shared" si="33"/>
        <v>0</v>
      </c>
      <c r="AM31" s="89">
        <f>SUM(AL31:AL$42)/U31/U31</f>
        <v>0.17712638299669853</v>
      </c>
      <c r="AN31" s="89">
        <f t="shared" si="34"/>
        <v>0</v>
      </c>
      <c r="AO31" s="90">
        <f>SUM(AN31:AN$42)/U31/U31</f>
        <v>2.2788696781509597E-2</v>
      </c>
      <c r="AP31" s="77">
        <f t="shared" si="5"/>
        <v>56.169614960887451</v>
      </c>
      <c r="AQ31" s="78">
        <f t="shared" si="6"/>
        <v>58.008513741371594</v>
      </c>
      <c r="AR31" s="78">
        <f t="shared" si="7"/>
        <v>53.678298034773952</v>
      </c>
      <c r="AS31" s="78">
        <f t="shared" si="8"/>
        <v>55.328084339626933</v>
      </c>
      <c r="AT31" s="78">
        <f t="shared" si="9"/>
        <v>2.2899930234061938</v>
      </c>
      <c r="AU31" s="91">
        <f t="shared" si="10"/>
        <v>2.8817533044519812</v>
      </c>
    </row>
    <row r="32" spans="1:47" ht="14.45" customHeight="1" x14ac:dyDescent="0.15">
      <c r="A32" s="208"/>
      <c r="B32" s="205" t="s">
        <v>81</v>
      </c>
      <c r="C32" s="71">
        <v>1706</v>
      </c>
      <c r="D32" s="72">
        <v>0</v>
      </c>
      <c r="E32" s="72">
        <v>570</v>
      </c>
      <c r="F32" s="126">
        <v>0</v>
      </c>
      <c r="G32" s="74" t="s">
        <v>81</v>
      </c>
      <c r="H32" s="72">
        <v>4761382</v>
      </c>
      <c r="I32" s="72">
        <v>2688</v>
      </c>
      <c r="J32" s="75">
        <v>35</v>
      </c>
      <c r="K32" s="72">
        <v>99084</v>
      </c>
      <c r="L32" s="76">
        <v>5155164</v>
      </c>
      <c r="M32" s="179"/>
      <c r="N32" s="54"/>
      <c r="O32" s="77">
        <f t="shared" si="26"/>
        <v>0.5321554770318021</v>
      </c>
      <c r="P32" s="78">
        <f t="shared" si="27"/>
        <v>0.98696699178052738</v>
      </c>
      <c r="Q32" s="79">
        <f t="shared" si="13"/>
        <v>0</v>
      </c>
      <c r="R32" s="80">
        <f t="shared" si="14"/>
        <v>0</v>
      </c>
      <c r="S32" s="81">
        <f t="shared" si="15"/>
        <v>0</v>
      </c>
      <c r="T32" s="82">
        <f t="shared" si="28"/>
        <v>0</v>
      </c>
      <c r="U32" s="83">
        <f t="shared" si="29"/>
        <v>99625.120423246335</v>
      </c>
      <c r="V32" s="83">
        <f t="shared" si="30"/>
        <v>498125.60211623169</v>
      </c>
      <c r="W32" s="84">
        <f>SUM(V32:V$42)</f>
        <v>5189379.3087155065</v>
      </c>
      <c r="X32" s="85">
        <f t="shared" si="0"/>
        <v>498125.60211623169</v>
      </c>
      <c r="Y32" s="83">
        <f>SUM(X32:X$42)</f>
        <v>4931761.3833598318</v>
      </c>
      <c r="Z32" s="83">
        <f t="shared" si="1"/>
        <v>0</v>
      </c>
      <c r="AA32" s="84">
        <f>SUM(Z32:Z$42)</f>
        <v>257617.92535567636</v>
      </c>
      <c r="AB32" s="77">
        <f t="shared" si="2"/>
        <v>52.089064351129522</v>
      </c>
      <c r="AC32" s="78">
        <f t="shared" si="3"/>
        <v>49.50319118720045</v>
      </c>
      <c r="AD32" s="86">
        <f t="shared" si="16"/>
        <v>95.035669778021273</v>
      </c>
      <c r="AE32" s="78">
        <f t="shared" si="4"/>
        <v>2.5858731639290875</v>
      </c>
      <c r="AF32" s="87">
        <f t="shared" si="17"/>
        <v>4.9643302219787602</v>
      </c>
      <c r="AH32" s="88">
        <f t="shared" si="31"/>
        <v>0</v>
      </c>
      <c r="AI32" s="89">
        <f t="shared" si="18"/>
        <v>0</v>
      </c>
      <c r="AJ32" s="89">
        <f t="shared" si="32"/>
        <v>0</v>
      </c>
      <c r="AK32" s="89">
        <f>SUM(AJ32:AJ$42)/U32/U32</f>
        <v>0.22006121960030284</v>
      </c>
      <c r="AL32" s="89">
        <f t="shared" si="33"/>
        <v>0</v>
      </c>
      <c r="AM32" s="89">
        <f>SUM(AL32:AL$42)/U32/U32</f>
        <v>0.17712638299669853</v>
      </c>
      <c r="AN32" s="89">
        <f t="shared" si="34"/>
        <v>0</v>
      </c>
      <c r="AO32" s="90">
        <f>SUM(AN32:AN$42)/U32/U32</f>
        <v>2.2788696781509597E-2</v>
      </c>
      <c r="AP32" s="77">
        <f t="shared" si="5"/>
        <v>51.169614960887451</v>
      </c>
      <c r="AQ32" s="78">
        <f t="shared" si="6"/>
        <v>53.008513741371594</v>
      </c>
      <c r="AR32" s="78">
        <f t="shared" si="7"/>
        <v>48.67829803477396</v>
      </c>
      <c r="AS32" s="78">
        <f t="shared" si="8"/>
        <v>50.32808433962694</v>
      </c>
      <c r="AT32" s="78">
        <f t="shared" si="9"/>
        <v>2.2899930234061938</v>
      </c>
      <c r="AU32" s="91">
        <f t="shared" si="10"/>
        <v>2.8817533044519812</v>
      </c>
    </row>
    <row r="33" spans="1:47" ht="14.45" customHeight="1" x14ac:dyDescent="0.15">
      <c r="A33" s="208"/>
      <c r="B33" s="205" t="s">
        <v>83</v>
      </c>
      <c r="C33" s="71">
        <v>1664</v>
      </c>
      <c r="D33" s="72">
        <v>0</v>
      </c>
      <c r="E33" s="72">
        <v>532</v>
      </c>
      <c r="F33" s="126">
        <v>0</v>
      </c>
      <c r="G33" s="74" t="s">
        <v>83</v>
      </c>
      <c r="H33" s="72">
        <v>4268754</v>
      </c>
      <c r="I33" s="72">
        <v>3533</v>
      </c>
      <c r="J33" s="75">
        <v>40</v>
      </c>
      <c r="K33" s="72">
        <v>98801</v>
      </c>
      <c r="L33" s="76">
        <v>4660406</v>
      </c>
      <c r="M33" s="179"/>
      <c r="N33" s="54"/>
      <c r="O33" s="77">
        <f t="shared" si="26"/>
        <v>0.53557692307692306</v>
      </c>
      <c r="P33" s="78">
        <f t="shared" si="27"/>
        <v>0.98091291517113921</v>
      </c>
      <c r="Q33" s="79">
        <f t="shared" si="13"/>
        <v>0</v>
      </c>
      <c r="R33" s="80">
        <f t="shared" si="14"/>
        <v>0</v>
      </c>
      <c r="S33" s="81">
        <f t="shared" si="15"/>
        <v>0</v>
      </c>
      <c r="T33" s="82">
        <f t="shared" si="28"/>
        <v>0</v>
      </c>
      <c r="U33" s="83">
        <f t="shared" si="29"/>
        <v>99625.120423246335</v>
      </c>
      <c r="V33" s="83">
        <f t="shared" si="30"/>
        <v>498125.60211623169</v>
      </c>
      <c r="W33" s="84">
        <f>SUM(V33:V$42)</f>
        <v>4691253.7065992747</v>
      </c>
      <c r="X33" s="85">
        <f t="shared" si="0"/>
        <v>498125.60211623169</v>
      </c>
      <c r="Y33" s="83">
        <f>SUM(X33:X$42)</f>
        <v>4433635.781243599</v>
      </c>
      <c r="Z33" s="83">
        <f t="shared" si="1"/>
        <v>0</v>
      </c>
      <c r="AA33" s="84">
        <f>SUM(Z33:Z$42)</f>
        <v>257617.92535567636</v>
      </c>
      <c r="AB33" s="77">
        <f t="shared" si="2"/>
        <v>47.089064351129522</v>
      </c>
      <c r="AC33" s="78">
        <f t="shared" si="3"/>
        <v>44.503191187200443</v>
      </c>
      <c r="AD33" s="86">
        <f t="shared" si="16"/>
        <v>94.508548429319021</v>
      </c>
      <c r="AE33" s="78">
        <f t="shared" si="4"/>
        <v>2.5858731639290875</v>
      </c>
      <c r="AF33" s="87">
        <f t="shared" si="17"/>
        <v>5.4914515706809972</v>
      </c>
      <c r="AH33" s="88">
        <f t="shared" si="31"/>
        <v>0</v>
      </c>
      <c r="AI33" s="89">
        <f t="shared" si="18"/>
        <v>0</v>
      </c>
      <c r="AJ33" s="89">
        <f t="shared" si="32"/>
        <v>0</v>
      </c>
      <c r="AK33" s="89">
        <f>SUM(AJ33:AJ$42)/U33/U33</f>
        <v>0.22006121960030284</v>
      </c>
      <c r="AL33" s="89">
        <f t="shared" si="33"/>
        <v>0</v>
      </c>
      <c r="AM33" s="89">
        <f>SUM(AL33:AL$42)/U33/U33</f>
        <v>0.17712638299669853</v>
      </c>
      <c r="AN33" s="89">
        <f t="shared" si="34"/>
        <v>0</v>
      </c>
      <c r="AO33" s="90">
        <f>SUM(AN33:AN$42)/U33/U33</f>
        <v>2.2788696781509597E-2</v>
      </c>
      <c r="AP33" s="77">
        <f t="shared" si="5"/>
        <v>46.169614960887451</v>
      </c>
      <c r="AQ33" s="78">
        <f t="shared" si="6"/>
        <v>48.008513741371594</v>
      </c>
      <c r="AR33" s="78">
        <f t="shared" si="7"/>
        <v>43.678298034773952</v>
      </c>
      <c r="AS33" s="78">
        <f t="shared" si="8"/>
        <v>45.328084339626933</v>
      </c>
      <c r="AT33" s="78">
        <f t="shared" si="9"/>
        <v>2.2899930234061938</v>
      </c>
      <c r="AU33" s="91">
        <f t="shared" si="10"/>
        <v>2.8817533044519812</v>
      </c>
    </row>
    <row r="34" spans="1:47" ht="14.45" customHeight="1" x14ac:dyDescent="0.15">
      <c r="A34" s="208"/>
      <c r="B34" s="205" t="s">
        <v>85</v>
      </c>
      <c r="C34" s="71">
        <v>1591</v>
      </c>
      <c r="D34" s="72">
        <v>0</v>
      </c>
      <c r="E34" s="72">
        <v>534</v>
      </c>
      <c r="F34" s="128">
        <v>1</v>
      </c>
      <c r="G34" s="74" t="s">
        <v>85</v>
      </c>
      <c r="H34" s="72">
        <v>3950745</v>
      </c>
      <c r="I34" s="72">
        <v>4966</v>
      </c>
      <c r="J34" s="75">
        <v>45</v>
      </c>
      <c r="K34" s="72">
        <v>98385</v>
      </c>
      <c r="L34" s="76">
        <v>4167367</v>
      </c>
      <c r="M34" s="179"/>
      <c r="N34" s="54"/>
      <c r="O34" s="77">
        <f t="shared" si="26"/>
        <v>0.53503184713375795</v>
      </c>
      <c r="P34" s="78">
        <f t="shared" si="27"/>
        <v>0.98169390256016631</v>
      </c>
      <c r="Q34" s="79">
        <f t="shared" si="13"/>
        <v>0</v>
      </c>
      <c r="R34" s="80">
        <f t="shared" si="14"/>
        <v>0</v>
      </c>
      <c r="S34" s="81">
        <f t="shared" si="15"/>
        <v>1.8726591760299626E-3</v>
      </c>
      <c r="T34" s="82">
        <f t="shared" si="28"/>
        <v>0</v>
      </c>
      <c r="U34" s="83">
        <f t="shared" si="29"/>
        <v>99625.120423246335</v>
      </c>
      <c r="V34" s="83">
        <f t="shared" si="30"/>
        <v>498125.60211623169</v>
      </c>
      <c r="W34" s="84">
        <f>SUM(V34:V$42)</f>
        <v>4193128.1044830438</v>
      </c>
      <c r="X34" s="85">
        <f t="shared" si="0"/>
        <v>497192.78263661329</v>
      </c>
      <c r="Y34" s="83">
        <f>SUM(X34:X$42)</f>
        <v>3935510.1791273667</v>
      </c>
      <c r="Z34" s="83">
        <f t="shared" si="1"/>
        <v>932.81947961841138</v>
      </c>
      <c r="AA34" s="84">
        <f>SUM(Z34:Z$42)</f>
        <v>257617.92535567636</v>
      </c>
      <c r="AB34" s="77">
        <f t="shared" si="2"/>
        <v>42.089064351129529</v>
      </c>
      <c r="AC34" s="78">
        <f t="shared" si="3"/>
        <v>39.503191187200436</v>
      </c>
      <c r="AD34" s="86">
        <f t="shared" si="16"/>
        <v>93.856187577950521</v>
      </c>
      <c r="AE34" s="78">
        <f t="shared" si="4"/>
        <v>2.5858731639290875</v>
      </c>
      <c r="AF34" s="87">
        <f t="shared" si="17"/>
        <v>6.1438124220494617</v>
      </c>
      <c r="AH34" s="88">
        <f t="shared" si="31"/>
        <v>0</v>
      </c>
      <c r="AI34" s="89">
        <f t="shared" si="18"/>
        <v>3.5002852502629091E-6</v>
      </c>
      <c r="AJ34" s="89">
        <f t="shared" si="32"/>
        <v>0</v>
      </c>
      <c r="AK34" s="89">
        <f>SUM(AJ34:AJ$42)/U34/U34</f>
        <v>0.22006121960030284</v>
      </c>
      <c r="AL34" s="89">
        <f t="shared" si="33"/>
        <v>868522.68308823137</v>
      </c>
      <c r="AM34" s="89">
        <f>SUM(AL34:AL$42)/U34/U34</f>
        <v>0.17712638299669853</v>
      </c>
      <c r="AN34" s="89">
        <f t="shared" si="34"/>
        <v>868522.68308823137</v>
      </c>
      <c r="AO34" s="90">
        <f>SUM(AN34:AN$42)/U34/U34</f>
        <v>2.2788696781509597E-2</v>
      </c>
      <c r="AP34" s="77">
        <f t="shared" si="5"/>
        <v>41.169614960887458</v>
      </c>
      <c r="AQ34" s="78">
        <f t="shared" si="6"/>
        <v>43.008513741371601</v>
      </c>
      <c r="AR34" s="78">
        <f t="shared" si="7"/>
        <v>38.678298034773945</v>
      </c>
      <c r="AS34" s="78">
        <f t="shared" si="8"/>
        <v>40.328084339626926</v>
      </c>
      <c r="AT34" s="78">
        <f t="shared" si="9"/>
        <v>2.2899930234061938</v>
      </c>
      <c r="AU34" s="91">
        <f t="shared" si="10"/>
        <v>2.8817533044519812</v>
      </c>
    </row>
    <row r="35" spans="1:47" ht="14.45" customHeight="1" x14ac:dyDescent="0.15">
      <c r="A35" s="208"/>
      <c r="B35" s="205" t="s">
        <v>87</v>
      </c>
      <c r="C35" s="71">
        <v>1930</v>
      </c>
      <c r="D35" s="72">
        <v>5</v>
      </c>
      <c r="E35" s="72">
        <v>655</v>
      </c>
      <c r="F35" s="128">
        <v>1</v>
      </c>
      <c r="G35" s="74" t="s">
        <v>87</v>
      </c>
      <c r="H35" s="72">
        <v>3800955</v>
      </c>
      <c r="I35" s="72">
        <v>7376</v>
      </c>
      <c r="J35" s="75">
        <v>50</v>
      </c>
      <c r="K35" s="72">
        <v>97757</v>
      </c>
      <c r="L35" s="76">
        <v>3676902</v>
      </c>
      <c r="M35" s="179"/>
      <c r="N35" s="54"/>
      <c r="O35" s="77">
        <f t="shared" si="26"/>
        <v>0.52678762006403412</v>
      </c>
      <c r="P35" s="78">
        <f t="shared" si="27"/>
        <v>1.0077020280165589</v>
      </c>
      <c r="Q35" s="79">
        <f t="shared" si="13"/>
        <v>2.5906735751295338E-3</v>
      </c>
      <c r="R35" s="80">
        <f t="shared" si="14"/>
        <v>2.5708726420137391E-3</v>
      </c>
      <c r="S35" s="81">
        <f t="shared" si="15"/>
        <v>1.5267175572519084E-3</v>
      </c>
      <c r="T35" s="82">
        <f t="shared" si="28"/>
        <v>1.2776644874914552E-2</v>
      </c>
      <c r="U35" s="83">
        <f t="shared" si="29"/>
        <v>99625.120423246335</v>
      </c>
      <c r="V35" s="83">
        <f t="shared" si="30"/>
        <v>495113.90158611099</v>
      </c>
      <c r="W35" s="84">
        <f>SUM(V35:V$42)</f>
        <v>3695002.5023668115</v>
      </c>
      <c r="X35" s="85">
        <f t="shared" si="0"/>
        <v>494358.00249972002</v>
      </c>
      <c r="Y35" s="83">
        <f>SUM(X35:X$42)</f>
        <v>3438317.3964907536</v>
      </c>
      <c r="Z35" s="83">
        <f t="shared" si="1"/>
        <v>755.89908639100918</v>
      </c>
      <c r="AA35" s="84">
        <f>SUM(Z35:Z$42)</f>
        <v>256685.10587605793</v>
      </c>
      <c r="AB35" s="77">
        <f t="shared" si="2"/>
        <v>37.089064351129522</v>
      </c>
      <c r="AC35" s="78">
        <f t="shared" si="3"/>
        <v>34.512554483080585</v>
      </c>
      <c r="AD35" s="86">
        <f t="shared" si="16"/>
        <v>93.053181812146548</v>
      </c>
      <c r="AE35" s="78">
        <f t="shared" si="4"/>
        <v>2.5765098680489378</v>
      </c>
      <c r="AF35" s="87">
        <f t="shared" si="17"/>
        <v>6.9468181878534558</v>
      </c>
      <c r="AH35" s="88">
        <f t="shared" si="31"/>
        <v>3.2231392167553182E-5</v>
      </c>
      <c r="AI35" s="89">
        <f t="shared" si="18"/>
        <v>2.327307924812652E-6</v>
      </c>
      <c r="AJ35" s="89">
        <f t="shared" si="32"/>
        <v>389667003.73984873</v>
      </c>
      <c r="AK35" s="89">
        <f>SUM(AJ35:AJ$42)/U35/U35</f>
        <v>0.22006121960030284</v>
      </c>
      <c r="AL35" s="89">
        <f t="shared" si="33"/>
        <v>334223045.45408654</v>
      </c>
      <c r="AM35" s="89">
        <f>SUM(AL35:AL$42)/U35/U35</f>
        <v>0.17703887586544192</v>
      </c>
      <c r="AN35" s="89">
        <f t="shared" si="34"/>
        <v>2742676.3033199119</v>
      </c>
      <c r="AO35" s="90">
        <f>SUM(AN35:AN$42)/U35/U35</f>
        <v>2.2701189650253022E-2</v>
      </c>
      <c r="AP35" s="77">
        <f t="shared" si="5"/>
        <v>36.169614960887451</v>
      </c>
      <c r="AQ35" s="78">
        <f t="shared" si="6"/>
        <v>38.008513741371594</v>
      </c>
      <c r="AR35" s="78">
        <f t="shared" si="7"/>
        <v>33.687865120032484</v>
      </c>
      <c r="AS35" s="78">
        <f t="shared" si="8"/>
        <v>35.337243846128686</v>
      </c>
      <c r="AT35" s="78">
        <f t="shared" si="9"/>
        <v>2.2811983542869241</v>
      </c>
      <c r="AU35" s="91">
        <f t="shared" si="10"/>
        <v>2.8718213818109515</v>
      </c>
    </row>
    <row r="36" spans="1:47" ht="14.45" customHeight="1" x14ac:dyDescent="0.15">
      <c r="A36" s="208"/>
      <c r="B36" s="205" t="s">
        <v>89</v>
      </c>
      <c r="C36" s="71">
        <v>2274</v>
      </c>
      <c r="D36" s="72">
        <v>4</v>
      </c>
      <c r="E36" s="72">
        <v>765</v>
      </c>
      <c r="F36" s="128">
        <v>1</v>
      </c>
      <c r="G36" s="74" t="s">
        <v>89</v>
      </c>
      <c r="H36" s="72">
        <v>4359516</v>
      </c>
      <c r="I36" s="72">
        <v>12192</v>
      </c>
      <c r="J36" s="75">
        <v>55</v>
      </c>
      <c r="K36" s="72">
        <v>96820</v>
      </c>
      <c r="L36" s="76">
        <v>3190334</v>
      </c>
      <c r="M36" s="179"/>
      <c r="N36" s="54"/>
      <c r="O36" s="77">
        <f t="shared" si="26"/>
        <v>0.52787878787878784</v>
      </c>
      <c r="P36" s="78">
        <f t="shared" si="27"/>
        <v>1.0190450332726677</v>
      </c>
      <c r="Q36" s="79">
        <f t="shared" si="13"/>
        <v>1.7590149516270889E-3</v>
      </c>
      <c r="R36" s="80">
        <f t="shared" si="14"/>
        <v>1.7261405474672739E-3</v>
      </c>
      <c r="S36" s="81">
        <f t="shared" si="15"/>
        <v>1.30718954248366E-3</v>
      </c>
      <c r="T36" s="82">
        <f t="shared" si="28"/>
        <v>8.5956776045594627E-3</v>
      </c>
      <c r="U36" s="83">
        <f t="shared" si="29"/>
        <v>98352.245638977911</v>
      </c>
      <c r="V36" s="83">
        <f t="shared" si="30"/>
        <v>489765.56192804553</v>
      </c>
      <c r="W36" s="84">
        <f>SUM(V36:V$42)</f>
        <v>3199888.6007807008</v>
      </c>
      <c r="X36" s="85">
        <f t="shared" si="0"/>
        <v>489125.34550722456</v>
      </c>
      <c r="Y36" s="83">
        <f>SUM(X36:X$42)</f>
        <v>2943959.3939910335</v>
      </c>
      <c r="Z36" s="83">
        <f t="shared" si="1"/>
        <v>640.21642082097446</v>
      </c>
      <c r="AA36" s="84">
        <f>SUM(Z36:Z$42)</f>
        <v>255929.20678966693</v>
      </c>
      <c r="AB36" s="77">
        <f t="shared" si="2"/>
        <v>32.534982602497436</v>
      </c>
      <c r="AC36" s="78">
        <f t="shared" si="3"/>
        <v>29.93281317436757</v>
      </c>
      <c r="AD36" s="86">
        <f t="shared" si="16"/>
        <v>92.001933857096574</v>
      </c>
      <c r="AE36" s="78">
        <f t="shared" si="4"/>
        <v>2.6021694281298626</v>
      </c>
      <c r="AF36" s="87">
        <f t="shared" si="17"/>
        <v>7.9980661429034106</v>
      </c>
      <c r="AH36" s="88">
        <f t="shared" si="31"/>
        <v>1.8312644013170541E-5</v>
      </c>
      <c r="AI36" s="89">
        <f t="shared" si="18"/>
        <v>1.7065108470374922E-6</v>
      </c>
      <c r="AJ36" s="89">
        <f t="shared" si="32"/>
        <v>161076511.97480401</v>
      </c>
      <c r="AK36" s="89">
        <f>SUM(AJ36:AJ$42)/U36/U36</f>
        <v>0.18551084070333501</v>
      </c>
      <c r="AL36" s="89">
        <f t="shared" si="33"/>
        <v>134699343.93482086</v>
      </c>
      <c r="AM36" s="89">
        <f>SUM(AL36:AL$42)/U36/U36</f>
        <v>0.14709942980854673</v>
      </c>
      <c r="AN36" s="89">
        <f t="shared" si="34"/>
        <v>1626470.5900472363</v>
      </c>
      <c r="AO36" s="90">
        <f>SUM(AN36:AN$42)/U36/U36</f>
        <v>2.3009055043121743E-2</v>
      </c>
      <c r="AP36" s="77">
        <f t="shared" si="5"/>
        <v>31.690791601807469</v>
      </c>
      <c r="AQ36" s="78">
        <f t="shared" si="6"/>
        <v>33.379173603187404</v>
      </c>
      <c r="AR36" s="78">
        <f t="shared" si="7"/>
        <v>29.181083722002882</v>
      </c>
      <c r="AS36" s="78">
        <f t="shared" si="8"/>
        <v>30.684542626732259</v>
      </c>
      <c r="AT36" s="78">
        <f t="shared" si="9"/>
        <v>2.3048622034385402</v>
      </c>
      <c r="AU36" s="91">
        <f t="shared" si="10"/>
        <v>2.8994766528211851</v>
      </c>
    </row>
    <row r="37" spans="1:47" ht="14.45" customHeight="1" x14ac:dyDescent="0.15">
      <c r="A37" s="208"/>
      <c r="B37" s="205" t="s">
        <v>91</v>
      </c>
      <c r="C37" s="71">
        <v>2469</v>
      </c>
      <c r="D37" s="72">
        <v>15</v>
      </c>
      <c r="E37" s="72">
        <v>815</v>
      </c>
      <c r="F37" s="128">
        <v>3</v>
      </c>
      <c r="G37" s="74" t="s">
        <v>91</v>
      </c>
      <c r="H37" s="72">
        <v>5117803</v>
      </c>
      <c r="I37" s="72">
        <v>19941</v>
      </c>
      <c r="J37" s="75">
        <v>60</v>
      </c>
      <c r="K37" s="72">
        <v>95500</v>
      </c>
      <c r="L37" s="76">
        <v>2709350</v>
      </c>
      <c r="M37" s="179"/>
      <c r="N37" s="54"/>
      <c r="O37" s="77">
        <f t="shared" si="26"/>
        <v>0.53039832285115307</v>
      </c>
      <c r="P37" s="78">
        <f t="shared" si="27"/>
        <v>0.96597192070712601</v>
      </c>
      <c r="Q37" s="79">
        <f t="shared" si="13"/>
        <v>6.0753341433778859E-3</v>
      </c>
      <c r="R37" s="80">
        <f t="shared" si="14"/>
        <v>6.2893485961067318E-3</v>
      </c>
      <c r="S37" s="81">
        <f t="shared" si="15"/>
        <v>3.6809815950920245E-3</v>
      </c>
      <c r="T37" s="82">
        <f t="shared" si="28"/>
        <v>3.0989113012917166E-2</v>
      </c>
      <c r="U37" s="83">
        <f t="shared" si="29"/>
        <v>97506.84144378081</v>
      </c>
      <c r="V37" s="83">
        <f t="shared" si="30"/>
        <v>480439.34643794387</v>
      </c>
      <c r="W37" s="84">
        <f>SUM(V37:V$42)</f>
        <v>2710123.0388526553</v>
      </c>
      <c r="X37" s="85">
        <f t="shared" si="0"/>
        <v>478670.85804614774</v>
      </c>
      <c r="Y37" s="83">
        <f>SUM(X37:X$42)</f>
        <v>2454834.048483809</v>
      </c>
      <c r="Z37" s="83">
        <f t="shared" si="1"/>
        <v>1768.4883917961124</v>
      </c>
      <c r="AA37" s="84">
        <f>SUM(Z37:Z$42)</f>
        <v>255288.99036884596</v>
      </c>
      <c r="AB37" s="77">
        <f t="shared" si="2"/>
        <v>27.794183451375787</v>
      </c>
      <c r="AC37" s="78">
        <f t="shared" si="3"/>
        <v>25.176018545315966</v>
      </c>
      <c r="AD37" s="86">
        <f t="shared" si="16"/>
        <v>90.580169729971956</v>
      </c>
      <c r="AE37" s="78">
        <f t="shared" si="4"/>
        <v>2.618164906059818</v>
      </c>
      <c r="AF37" s="87">
        <f t="shared" si="17"/>
        <v>9.4198302700280312</v>
      </c>
      <c r="AH37" s="88">
        <f t="shared" si="31"/>
        <v>6.2037700099295921E-5</v>
      </c>
      <c r="AI37" s="89">
        <f t="shared" si="18"/>
        <v>4.4999165271025988E-6</v>
      </c>
      <c r="AJ37" s="89">
        <f t="shared" si="32"/>
        <v>397077084.66435301</v>
      </c>
      <c r="AK37" s="89">
        <f>SUM(AJ37:AJ$42)/U37/U37</f>
        <v>0.17179972252711648</v>
      </c>
      <c r="AL37" s="89">
        <f t="shared" si="33"/>
        <v>319999246.52405435</v>
      </c>
      <c r="AM37" s="89">
        <f>SUM(AL37:AL$42)/U37/U37</f>
        <v>0.13549368380126975</v>
      </c>
      <c r="AN37" s="89">
        <f t="shared" si="34"/>
        <v>5312516.3006623881</v>
      </c>
      <c r="AO37" s="90">
        <f>SUM(AN37:AN$42)/U37/U37</f>
        <v>2.3238700226879915E-2</v>
      </c>
      <c r="AP37" s="77">
        <f t="shared" si="5"/>
        <v>26.981788341801529</v>
      </c>
      <c r="AQ37" s="78">
        <f t="shared" si="6"/>
        <v>28.606578560950044</v>
      </c>
      <c r="AR37" s="78">
        <f t="shared" si="7"/>
        <v>24.454552998189175</v>
      </c>
      <c r="AS37" s="78">
        <f t="shared" si="8"/>
        <v>25.897484092442756</v>
      </c>
      <c r="AT37" s="78">
        <f t="shared" si="9"/>
        <v>2.3193777062142056</v>
      </c>
      <c r="AU37" s="91">
        <f t="shared" si="10"/>
        <v>2.9169521059054304</v>
      </c>
    </row>
    <row r="38" spans="1:47" ht="14.45" customHeight="1" x14ac:dyDescent="0.15">
      <c r="A38" s="208"/>
      <c r="B38" s="205" t="s">
        <v>93</v>
      </c>
      <c r="C38" s="71">
        <v>1974</v>
      </c>
      <c r="D38" s="72">
        <v>7</v>
      </c>
      <c r="E38" s="72">
        <v>670</v>
      </c>
      <c r="F38" s="126">
        <v>8</v>
      </c>
      <c r="G38" s="74" t="s">
        <v>93</v>
      </c>
      <c r="H38" s="72">
        <v>4296437</v>
      </c>
      <c r="I38" s="72">
        <v>25619</v>
      </c>
      <c r="J38" s="75">
        <v>65</v>
      </c>
      <c r="K38" s="72">
        <v>93592</v>
      </c>
      <c r="L38" s="76">
        <v>2236330</v>
      </c>
      <c r="M38" s="179"/>
      <c r="N38" s="54"/>
      <c r="O38" s="77">
        <f t="shared" si="26"/>
        <v>0.53183823529411767</v>
      </c>
      <c r="P38" s="78">
        <f t="shared" si="27"/>
        <v>1.011915005096083</v>
      </c>
      <c r="Q38" s="79">
        <f t="shared" si="13"/>
        <v>3.5460992907801418E-3</v>
      </c>
      <c r="R38" s="80">
        <f t="shared" si="14"/>
        <v>3.5043450022202542E-3</v>
      </c>
      <c r="S38" s="81">
        <f t="shared" si="15"/>
        <v>1.1940298507462687E-2</v>
      </c>
      <c r="T38" s="82">
        <f t="shared" si="28"/>
        <v>1.7379163701679003E-2</v>
      </c>
      <c r="U38" s="83">
        <f t="shared" si="29"/>
        <v>94485.190914746883</v>
      </c>
      <c r="V38" s="83">
        <f t="shared" si="30"/>
        <v>468582.17420128669</v>
      </c>
      <c r="W38" s="84">
        <f>SUM(V38:V$42)</f>
        <v>2229683.6924147112</v>
      </c>
      <c r="X38" s="85">
        <f t="shared" si="0"/>
        <v>462987.16316604742</v>
      </c>
      <c r="Y38" s="83">
        <f>SUM(X38:X$42)</f>
        <v>1976163.1904376615</v>
      </c>
      <c r="Z38" s="83">
        <f t="shared" si="1"/>
        <v>5595.0110352392439</v>
      </c>
      <c r="AA38" s="84">
        <f>SUM(Z38:Z$42)</f>
        <v>253520.50197704986</v>
      </c>
      <c r="AB38" s="77">
        <f t="shared" si="2"/>
        <v>23.598234504564154</v>
      </c>
      <c r="AC38" s="78">
        <f t="shared" si="3"/>
        <v>20.915057389477418</v>
      </c>
      <c r="AD38" s="86">
        <f t="shared" si="16"/>
        <v>88.629754846415395</v>
      </c>
      <c r="AE38" s="78">
        <f t="shared" si="4"/>
        <v>2.6831771150867345</v>
      </c>
      <c r="AF38" s="87">
        <f t="shared" si="17"/>
        <v>11.3702451535846</v>
      </c>
      <c r="AH38" s="88">
        <f t="shared" si="31"/>
        <v>4.2398029929877542E-5</v>
      </c>
      <c r="AI38" s="89">
        <f t="shared" si="18"/>
        <v>1.7608548923903539E-5</v>
      </c>
      <c r="AJ38" s="89">
        <f t="shared" si="32"/>
        <v>171875866.25696272</v>
      </c>
      <c r="AK38" s="89">
        <f>SUM(AJ38:AJ$42)/U38/U38</f>
        <v>0.13848557540537768</v>
      </c>
      <c r="AL38" s="89">
        <f t="shared" si="33"/>
        <v>134970162.38223422</v>
      </c>
      <c r="AM38" s="89">
        <f>SUM(AL38:AL$42)/U38/U38</f>
        <v>0.10845406133297944</v>
      </c>
      <c r="AN38" s="89">
        <f t="shared" si="34"/>
        <v>6622174.739967173</v>
      </c>
      <c r="AO38" s="90">
        <f>SUM(AN38:AN$42)/U38/U38</f>
        <v>2.4153744875280055E-2</v>
      </c>
      <c r="AP38" s="77">
        <f t="shared" si="5"/>
        <v>22.868846962528167</v>
      </c>
      <c r="AQ38" s="78">
        <f t="shared" si="6"/>
        <v>24.32762204660014</v>
      </c>
      <c r="AR38" s="78">
        <f t="shared" si="7"/>
        <v>20.269583050702611</v>
      </c>
      <c r="AS38" s="78">
        <f t="shared" si="8"/>
        <v>21.560531728252226</v>
      </c>
      <c r="AT38" s="78">
        <f t="shared" si="9"/>
        <v>2.3785642028310723</v>
      </c>
      <c r="AU38" s="91">
        <f t="shared" si="10"/>
        <v>2.9877900273423967</v>
      </c>
    </row>
    <row r="39" spans="1:47" ht="14.45" customHeight="1" x14ac:dyDescent="0.15">
      <c r="A39" s="208"/>
      <c r="B39" s="205" t="s">
        <v>95</v>
      </c>
      <c r="C39" s="71">
        <v>1910</v>
      </c>
      <c r="D39" s="72">
        <v>23</v>
      </c>
      <c r="E39" s="72">
        <v>627</v>
      </c>
      <c r="F39" s="126">
        <v>13</v>
      </c>
      <c r="G39" s="74" t="s">
        <v>95</v>
      </c>
      <c r="H39" s="72">
        <v>3752050</v>
      </c>
      <c r="I39" s="72">
        <v>36778</v>
      </c>
      <c r="J39" s="75">
        <v>70</v>
      </c>
      <c r="K39" s="72">
        <v>90872</v>
      </c>
      <c r="L39" s="76">
        <v>1774737</v>
      </c>
      <c r="M39" s="179"/>
      <c r="N39" s="54"/>
      <c r="O39" s="77">
        <f t="shared" si="26"/>
        <v>0.54497136311569305</v>
      </c>
      <c r="P39" s="78">
        <f t="shared" si="27"/>
        <v>0.99801629707031625</v>
      </c>
      <c r="Q39" s="79">
        <f t="shared" si="13"/>
        <v>1.2041884816753926E-2</v>
      </c>
      <c r="R39" s="80">
        <f t="shared" si="14"/>
        <v>1.2065819818877669E-2</v>
      </c>
      <c r="S39" s="81">
        <f t="shared" si="15"/>
        <v>2.0733652312599681E-2</v>
      </c>
      <c r="T39" s="82">
        <f t="shared" si="28"/>
        <v>5.8717225085042547E-2</v>
      </c>
      <c r="U39" s="83">
        <f t="shared" si="29"/>
        <v>92843.117314455099</v>
      </c>
      <c r="V39" s="83">
        <f t="shared" si="30"/>
        <v>451812.66576024133</v>
      </c>
      <c r="W39" s="84">
        <f>SUM(V39:V$42)</f>
        <v>1761101.5182134246</v>
      </c>
      <c r="X39" s="85">
        <f t="shared" si="0"/>
        <v>442444.93903793965</v>
      </c>
      <c r="Y39" s="83">
        <f>SUM(X39:X$42)</f>
        <v>1513176.0272716139</v>
      </c>
      <c r="Z39" s="83">
        <f t="shared" si="1"/>
        <v>9367.7267223016534</v>
      </c>
      <c r="AA39" s="84">
        <f>SUM(Z39:Z$42)</f>
        <v>247925.4909418106</v>
      </c>
      <c r="AB39" s="77">
        <f t="shared" si="2"/>
        <v>18.968573752738827</v>
      </c>
      <c r="AC39" s="78">
        <f t="shared" si="3"/>
        <v>16.298203583002934</v>
      </c>
      <c r="AD39" s="86">
        <f t="shared" si="16"/>
        <v>85.922135187679444</v>
      </c>
      <c r="AE39" s="78">
        <f t="shared" si="4"/>
        <v>2.6703701697358899</v>
      </c>
      <c r="AF39" s="87">
        <f t="shared" si="17"/>
        <v>14.077864812320545</v>
      </c>
      <c r="AH39" s="88">
        <f t="shared" si="31"/>
        <v>1.4109880041404793E-4</v>
      </c>
      <c r="AI39" s="89">
        <f t="shared" si="18"/>
        <v>3.2382405062806874E-5</v>
      </c>
      <c r="AJ39" s="89">
        <f t="shared" si="32"/>
        <v>362204092.03013092</v>
      </c>
      <c r="AK39" s="89">
        <f>SUM(AJ39:AJ$42)/U39/U39</f>
        <v>0.12348800173206642</v>
      </c>
      <c r="AL39" s="89">
        <f t="shared" si="33"/>
        <v>261624495.36922488</v>
      </c>
      <c r="AM39" s="89">
        <f>SUM(AL39:AL$42)/U39/U39</f>
        <v>9.6666267611010159E-2</v>
      </c>
      <c r="AN39" s="89">
        <f t="shared" si="34"/>
        <v>15989269.849600947</v>
      </c>
      <c r="AO39" s="90">
        <f>SUM(AN39:AN$42)/U39/U39</f>
        <v>2.4247445302806932E-2</v>
      </c>
      <c r="AP39" s="77">
        <f t="shared" si="5"/>
        <v>18.279812903492946</v>
      </c>
      <c r="AQ39" s="78">
        <f t="shared" si="6"/>
        <v>19.657334601984708</v>
      </c>
      <c r="AR39" s="78">
        <f t="shared" si="7"/>
        <v>15.688816076030189</v>
      </c>
      <c r="AS39" s="78">
        <f t="shared" si="8"/>
        <v>16.907591089975678</v>
      </c>
      <c r="AT39" s="78">
        <f t="shared" si="9"/>
        <v>2.3651669818834971</v>
      </c>
      <c r="AU39" s="91">
        <f t="shared" si="10"/>
        <v>2.9755733575882828</v>
      </c>
    </row>
    <row r="40" spans="1:47" ht="14.45" customHeight="1" x14ac:dyDescent="0.15">
      <c r="A40" s="208"/>
      <c r="B40" s="205" t="s">
        <v>97</v>
      </c>
      <c r="C40" s="71">
        <v>1713</v>
      </c>
      <c r="D40" s="72">
        <v>46</v>
      </c>
      <c r="E40" s="72">
        <v>575</v>
      </c>
      <c r="F40" s="126">
        <v>34</v>
      </c>
      <c r="G40" s="74" t="s">
        <v>97</v>
      </c>
      <c r="H40" s="72">
        <v>3379056</v>
      </c>
      <c r="I40" s="72">
        <v>60415</v>
      </c>
      <c r="J40" s="75">
        <v>75</v>
      </c>
      <c r="K40" s="72">
        <v>86507</v>
      </c>
      <c r="L40" s="76">
        <v>1330308</v>
      </c>
      <c r="M40" s="179"/>
      <c r="N40" s="54"/>
      <c r="O40" s="77">
        <f t="shared" si="26"/>
        <v>0.54519639065817416</v>
      </c>
      <c r="P40" s="78">
        <f t="shared" si="27"/>
        <v>0.985536928225339</v>
      </c>
      <c r="Q40" s="79">
        <f t="shared" si="13"/>
        <v>2.6853473438412143E-2</v>
      </c>
      <c r="R40" s="80">
        <f t="shared" si="14"/>
        <v>2.7247556808213488E-2</v>
      </c>
      <c r="S40" s="81">
        <f t="shared" si="15"/>
        <v>5.9130434782608696E-2</v>
      </c>
      <c r="T40" s="82">
        <f t="shared" si="28"/>
        <v>0.12828882427754676</v>
      </c>
      <c r="U40" s="83">
        <f t="shared" si="29"/>
        <v>87391.627097505232</v>
      </c>
      <c r="V40" s="83">
        <f t="shared" si="30"/>
        <v>411463.27984390856</v>
      </c>
      <c r="W40" s="84">
        <f>SUM(V40:V$42)</f>
        <v>1309288.8524531834</v>
      </c>
      <c r="X40" s="85">
        <f t="shared" si="0"/>
        <v>387133.27720966004</v>
      </c>
      <c r="Y40" s="83">
        <f>SUM(X40:X$42)</f>
        <v>1070731.0882336744</v>
      </c>
      <c r="Z40" s="83">
        <f t="shared" si="1"/>
        <v>24330.002634248507</v>
      </c>
      <c r="AA40" s="84">
        <f>SUM(Z40:Z$42)</f>
        <v>238557.76421950897</v>
      </c>
      <c r="AB40" s="77">
        <f t="shared" si="2"/>
        <v>14.98185691167386</v>
      </c>
      <c r="AC40" s="78">
        <f t="shared" si="3"/>
        <v>12.252101531866781</v>
      </c>
      <c r="AD40" s="86">
        <f t="shared" si="16"/>
        <v>81.779592503783334</v>
      </c>
      <c r="AE40" s="78">
        <f t="shared" si="4"/>
        <v>2.7297553798070786</v>
      </c>
      <c r="AF40" s="87">
        <f t="shared" si="17"/>
        <v>18.220407496216666</v>
      </c>
      <c r="AH40" s="88">
        <f t="shared" si="31"/>
        <v>3.1188352361864822E-4</v>
      </c>
      <c r="AI40" s="89">
        <f t="shared" si="18"/>
        <v>9.6754828634831923E-5</v>
      </c>
      <c r="AJ40" s="89">
        <f t="shared" si="32"/>
        <v>470842327.47106683</v>
      </c>
      <c r="AK40" s="89">
        <f>SUM(AJ40:AJ$42)/U40/U40</f>
        <v>9.1949196082594387E-2</v>
      </c>
      <c r="AL40" s="89">
        <f t="shared" si="33"/>
        <v>310547197.28879899</v>
      </c>
      <c r="AM40" s="89">
        <f>SUM(AL40:AL$42)/U40/U40</f>
        <v>7.484634049704228E-2</v>
      </c>
      <c r="AN40" s="89">
        <f t="shared" si="34"/>
        <v>37061649.803031474</v>
      </c>
      <c r="AO40" s="90">
        <f>SUM(AN40:AN$42)/U40/U40</f>
        <v>2.5273332897976578E-2</v>
      </c>
      <c r="AP40" s="77">
        <f t="shared" si="5"/>
        <v>14.387523645171896</v>
      </c>
      <c r="AQ40" s="78">
        <f t="shared" si="6"/>
        <v>15.576190178175825</v>
      </c>
      <c r="AR40" s="78">
        <f t="shared" si="7"/>
        <v>11.715883570909265</v>
      </c>
      <c r="AS40" s="78">
        <f t="shared" si="8"/>
        <v>12.788319492824298</v>
      </c>
      <c r="AT40" s="78">
        <f t="shared" si="9"/>
        <v>2.4181626397426368</v>
      </c>
      <c r="AU40" s="91">
        <f t="shared" si="10"/>
        <v>3.0413481198715204</v>
      </c>
    </row>
    <row r="41" spans="1:47" ht="14.45" customHeight="1" x14ac:dyDescent="0.15">
      <c r="A41" s="208"/>
      <c r="B41" s="205" t="s">
        <v>99</v>
      </c>
      <c r="C41" s="71">
        <v>1566</v>
      </c>
      <c r="D41" s="72">
        <v>45</v>
      </c>
      <c r="E41" s="72">
        <v>517</v>
      </c>
      <c r="F41" s="126">
        <v>64</v>
      </c>
      <c r="G41" s="74" t="s">
        <v>99</v>
      </c>
      <c r="H41" s="72">
        <v>2663083</v>
      </c>
      <c r="I41" s="72">
        <v>91456</v>
      </c>
      <c r="J41" s="75">
        <v>80</v>
      </c>
      <c r="K41" s="72">
        <v>78971</v>
      </c>
      <c r="L41" s="76">
        <v>914910</v>
      </c>
      <c r="M41" s="179"/>
      <c r="N41" s="54"/>
      <c r="O41" s="77">
        <f>IF(K41&lt;0.5,0.5,((L41-L42)-5*K42)/5/(K41-K42))</f>
        <v>0.5416790548470386</v>
      </c>
      <c r="P41" s="78">
        <f>IF(H41&lt;0.5,1,(I41/H41)/((K41-K42)/(L41-L42)))</f>
        <v>0.98226453147566195</v>
      </c>
      <c r="Q41" s="79">
        <f t="shared" si="13"/>
        <v>2.8735632183908046E-2</v>
      </c>
      <c r="R41" s="80">
        <f t="shared" si="14"/>
        <v>2.9254473986491534E-2</v>
      </c>
      <c r="S41" s="81">
        <f t="shared" si="15"/>
        <v>0.12379110251450677</v>
      </c>
      <c r="T41" s="82">
        <f>5*R41/(1+5*(1-O41)*R41)</f>
        <v>0.13708240770096494</v>
      </c>
      <c r="U41" s="83">
        <f t="shared" si="29"/>
        <v>76180.258005464493</v>
      </c>
      <c r="V41" s="83">
        <f>5*U41*((1-T41)+O41*T41)</f>
        <v>356970.12332171487</v>
      </c>
      <c r="W41" s="84">
        <f>SUM(V41:V$42)</f>
        <v>897825.57260927465</v>
      </c>
      <c r="X41" s="85">
        <f t="shared" si="0"/>
        <v>312780.39819098037</v>
      </c>
      <c r="Y41" s="83">
        <f>SUM(X41:X$42)</f>
        <v>683597.81102401437</v>
      </c>
      <c r="Z41" s="83">
        <f t="shared" si="1"/>
        <v>44189.725130734529</v>
      </c>
      <c r="AA41" s="84">
        <f>SUM(Z41:Z$42)</f>
        <v>214227.76158526045</v>
      </c>
      <c r="AB41" s="77">
        <f t="shared" si="2"/>
        <v>11.785541242783303</v>
      </c>
      <c r="AC41" s="78">
        <f t="shared" si="3"/>
        <v>8.9734247286873092</v>
      </c>
      <c r="AD41" s="86">
        <f t="shared" si="16"/>
        <v>76.139267122602874</v>
      </c>
      <c r="AE41" s="78">
        <f t="shared" si="4"/>
        <v>2.8121165140959965</v>
      </c>
      <c r="AF41" s="87">
        <f t="shared" si="17"/>
        <v>23.860732877397155</v>
      </c>
      <c r="AH41" s="88">
        <f>IF(D41=0,0,T41*T41*(1-T41)/D41)</f>
        <v>3.6034645731117146E-4</v>
      </c>
      <c r="AI41" s="89">
        <f t="shared" si="18"/>
        <v>2.0980051344825852E-4</v>
      </c>
      <c r="AJ41" s="89">
        <f>U41*U41*((1-O41)*5+AB42)^2*AH41</f>
        <v>231400944.72996384</v>
      </c>
      <c r="AK41" s="89">
        <f>SUM(AJ41:AJ$42)/U41/U41</f>
        <v>3.9873122714624024E-2</v>
      </c>
      <c r="AL41" s="89">
        <f>U41*U41*((1-O41)*5*(1-S41)+AC42)^2*AH41+V41*V41*AI41</f>
        <v>149081709.60320479</v>
      </c>
      <c r="AM41" s="89">
        <f>SUM(AL41:AL$42)/U41/U41</f>
        <v>4.4986571582359157E-2</v>
      </c>
      <c r="AN41" s="89">
        <f>U41*U41*((1-O41)*5*S41+AE42)^2*AH41+V41*V41*AI41</f>
        <v>43963500.315026008</v>
      </c>
      <c r="AO41" s="90">
        <f>SUM(AN41:AN$42)/U41/U41</f>
        <v>2.6873459454056135E-2</v>
      </c>
      <c r="AP41" s="77">
        <f t="shared" si="5"/>
        <v>11.394163435261595</v>
      </c>
      <c r="AQ41" s="78">
        <f t="shared" si="6"/>
        <v>12.176919050305012</v>
      </c>
      <c r="AR41" s="78">
        <f t="shared" si="7"/>
        <v>8.557707982102821</v>
      </c>
      <c r="AS41" s="78">
        <f t="shared" si="8"/>
        <v>9.3891414752717974</v>
      </c>
      <c r="AT41" s="78">
        <f t="shared" si="9"/>
        <v>2.4908112358344932</v>
      </c>
      <c r="AU41" s="91">
        <f t="shared" si="10"/>
        <v>3.1334217923574998</v>
      </c>
    </row>
    <row r="42" spans="1:47" ht="14.45" customHeight="1" thickBot="1" x14ac:dyDescent="0.2">
      <c r="A42" s="209"/>
      <c r="B42" s="210" t="s">
        <v>101</v>
      </c>
      <c r="C42" s="131">
        <v>1714</v>
      </c>
      <c r="D42" s="131">
        <v>183</v>
      </c>
      <c r="E42" s="131">
        <v>563</v>
      </c>
      <c r="F42" s="132">
        <v>177</v>
      </c>
      <c r="G42" s="133" t="s">
        <v>101</v>
      </c>
      <c r="H42" s="131">
        <v>2761968</v>
      </c>
      <c r="I42" s="131">
        <v>292332</v>
      </c>
      <c r="J42" s="134">
        <v>85</v>
      </c>
      <c r="K42" s="131">
        <v>66190</v>
      </c>
      <c r="L42" s="135">
        <v>549344</v>
      </c>
      <c r="M42" s="179"/>
      <c r="N42" s="54"/>
      <c r="O42" s="136">
        <v>1</v>
      </c>
      <c r="P42" s="137">
        <f>IF(H42&lt;0.5,1,(I42/H42)/(K42/L42))</f>
        <v>0.87843517867442611</v>
      </c>
      <c r="Q42" s="138">
        <f t="shared" si="13"/>
        <v>0.10676779463243874</v>
      </c>
      <c r="R42" s="139">
        <f t="shared" si="14"/>
        <v>0.12154316815220582</v>
      </c>
      <c r="S42" s="140">
        <f t="shared" si="15"/>
        <v>0.31438721136767317</v>
      </c>
      <c r="T42" s="136">
        <v>1</v>
      </c>
      <c r="U42" s="141">
        <f>U41*(1-T41)</f>
        <v>65737.284818794709</v>
      </c>
      <c r="V42" s="141">
        <f>U42/R42</f>
        <v>540855.44928755984</v>
      </c>
      <c r="W42" s="142">
        <f>SUM(V42:V$42)</f>
        <v>540855.44928755984</v>
      </c>
      <c r="X42" s="136">
        <f t="shared" si="0"/>
        <v>370817.41283303394</v>
      </c>
      <c r="Y42" s="141">
        <f>SUM(X42:X$42)</f>
        <v>370817.41283303394</v>
      </c>
      <c r="Z42" s="141">
        <f t="shared" si="1"/>
        <v>170038.03645452592</v>
      </c>
      <c r="AA42" s="142">
        <f>SUM(Z42:Z$42)</f>
        <v>170038.03645452592</v>
      </c>
      <c r="AB42" s="143">
        <f t="shared" si="2"/>
        <v>8.2275294876938059</v>
      </c>
      <c r="AC42" s="137">
        <f t="shared" si="3"/>
        <v>5.6408994356124502</v>
      </c>
      <c r="AD42" s="144">
        <f t="shared" si="16"/>
        <v>68.561278863232687</v>
      </c>
      <c r="AE42" s="137">
        <f t="shared" si="4"/>
        <v>2.5866300520813565</v>
      </c>
      <c r="AF42" s="145">
        <f t="shared" si="17"/>
        <v>31.438721136767324</v>
      </c>
      <c r="AH42" s="146">
        <f>0</f>
        <v>0</v>
      </c>
      <c r="AI42" s="147">
        <f t="shared" si="18"/>
        <v>3.8285593729330583E-4</v>
      </c>
      <c r="AJ42" s="147">
        <v>0</v>
      </c>
      <c r="AK42" s="147">
        <f>(1-R42)/R42/R42/D42</f>
        <v>0.32494378132883767</v>
      </c>
      <c r="AL42" s="147">
        <f>V42*V42*AI42</f>
        <v>111994786.43210731</v>
      </c>
      <c r="AM42" s="147">
        <f>(1-S42)*(1-S42)*(1-R42)/R42/R42/D42+AI42/R42/R42</f>
        <v>0.17866104131126914</v>
      </c>
      <c r="AN42" s="147">
        <f>V42*V42*AI42</f>
        <v>111994786.43210731</v>
      </c>
      <c r="AO42" s="148">
        <f>S42*S42*(1-R42)/R42/R42/D42+AI42/R42/R42</f>
        <v>5.8033598508911988E-2</v>
      </c>
      <c r="AP42" s="143">
        <f t="shared" si="5"/>
        <v>7.1102542170675997</v>
      </c>
      <c r="AQ42" s="137">
        <f t="shared" si="6"/>
        <v>9.3448047583200129</v>
      </c>
      <c r="AR42" s="137">
        <f t="shared" si="7"/>
        <v>4.812440470846318</v>
      </c>
      <c r="AS42" s="137">
        <f t="shared" si="8"/>
        <v>6.4693584003785825</v>
      </c>
      <c r="AT42" s="137">
        <f t="shared" si="9"/>
        <v>2.1144628443764626</v>
      </c>
      <c r="AU42" s="149">
        <f t="shared" si="10"/>
        <v>3.0587972597862505</v>
      </c>
    </row>
    <row r="43" spans="1:47" ht="14.45" customHeight="1" thickTop="1" x14ac:dyDescent="0.15">
      <c r="A43" s="181"/>
      <c r="B43" s="181"/>
      <c r="C43" s="181"/>
      <c r="D43" s="181"/>
      <c r="E43" s="181"/>
      <c r="F43" s="181"/>
      <c r="G43" s="179"/>
      <c r="H43" s="179"/>
      <c r="I43" s="179"/>
      <c r="J43" s="179"/>
      <c r="K43" s="179"/>
      <c r="L43" s="179"/>
      <c r="M43" s="181"/>
    </row>
    <row r="44" spans="1:47" ht="14.45" customHeight="1" thickBot="1" x14ac:dyDescent="0.2">
      <c r="A44" s="1" t="s">
        <v>103</v>
      </c>
      <c r="G44" s="150"/>
      <c r="H44" s="150"/>
      <c r="I44" s="150"/>
      <c r="J44" s="229" t="s">
        <v>104</v>
      </c>
      <c r="K44" s="230"/>
      <c r="L44" s="230"/>
      <c r="M44" s="230"/>
    </row>
    <row r="45" spans="1:47" ht="14.45" customHeight="1" thickTop="1" x14ac:dyDescent="0.15">
      <c r="A45" s="212" t="s">
        <v>18</v>
      </c>
      <c r="B45" s="214" t="s">
        <v>105</v>
      </c>
      <c r="C45" s="216" t="s">
        <v>35</v>
      </c>
      <c r="D45" s="217"/>
      <c r="E45" s="217"/>
      <c r="F45" s="218" t="s">
        <v>106</v>
      </c>
      <c r="G45" s="217"/>
      <c r="H45" s="217"/>
      <c r="I45" s="217"/>
      <c r="J45" s="218" t="s">
        <v>107</v>
      </c>
      <c r="K45" s="217"/>
      <c r="L45" s="217"/>
      <c r="M45" s="219"/>
    </row>
    <row r="46" spans="1:47" ht="14.45" customHeight="1" x14ac:dyDescent="0.15">
      <c r="A46" s="213"/>
      <c r="B46" s="215"/>
      <c r="C46" s="20" t="s">
        <v>108</v>
      </c>
      <c r="D46" s="220" t="s">
        <v>17</v>
      </c>
      <c r="E46" s="221"/>
      <c r="F46" s="22" t="s">
        <v>108</v>
      </c>
      <c r="G46" s="220" t="s">
        <v>17</v>
      </c>
      <c r="H46" s="222"/>
      <c r="I46" s="151" t="s">
        <v>152</v>
      </c>
      <c r="J46" s="22" t="s">
        <v>108</v>
      </c>
      <c r="K46" s="220" t="s">
        <v>17</v>
      </c>
      <c r="L46" s="222"/>
      <c r="M46" s="152" t="s">
        <v>216</v>
      </c>
    </row>
    <row r="47" spans="1:47" ht="14.45" customHeight="1" x14ac:dyDescent="0.15">
      <c r="A47" s="46" t="s">
        <v>65</v>
      </c>
      <c r="B47" s="47">
        <v>0</v>
      </c>
      <c r="C47" s="153">
        <f>AB7</f>
        <v>78.402114467946177</v>
      </c>
      <c r="D47" s="153">
        <f t="shared" ref="D47:E82" si="35">AP7</f>
        <v>76.877654562274842</v>
      </c>
      <c r="E47" s="154">
        <f t="shared" si="35"/>
        <v>79.926574373617512</v>
      </c>
      <c r="F47" s="155">
        <f>AC7</f>
        <v>77.196948853573787</v>
      </c>
      <c r="G47" s="153">
        <f t="shared" ref="G47:H82" si="36">AR7</f>
        <v>75.731070065069645</v>
      </c>
      <c r="H47" s="153">
        <f t="shared" si="36"/>
        <v>78.662827642077929</v>
      </c>
      <c r="I47" s="156">
        <f t="shared" ref="I47:J82" si="37">AD7</f>
        <v>98.462840418844692</v>
      </c>
      <c r="J47" s="155">
        <f t="shared" si="37"/>
        <v>1.2051656143723906</v>
      </c>
      <c r="K47" s="153">
        <f t="shared" ref="K47:L82" si="38">AT7</f>
        <v>0.99654428319913768</v>
      </c>
      <c r="L47" s="153">
        <f t="shared" si="38"/>
        <v>1.4137869455456435</v>
      </c>
      <c r="M47" s="157">
        <f>AF7</f>
        <v>1.5371595811553129</v>
      </c>
    </row>
    <row r="48" spans="1:47" ht="14.45" customHeight="1" x14ac:dyDescent="0.15">
      <c r="A48" s="46"/>
      <c r="B48" s="70">
        <v>5</v>
      </c>
      <c r="C48" s="158">
        <f>AB8</f>
        <v>73.956091563179115</v>
      </c>
      <c r="D48" s="158">
        <f t="shared" si="35"/>
        <v>72.628078999164174</v>
      </c>
      <c r="E48" s="159">
        <f t="shared" si="35"/>
        <v>75.284104127194055</v>
      </c>
      <c r="F48" s="160">
        <f>AC8</f>
        <v>72.74231551518379</v>
      </c>
      <c r="G48" s="158">
        <f t="shared" si="36"/>
        <v>71.475729646651601</v>
      </c>
      <c r="H48" s="158">
        <f t="shared" si="36"/>
        <v>74.00890138371598</v>
      </c>
      <c r="I48" s="161">
        <f t="shared" si="37"/>
        <v>98.358788272419147</v>
      </c>
      <c r="J48" s="160">
        <f t="shared" si="37"/>
        <v>1.213776047995323</v>
      </c>
      <c r="K48" s="158">
        <f t="shared" si="38"/>
        <v>1.0040057828985558</v>
      </c>
      <c r="L48" s="158">
        <f t="shared" si="38"/>
        <v>1.4235463130920902</v>
      </c>
      <c r="M48" s="162">
        <f>AF8</f>
        <v>1.6412117275808442</v>
      </c>
    </row>
    <row r="49" spans="1:13" ht="14.45" customHeight="1" x14ac:dyDescent="0.15">
      <c r="A49" s="46"/>
      <c r="B49" s="70">
        <v>10</v>
      </c>
      <c r="C49" s="158">
        <f t="shared" ref="C49:C62" si="39">AB9</f>
        <v>68.9560915631791</v>
      </c>
      <c r="D49" s="158">
        <f t="shared" si="35"/>
        <v>67.62807899916416</v>
      </c>
      <c r="E49" s="159">
        <f t="shared" si="35"/>
        <v>70.284104127194041</v>
      </c>
      <c r="F49" s="160">
        <f t="shared" ref="F49:F62" si="40">AC9</f>
        <v>67.74231551518379</v>
      </c>
      <c r="G49" s="158">
        <f t="shared" si="36"/>
        <v>66.475729646651601</v>
      </c>
      <c r="H49" s="158">
        <f t="shared" si="36"/>
        <v>69.00890138371598</v>
      </c>
      <c r="I49" s="161">
        <f t="shared" si="37"/>
        <v>98.239784157599445</v>
      </c>
      <c r="J49" s="160">
        <f t="shared" si="37"/>
        <v>1.213776047995323</v>
      </c>
      <c r="K49" s="158">
        <f t="shared" si="38"/>
        <v>1.0040057828985558</v>
      </c>
      <c r="L49" s="158">
        <f t="shared" si="38"/>
        <v>1.4235463130920902</v>
      </c>
      <c r="M49" s="162">
        <f t="shared" ref="M49:M62" si="41">AF9</f>
        <v>1.7602158424005723</v>
      </c>
    </row>
    <row r="50" spans="1:13" ht="14.45" customHeight="1" x14ac:dyDescent="0.15">
      <c r="A50" s="46"/>
      <c r="B50" s="70">
        <v>15</v>
      </c>
      <c r="C50" s="158">
        <f t="shared" si="39"/>
        <v>63.9560915631791</v>
      </c>
      <c r="D50" s="158">
        <f t="shared" si="35"/>
        <v>62.628078999164167</v>
      </c>
      <c r="E50" s="159">
        <f t="shared" si="35"/>
        <v>65.284104127194041</v>
      </c>
      <c r="F50" s="160">
        <f t="shared" si="40"/>
        <v>62.742315515183783</v>
      </c>
      <c r="G50" s="158">
        <f t="shared" si="36"/>
        <v>61.475729646651594</v>
      </c>
      <c r="H50" s="158">
        <f t="shared" si="36"/>
        <v>64.008901383715965</v>
      </c>
      <c r="I50" s="161">
        <f t="shared" si="37"/>
        <v>98.102172884038282</v>
      </c>
      <c r="J50" s="160">
        <f t="shared" si="37"/>
        <v>1.213776047995323</v>
      </c>
      <c r="K50" s="158">
        <f t="shared" si="38"/>
        <v>1.0040057828985558</v>
      </c>
      <c r="L50" s="158">
        <f t="shared" si="38"/>
        <v>1.4235463130920902</v>
      </c>
      <c r="M50" s="162">
        <f t="shared" si="41"/>
        <v>1.8978271159617266</v>
      </c>
    </row>
    <row r="51" spans="1:13" ht="14.45" customHeight="1" x14ac:dyDescent="0.15">
      <c r="A51" s="46"/>
      <c r="B51" s="70">
        <v>20</v>
      </c>
      <c r="C51" s="158">
        <f t="shared" si="39"/>
        <v>58.956091563179108</v>
      </c>
      <c r="D51" s="158">
        <f t="shared" si="35"/>
        <v>57.628078999164174</v>
      </c>
      <c r="E51" s="159">
        <f t="shared" si="35"/>
        <v>60.284104127194041</v>
      </c>
      <c r="F51" s="160">
        <f t="shared" si="40"/>
        <v>57.742315515183783</v>
      </c>
      <c r="G51" s="158">
        <f t="shared" si="36"/>
        <v>56.475729646651594</v>
      </c>
      <c r="H51" s="158">
        <f t="shared" si="36"/>
        <v>59.008901383715973</v>
      </c>
      <c r="I51" s="161">
        <f t="shared" si="37"/>
        <v>97.941220294946788</v>
      </c>
      <c r="J51" s="160">
        <f t="shared" si="37"/>
        <v>1.213776047995323</v>
      </c>
      <c r="K51" s="158">
        <f t="shared" si="38"/>
        <v>1.0040057828985558</v>
      </c>
      <c r="L51" s="158">
        <f t="shared" si="38"/>
        <v>1.4235463130920902</v>
      </c>
      <c r="M51" s="162">
        <f t="shared" si="41"/>
        <v>2.0587797050532162</v>
      </c>
    </row>
    <row r="52" spans="1:13" ht="14.45" customHeight="1" x14ac:dyDescent="0.15">
      <c r="A52" s="46"/>
      <c r="B52" s="70">
        <v>25</v>
      </c>
      <c r="C52" s="158">
        <f t="shared" si="39"/>
        <v>54.256730918793529</v>
      </c>
      <c r="D52" s="158">
        <f t="shared" si="35"/>
        <v>53.059478399574139</v>
      </c>
      <c r="E52" s="159">
        <f t="shared" si="35"/>
        <v>55.453983438012919</v>
      </c>
      <c r="F52" s="160">
        <f t="shared" si="40"/>
        <v>53.036479411629266</v>
      </c>
      <c r="G52" s="158">
        <f t="shared" si="36"/>
        <v>51.901928293815253</v>
      </c>
      <c r="H52" s="158">
        <f t="shared" si="36"/>
        <v>54.171030529443279</v>
      </c>
      <c r="I52" s="161">
        <f t="shared" si="37"/>
        <v>97.75096750854631</v>
      </c>
      <c r="J52" s="160">
        <f t="shared" si="37"/>
        <v>1.2202515071642714</v>
      </c>
      <c r="K52" s="158">
        <f t="shared" si="38"/>
        <v>1.0097464282357957</v>
      </c>
      <c r="L52" s="158">
        <f t="shared" si="38"/>
        <v>1.4307565860927471</v>
      </c>
      <c r="M52" s="162">
        <f t="shared" si="41"/>
        <v>2.2490324914536988</v>
      </c>
    </row>
    <row r="53" spans="1:13" ht="14.45" customHeight="1" x14ac:dyDescent="0.15">
      <c r="A53" s="46"/>
      <c r="B53" s="70">
        <v>30</v>
      </c>
      <c r="C53" s="158">
        <f t="shared" si="39"/>
        <v>49.256730918793536</v>
      </c>
      <c r="D53" s="158">
        <f t="shared" si="35"/>
        <v>48.059478399574147</v>
      </c>
      <c r="E53" s="159">
        <f t="shared" si="35"/>
        <v>50.453983438012926</v>
      </c>
      <c r="F53" s="160">
        <f t="shared" si="40"/>
        <v>48.036479411629266</v>
      </c>
      <c r="G53" s="158">
        <f t="shared" si="36"/>
        <v>46.901928293815253</v>
      </c>
      <c r="H53" s="158">
        <f t="shared" si="36"/>
        <v>49.171030529443279</v>
      </c>
      <c r="I53" s="161">
        <f t="shared" si="37"/>
        <v>97.522670537807272</v>
      </c>
      <c r="J53" s="160">
        <f t="shared" si="37"/>
        <v>1.2202515071642714</v>
      </c>
      <c r="K53" s="158">
        <f t="shared" si="38"/>
        <v>1.0097464282357957</v>
      </c>
      <c r="L53" s="158">
        <f t="shared" si="38"/>
        <v>1.4307565860927471</v>
      </c>
      <c r="M53" s="162">
        <f t="shared" si="41"/>
        <v>2.4773294621927366</v>
      </c>
    </row>
    <row r="54" spans="1:13" ht="14.45" customHeight="1" x14ac:dyDescent="0.15">
      <c r="A54" s="46"/>
      <c r="B54" s="70">
        <v>35</v>
      </c>
      <c r="C54" s="158">
        <f t="shared" si="39"/>
        <v>44.256730918793536</v>
      </c>
      <c r="D54" s="158">
        <f t="shared" si="35"/>
        <v>43.059478399574147</v>
      </c>
      <c r="E54" s="159">
        <f t="shared" si="35"/>
        <v>45.453983438012926</v>
      </c>
      <c r="F54" s="160">
        <f t="shared" si="40"/>
        <v>43.036479411629259</v>
      </c>
      <c r="G54" s="158">
        <f t="shared" si="36"/>
        <v>41.901928293815246</v>
      </c>
      <c r="H54" s="158">
        <f t="shared" si="36"/>
        <v>44.171030529443271</v>
      </c>
      <c r="I54" s="161">
        <f t="shared" si="37"/>
        <v>97.242788877914847</v>
      </c>
      <c r="J54" s="160">
        <f t="shared" si="37"/>
        <v>1.2202515071642714</v>
      </c>
      <c r="K54" s="158">
        <f t="shared" si="38"/>
        <v>1.0097464282357957</v>
      </c>
      <c r="L54" s="158">
        <f t="shared" si="38"/>
        <v>1.4307565860927471</v>
      </c>
      <c r="M54" s="162">
        <f t="shared" si="41"/>
        <v>2.7572111220851467</v>
      </c>
    </row>
    <row r="55" spans="1:13" ht="14.45" customHeight="1" x14ac:dyDescent="0.15">
      <c r="A55" s="46"/>
      <c r="B55" s="70">
        <v>40</v>
      </c>
      <c r="C55" s="158">
        <f t="shared" si="39"/>
        <v>39.636508503281945</v>
      </c>
      <c r="D55" s="158">
        <f t="shared" si="35"/>
        <v>38.508087538963302</v>
      </c>
      <c r="E55" s="159">
        <f t="shared" si="35"/>
        <v>40.764929467600588</v>
      </c>
      <c r="F55" s="160">
        <f t="shared" si="40"/>
        <v>38.405113610467012</v>
      </c>
      <c r="G55" s="158">
        <f t="shared" si="36"/>
        <v>37.339646130511866</v>
      </c>
      <c r="H55" s="158">
        <f t="shared" si="36"/>
        <v>39.470581090422158</v>
      </c>
      <c r="I55" s="161">
        <f t="shared" si="37"/>
        <v>96.893281120578592</v>
      </c>
      <c r="J55" s="160">
        <f t="shared" si="37"/>
        <v>1.2313948928149261</v>
      </c>
      <c r="K55" s="158">
        <f t="shared" si="38"/>
        <v>1.0193454969478415</v>
      </c>
      <c r="L55" s="158">
        <f t="shared" si="38"/>
        <v>1.4434442886820107</v>
      </c>
      <c r="M55" s="162">
        <f t="shared" si="41"/>
        <v>3.1067188794213934</v>
      </c>
    </row>
    <row r="56" spans="1:13" ht="14.45" customHeight="1" x14ac:dyDescent="0.15">
      <c r="A56" s="46"/>
      <c r="B56" s="70">
        <v>45</v>
      </c>
      <c r="C56" s="158">
        <f t="shared" si="39"/>
        <v>35.118099695880396</v>
      </c>
      <c r="D56" s="158">
        <f t="shared" si="35"/>
        <v>34.078350413278997</v>
      </c>
      <c r="E56" s="159">
        <f t="shared" si="35"/>
        <v>36.157848978481795</v>
      </c>
      <c r="F56" s="160">
        <f t="shared" si="40"/>
        <v>33.870663148948211</v>
      </c>
      <c r="G56" s="158">
        <f t="shared" si="36"/>
        <v>32.893869474946094</v>
      </c>
      <c r="H56" s="158">
        <f t="shared" si="36"/>
        <v>34.847456822950328</v>
      </c>
      <c r="I56" s="161">
        <f t="shared" si="37"/>
        <v>96.447881412334738</v>
      </c>
      <c r="J56" s="160">
        <f t="shared" si="37"/>
        <v>1.24743654693218</v>
      </c>
      <c r="K56" s="158">
        <f t="shared" si="38"/>
        <v>1.0332082807258274</v>
      </c>
      <c r="L56" s="158">
        <f t="shared" si="38"/>
        <v>1.4616648131385326</v>
      </c>
      <c r="M56" s="162">
        <f t="shared" si="41"/>
        <v>3.5521185876652464</v>
      </c>
    </row>
    <row r="57" spans="1:13" ht="14.45" customHeight="1" x14ac:dyDescent="0.15">
      <c r="A57" s="46"/>
      <c r="B57" s="70">
        <v>50</v>
      </c>
      <c r="C57" s="158">
        <f t="shared" si="39"/>
        <v>30.441711513791475</v>
      </c>
      <c r="D57" s="158">
        <f t="shared" si="35"/>
        <v>29.458186249569732</v>
      </c>
      <c r="E57" s="159">
        <f t="shared" si="35"/>
        <v>31.425236778013218</v>
      </c>
      <c r="F57" s="160">
        <f t="shared" si="40"/>
        <v>29.191257353601578</v>
      </c>
      <c r="G57" s="158">
        <f t="shared" si="36"/>
        <v>28.270572186599633</v>
      </c>
      <c r="H57" s="158">
        <f t="shared" si="36"/>
        <v>30.111942520603524</v>
      </c>
      <c r="I57" s="161">
        <f t="shared" si="37"/>
        <v>95.89230007772926</v>
      </c>
      <c r="J57" s="160">
        <f t="shared" si="37"/>
        <v>1.2504541601898957</v>
      </c>
      <c r="K57" s="158">
        <f t="shared" si="38"/>
        <v>1.0353392026727777</v>
      </c>
      <c r="L57" s="158">
        <f t="shared" si="38"/>
        <v>1.4655691177070138</v>
      </c>
      <c r="M57" s="162">
        <f t="shared" si="41"/>
        <v>4.1076999222707409</v>
      </c>
    </row>
    <row r="58" spans="1:13" ht="14.45" customHeight="1" x14ac:dyDescent="0.15">
      <c r="A58" s="46"/>
      <c r="B58" s="70">
        <v>55</v>
      </c>
      <c r="C58" s="158">
        <f t="shared" si="39"/>
        <v>25.926455490051691</v>
      </c>
      <c r="D58" s="158">
        <f t="shared" si="35"/>
        <v>25.005405783421082</v>
      </c>
      <c r="E58" s="159">
        <f t="shared" si="35"/>
        <v>26.847505196682299</v>
      </c>
      <c r="F58" s="160">
        <f t="shared" si="40"/>
        <v>24.662671434560032</v>
      </c>
      <c r="G58" s="158">
        <f t="shared" si="36"/>
        <v>23.803827468524158</v>
      </c>
      <c r="H58" s="158">
        <f t="shared" si="36"/>
        <v>25.521515400595906</v>
      </c>
      <c r="I58" s="161">
        <f t="shared" si="37"/>
        <v>95.125503924064787</v>
      </c>
      <c r="J58" s="160">
        <f t="shared" si="37"/>
        <v>1.263784055491658</v>
      </c>
      <c r="K58" s="158">
        <f t="shared" si="38"/>
        <v>1.0462553360235145</v>
      </c>
      <c r="L58" s="158">
        <f t="shared" si="38"/>
        <v>1.4813127749598014</v>
      </c>
      <c r="M58" s="162">
        <f t="shared" si="41"/>
        <v>4.8744960759352081</v>
      </c>
    </row>
    <row r="59" spans="1:13" ht="14.45" customHeight="1" x14ac:dyDescent="0.15">
      <c r="A59" s="46"/>
      <c r="B59" s="70">
        <v>60</v>
      </c>
      <c r="C59" s="158">
        <f t="shared" si="39"/>
        <v>21.737065567871038</v>
      </c>
      <c r="D59" s="158">
        <f t="shared" si="35"/>
        <v>20.87378312615747</v>
      </c>
      <c r="E59" s="159">
        <f t="shared" si="35"/>
        <v>22.600348009584607</v>
      </c>
      <c r="F59" s="160">
        <f t="shared" si="40"/>
        <v>20.449373476893108</v>
      </c>
      <c r="G59" s="158">
        <f t="shared" si="36"/>
        <v>19.647319472316337</v>
      </c>
      <c r="H59" s="158">
        <f t="shared" si="36"/>
        <v>21.251427481469879</v>
      </c>
      <c r="I59" s="161">
        <f t="shared" si="37"/>
        <v>94.07605370210949</v>
      </c>
      <c r="J59" s="160">
        <f t="shared" si="37"/>
        <v>1.287692090977931</v>
      </c>
      <c r="K59" s="158">
        <f t="shared" si="38"/>
        <v>1.0647943025308417</v>
      </c>
      <c r="L59" s="158">
        <f t="shared" si="38"/>
        <v>1.5105898794250203</v>
      </c>
      <c r="M59" s="162">
        <f t="shared" si="41"/>
        <v>5.9239462978905184</v>
      </c>
    </row>
    <row r="60" spans="1:13" ht="14.45" customHeight="1" x14ac:dyDescent="0.15">
      <c r="A60" s="46"/>
      <c r="B60" s="70">
        <v>65</v>
      </c>
      <c r="C60" s="158">
        <f t="shared" si="39"/>
        <v>17.507830033266274</v>
      </c>
      <c r="D60" s="158">
        <f t="shared" si="35"/>
        <v>16.691141020426183</v>
      </c>
      <c r="E60" s="159">
        <f t="shared" si="35"/>
        <v>18.324519046106364</v>
      </c>
      <c r="F60" s="160">
        <f t="shared" si="40"/>
        <v>16.222549685328339</v>
      </c>
      <c r="G60" s="158">
        <f t="shared" si="36"/>
        <v>15.4655619807181</v>
      </c>
      <c r="H60" s="158">
        <f t="shared" si="36"/>
        <v>16.979537389938578</v>
      </c>
      <c r="I60" s="161">
        <f t="shared" si="37"/>
        <v>92.65882553408504</v>
      </c>
      <c r="J60" s="160">
        <f t="shared" si="37"/>
        <v>1.2852803479379307</v>
      </c>
      <c r="K60" s="158">
        <f t="shared" si="38"/>
        <v>1.0577670212516384</v>
      </c>
      <c r="L60" s="158">
        <f t="shared" si="38"/>
        <v>1.512793674624223</v>
      </c>
      <c r="M60" s="162">
        <f t="shared" si="41"/>
        <v>7.3411744659149392</v>
      </c>
    </row>
    <row r="61" spans="1:13" ht="14.45" customHeight="1" x14ac:dyDescent="0.15">
      <c r="A61" s="46"/>
      <c r="B61" s="70">
        <v>70</v>
      </c>
      <c r="C61" s="158">
        <f t="shared" si="39"/>
        <v>14.146413855665449</v>
      </c>
      <c r="D61" s="158">
        <f t="shared" si="35"/>
        <v>13.42480804053282</v>
      </c>
      <c r="E61" s="159">
        <f t="shared" si="35"/>
        <v>14.868019670798077</v>
      </c>
      <c r="F61" s="160">
        <f t="shared" si="40"/>
        <v>12.814144537395057</v>
      </c>
      <c r="G61" s="158">
        <f t="shared" si="36"/>
        <v>12.143371182583598</v>
      </c>
      <c r="H61" s="158">
        <f t="shared" si="36"/>
        <v>13.484917892206516</v>
      </c>
      <c r="I61" s="161">
        <f t="shared" si="37"/>
        <v>90.582282323538593</v>
      </c>
      <c r="J61" s="160">
        <f t="shared" si="37"/>
        <v>1.3322693182703926</v>
      </c>
      <c r="K61" s="158">
        <f t="shared" si="38"/>
        <v>1.0901176702142485</v>
      </c>
      <c r="L61" s="158">
        <f t="shared" si="38"/>
        <v>1.5744209663265367</v>
      </c>
      <c r="M61" s="162">
        <f t="shared" si="41"/>
        <v>9.4177176764614199</v>
      </c>
    </row>
    <row r="62" spans="1:13" ht="14.45" customHeight="1" x14ac:dyDescent="0.15">
      <c r="A62" s="46"/>
      <c r="B62" s="70">
        <v>75</v>
      </c>
      <c r="C62" s="158">
        <f t="shared" si="39"/>
        <v>10.709434926603258</v>
      </c>
      <c r="D62" s="158">
        <f t="shared" si="35"/>
        <v>10.072635265056594</v>
      </c>
      <c r="E62" s="159">
        <f t="shared" si="35"/>
        <v>11.346234588149922</v>
      </c>
      <c r="F62" s="160">
        <f t="shared" si="40"/>
        <v>9.5016914191799007</v>
      </c>
      <c r="G62" s="158">
        <f t="shared" si="36"/>
        <v>8.9060012230285661</v>
      </c>
      <c r="H62" s="158">
        <f t="shared" si="36"/>
        <v>10.097381615331235</v>
      </c>
      <c r="I62" s="161">
        <f t="shared" si="37"/>
        <v>88.722621541653822</v>
      </c>
      <c r="J62" s="160">
        <f t="shared" si="37"/>
        <v>1.2077435074233582</v>
      </c>
      <c r="K62" s="158">
        <f t="shared" si="38"/>
        <v>0.95960485082631997</v>
      </c>
      <c r="L62" s="158">
        <f t="shared" si="38"/>
        <v>1.4558821640203965</v>
      </c>
      <c r="M62" s="162">
        <f t="shared" si="41"/>
        <v>11.277378458346183</v>
      </c>
    </row>
    <row r="63" spans="1:13" ht="14.45" customHeight="1" x14ac:dyDescent="0.15">
      <c r="A63" s="46"/>
      <c r="B63" s="70">
        <v>80</v>
      </c>
      <c r="C63" s="158">
        <f>AB23</f>
        <v>7.8581077148063914</v>
      </c>
      <c r="D63" s="158">
        <f t="shared" si="35"/>
        <v>7.3208201600960843</v>
      </c>
      <c r="E63" s="159">
        <f t="shared" si="35"/>
        <v>8.3953952695166976</v>
      </c>
      <c r="F63" s="160">
        <f>AC23</f>
        <v>6.7984259122942738</v>
      </c>
      <c r="G63" s="158">
        <f t="shared" si="36"/>
        <v>6.2790062014207368</v>
      </c>
      <c r="H63" s="158">
        <f t="shared" si="36"/>
        <v>7.3178456231678108</v>
      </c>
      <c r="I63" s="161">
        <f t="shared" si="37"/>
        <v>86.514796679161748</v>
      </c>
      <c r="J63" s="160">
        <f t="shared" si="37"/>
        <v>1.0596818025121177</v>
      </c>
      <c r="K63" s="158">
        <f t="shared" si="38"/>
        <v>0.79081715310140188</v>
      </c>
      <c r="L63" s="158">
        <f t="shared" si="38"/>
        <v>1.3285464519228336</v>
      </c>
      <c r="M63" s="162">
        <f>AF23</f>
        <v>13.485203320838243</v>
      </c>
    </row>
    <row r="64" spans="1:13" ht="14.45" customHeight="1" x14ac:dyDescent="0.15">
      <c r="A64" s="22"/>
      <c r="B64" s="93">
        <v>85</v>
      </c>
      <c r="C64" s="163">
        <f>AB24</f>
        <v>5.7043847611803198</v>
      </c>
      <c r="D64" s="163">
        <f t="shared" si="35"/>
        <v>4.6095144776666794</v>
      </c>
      <c r="E64" s="164">
        <f t="shared" si="35"/>
        <v>6.7992550446939601</v>
      </c>
      <c r="F64" s="165">
        <f>AC24</f>
        <v>4.6348126184590095</v>
      </c>
      <c r="G64" s="163">
        <f t="shared" si="36"/>
        <v>3.686361286419912</v>
      </c>
      <c r="H64" s="163">
        <f t="shared" si="36"/>
        <v>5.5832639504981074</v>
      </c>
      <c r="I64" s="166">
        <f t="shared" si="37"/>
        <v>81.249999999999986</v>
      </c>
      <c r="J64" s="165">
        <f t="shared" si="37"/>
        <v>1.0695721427213098</v>
      </c>
      <c r="K64" s="163">
        <f t="shared" si="38"/>
        <v>0.68182629403822759</v>
      </c>
      <c r="L64" s="163">
        <f t="shared" si="38"/>
        <v>1.4573179914043921</v>
      </c>
      <c r="M64" s="167">
        <f>AF24</f>
        <v>18.749999999999996</v>
      </c>
    </row>
    <row r="65" spans="1:13" ht="14.45" customHeight="1" x14ac:dyDescent="0.15">
      <c r="A65" s="46" t="s">
        <v>102</v>
      </c>
      <c r="B65" s="168">
        <v>0</v>
      </c>
      <c r="C65" s="169">
        <f>AB25</f>
        <v>86.829313799953439</v>
      </c>
      <c r="D65" s="169">
        <f t="shared" si="35"/>
        <v>85.781800974046291</v>
      </c>
      <c r="E65" s="170">
        <f t="shared" si="35"/>
        <v>87.876826625860588</v>
      </c>
      <c r="F65" s="171">
        <f>AC25</f>
        <v>84.25313454639668</v>
      </c>
      <c r="G65" s="169">
        <f t="shared" si="36"/>
        <v>83.296753417717753</v>
      </c>
      <c r="H65" s="169">
        <f t="shared" si="36"/>
        <v>85.209515675075608</v>
      </c>
      <c r="I65" s="172">
        <f t="shared" si="37"/>
        <v>97.03305353824166</v>
      </c>
      <c r="J65" s="171">
        <f t="shared" si="37"/>
        <v>2.5761792535567634</v>
      </c>
      <c r="K65" s="169">
        <f t="shared" si="38"/>
        <v>2.2807988887636852</v>
      </c>
      <c r="L65" s="169">
        <f t="shared" si="38"/>
        <v>2.8715596183498415</v>
      </c>
      <c r="M65" s="173">
        <f>AF25</f>
        <v>2.9669464617583388</v>
      </c>
    </row>
    <row r="66" spans="1:13" ht="14.45" customHeight="1" x14ac:dyDescent="0.15">
      <c r="A66" s="125"/>
      <c r="B66" s="70">
        <v>5</v>
      </c>
      <c r="C66" s="158">
        <f>AB26</f>
        <v>81.829313799953439</v>
      </c>
      <c r="D66" s="158">
        <f t="shared" si="35"/>
        <v>80.781800974046291</v>
      </c>
      <c r="E66" s="159">
        <f t="shared" si="35"/>
        <v>82.876826625860588</v>
      </c>
      <c r="F66" s="160">
        <f>AC26</f>
        <v>79.25313454639668</v>
      </c>
      <c r="G66" s="158">
        <f t="shared" si="36"/>
        <v>78.296753417717753</v>
      </c>
      <c r="H66" s="158">
        <f t="shared" si="36"/>
        <v>80.209515675075608</v>
      </c>
      <c r="I66" s="161">
        <f t="shared" si="37"/>
        <v>96.85176480905767</v>
      </c>
      <c r="J66" s="160">
        <f t="shared" si="37"/>
        <v>2.5761792535567634</v>
      </c>
      <c r="K66" s="158">
        <f t="shared" si="38"/>
        <v>2.2807988887636852</v>
      </c>
      <c r="L66" s="158">
        <f t="shared" si="38"/>
        <v>2.8715596183498415</v>
      </c>
      <c r="M66" s="162">
        <f>AF26</f>
        <v>3.1482351909423314</v>
      </c>
    </row>
    <row r="67" spans="1:13" ht="14.45" customHeight="1" x14ac:dyDescent="0.15">
      <c r="A67" s="125"/>
      <c r="B67" s="70">
        <v>10</v>
      </c>
      <c r="C67" s="158">
        <f t="shared" ref="C67:C80" si="42">AB27</f>
        <v>76.829313799953454</v>
      </c>
      <c r="D67" s="158">
        <f t="shared" si="35"/>
        <v>75.781800974046305</v>
      </c>
      <c r="E67" s="159">
        <f t="shared" si="35"/>
        <v>77.876826625860602</v>
      </c>
      <c r="F67" s="160">
        <f t="shared" ref="F67:F80" si="43">AC27</f>
        <v>74.25313454639668</v>
      </c>
      <c r="G67" s="158">
        <f t="shared" si="36"/>
        <v>73.296753417717753</v>
      </c>
      <c r="H67" s="158">
        <f t="shared" si="36"/>
        <v>75.209515675075608</v>
      </c>
      <c r="I67" s="161">
        <f t="shared" si="37"/>
        <v>96.646879783067476</v>
      </c>
      <c r="J67" s="160">
        <f t="shared" si="37"/>
        <v>2.5761792535567634</v>
      </c>
      <c r="K67" s="158">
        <f t="shared" si="38"/>
        <v>2.2807988887636852</v>
      </c>
      <c r="L67" s="158">
        <f t="shared" si="38"/>
        <v>2.8715596183498415</v>
      </c>
      <c r="M67" s="162">
        <f t="shared" ref="M67:M80" si="44">AF27</f>
        <v>3.3531202169325169</v>
      </c>
    </row>
    <row r="68" spans="1:13" ht="14.45" customHeight="1" x14ac:dyDescent="0.15">
      <c r="A68" s="125"/>
      <c r="B68" s="70">
        <v>15</v>
      </c>
      <c r="C68" s="158">
        <f t="shared" si="42"/>
        <v>71.829313799953454</v>
      </c>
      <c r="D68" s="158">
        <f t="shared" si="35"/>
        <v>70.781800974046305</v>
      </c>
      <c r="E68" s="159">
        <f t="shared" si="35"/>
        <v>72.876826625860602</v>
      </c>
      <c r="F68" s="160">
        <f t="shared" si="43"/>
        <v>69.25313454639668</v>
      </c>
      <c r="G68" s="158">
        <f t="shared" si="36"/>
        <v>68.296753417717753</v>
      </c>
      <c r="H68" s="158">
        <f t="shared" si="36"/>
        <v>70.209515675075608</v>
      </c>
      <c r="I68" s="161">
        <f t="shared" si="37"/>
        <v>96.413470883584523</v>
      </c>
      <c r="J68" s="160">
        <f t="shared" si="37"/>
        <v>2.5761792535567634</v>
      </c>
      <c r="K68" s="158">
        <f t="shared" si="38"/>
        <v>2.2807988887636852</v>
      </c>
      <c r="L68" s="158">
        <f t="shared" si="38"/>
        <v>2.8715596183498415</v>
      </c>
      <c r="M68" s="162">
        <f t="shared" si="44"/>
        <v>3.5865291164154662</v>
      </c>
    </row>
    <row r="69" spans="1:13" ht="14.45" customHeight="1" x14ac:dyDescent="0.15">
      <c r="A69" s="125"/>
      <c r="B69" s="70">
        <v>20</v>
      </c>
      <c r="C69" s="158">
        <f t="shared" si="42"/>
        <v>67.089064351129522</v>
      </c>
      <c r="D69" s="158">
        <f t="shared" si="35"/>
        <v>66.169614960887444</v>
      </c>
      <c r="E69" s="159">
        <f t="shared" si="35"/>
        <v>68.008513741371601</v>
      </c>
      <c r="F69" s="160">
        <f t="shared" si="43"/>
        <v>64.503191187200443</v>
      </c>
      <c r="G69" s="158">
        <f t="shared" si="36"/>
        <v>63.678298034773952</v>
      </c>
      <c r="H69" s="158">
        <f t="shared" si="36"/>
        <v>65.32808433962694</v>
      </c>
      <c r="I69" s="161">
        <f t="shared" si="37"/>
        <v>96.145611525605446</v>
      </c>
      <c r="J69" s="160">
        <f t="shared" si="37"/>
        <v>2.5858731639290875</v>
      </c>
      <c r="K69" s="158">
        <f t="shared" si="38"/>
        <v>2.2899930234061938</v>
      </c>
      <c r="L69" s="158">
        <f t="shared" si="38"/>
        <v>2.8817533044519812</v>
      </c>
      <c r="M69" s="162">
        <f t="shared" si="44"/>
        <v>3.8543884743945629</v>
      </c>
    </row>
    <row r="70" spans="1:13" ht="14.45" customHeight="1" x14ac:dyDescent="0.15">
      <c r="A70" s="125"/>
      <c r="B70" s="70">
        <v>25</v>
      </c>
      <c r="C70" s="158">
        <f t="shared" si="42"/>
        <v>62.089064351129522</v>
      </c>
      <c r="D70" s="158">
        <f t="shared" si="35"/>
        <v>61.169614960887451</v>
      </c>
      <c r="E70" s="159">
        <f t="shared" si="35"/>
        <v>63.008513741371594</v>
      </c>
      <c r="F70" s="160">
        <f t="shared" si="43"/>
        <v>59.503191187200436</v>
      </c>
      <c r="G70" s="158">
        <f t="shared" si="36"/>
        <v>58.678298034773945</v>
      </c>
      <c r="H70" s="158">
        <f t="shared" si="36"/>
        <v>60.328084339626926</v>
      </c>
      <c r="I70" s="161">
        <f t="shared" si="37"/>
        <v>95.835219630134361</v>
      </c>
      <c r="J70" s="160">
        <f t="shared" si="37"/>
        <v>2.5858731639290875</v>
      </c>
      <c r="K70" s="158">
        <f t="shared" si="38"/>
        <v>2.2899930234061938</v>
      </c>
      <c r="L70" s="158">
        <f t="shared" si="38"/>
        <v>2.8817533044519812</v>
      </c>
      <c r="M70" s="162">
        <f t="shared" si="44"/>
        <v>4.1647803698656398</v>
      </c>
    </row>
    <row r="71" spans="1:13" ht="14.45" customHeight="1" x14ac:dyDescent="0.15">
      <c r="A71" s="125"/>
      <c r="B71" s="70">
        <v>30</v>
      </c>
      <c r="C71" s="158">
        <f t="shared" si="42"/>
        <v>57.089064351129522</v>
      </c>
      <c r="D71" s="158">
        <f t="shared" si="35"/>
        <v>56.169614960887451</v>
      </c>
      <c r="E71" s="159">
        <f t="shared" si="35"/>
        <v>58.008513741371594</v>
      </c>
      <c r="F71" s="160">
        <f t="shared" si="43"/>
        <v>54.503191187200443</v>
      </c>
      <c r="G71" s="158">
        <f t="shared" si="36"/>
        <v>53.678298034773952</v>
      </c>
      <c r="H71" s="158">
        <f t="shared" si="36"/>
        <v>55.328084339626933</v>
      </c>
      <c r="I71" s="161">
        <f t="shared" si="37"/>
        <v>95.470457970681537</v>
      </c>
      <c r="J71" s="160">
        <f t="shared" si="37"/>
        <v>2.5858731639290875</v>
      </c>
      <c r="K71" s="158">
        <f t="shared" si="38"/>
        <v>2.2899930234061938</v>
      </c>
      <c r="L71" s="158">
        <f t="shared" si="38"/>
        <v>2.8817533044519812</v>
      </c>
      <c r="M71" s="162">
        <f t="shared" si="44"/>
        <v>4.5295420293184838</v>
      </c>
    </row>
    <row r="72" spans="1:13" ht="14.45" customHeight="1" x14ac:dyDescent="0.15">
      <c r="A72" s="125"/>
      <c r="B72" s="70">
        <v>35</v>
      </c>
      <c r="C72" s="158">
        <f t="shared" si="42"/>
        <v>52.089064351129522</v>
      </c>
      <c r="D72" s="158">
        <f t="shared" si="35"/>
        <v>51.169614960887451</v>
      </c>
      <c r="E72" s="159">
        <f t="shared" si="35"/>
        <v>53.008513741371594</v>
      </c>
      <c r="F72" s="160">
        <f t="shared" si="43"/>
        <v>49.50319118720045</v>
      </c>
      <c r="G72" s="158">
        <f t="shared" si="36"/>
        <v>48.67829803477396</v>
      </c>
      <c r="H72" s="158">
        <f t="shared" si="36"/>
        <v>50.32808433962694</v>
      </c>
      <c r="I72" s="161">
        <f t="shared" si="37"/>
        <v>95.035669778021273</v>
      </c>
      <c r="J72" s="160">
        <f t="shared" si="37"/>
        <v>2.5858731639290875</v>
      </c>
      <c r="K72" s="158">
        <f t="shared" si="38"/>
        <v>2.2899930234061938</v>
      </c>
      <c r="L72" s="158">
        <f t="shared" si="38"/>
        <v>2.8817533044519812</v>
      </c>
      <c r="M72" s="162">
        <f t="shared" si="44"/>
        <v>4.9643302219787602</v>
      </c>
    </row>
    <row r="73" spans="1:13" ht="14.45" customHeight="1" x14ac:dyDescent="0.15">
      <c r="A73" s="125"/>
      <c r="B73" s="70">
        <v>40</v>
      </c>
      <c r="C73" s="158">
        <f t="shared" si="42"/>
        <v>47.089064351129522</v>
      </c>
      <c r="D73" s="158">
        <f t="shared" si="35"/>
        <v>46.169614960887451</v>
      </c>
      <c r="E73" s="159">
        <f t="shared" si="35"/>
        <v>48.008513741371594</v>
      </c>
      <c r="F73" s="160">
        <f t="shared" si="43"/>
        <v>44.503191187200443</v>
      </c>
      <c r="G73" s="158">
        <f t="shared" si="36"/>
        <v>43.678298034773952</v>
      </c>
      <c r="H73" s="158">
        <f t="shared" si="36"/>
        <v>45.328084339626933</v>
      </c>
      <c r="I73" s="161">
        <f t="shared" si="37"/>
        <v>94.508548429319021</v>
      </c>
      <c r="J73" s="160">
        <f t="shared" si="37"/>
        <v>2.5858731639290875</v>
      </c>
      <c r="K73" s="158">
        <f t="shared" si="38"/>
        <v>2.2899930234061938</v>
      </c>
      <c r="L73" s="158">
        <f t="shared" si="38"/>
        <v>2.8817533044519812</v>
      </c>
      <c r="M73" s="162">
        <f t="shared" si="44"/>
        <v>5.4914515706809972</v>
      </c>
    </row>
    <row r="74" spans="1:13" ht="14.45" customHeight="1" x14ac:dyDescent="0.15">
      <c r="A74" s="125"/>
      <c r="B74" s="70">
        <v>45</v>
      </c>
      <c r="C74" s="158">
        <f t="shared" si="42"/>
        <v>42.089064351129529</v>
      </c>
      <c r="D74" s="158">
        <f t="shared" si="35"/>
        <v>41.169614960887458</v>
      </c>
      <c r="E74" s="159">
        <f t="shared" si="35"/>
        <v>43.008513741371601</v>
      </c>
      <c r="F74" s="160">
        <f t="shared" si="43"/>
        <v>39.503191187200436</v>
      </c>
      <c r="G74" s="158">
        <f t="shared" si="36"/>
        <v>38.678298034773945</v>
      </c>
      <c r="H74" s="158">
        <f t="shared" si="36"/>
        <v>40.328084339626926</v>
      </c>
      <c r="I74" s="161">
        <f t="shared" si="37"/>
        <v>93.856187577950521</v>
      </c>
      <c r="J74" s="160">
        <f t="shared" si="37"/>
        <v>2.5858731639290875</v>
      </c>
      <c r="K74" s="158">
        <f t="shared" si="38"/>
        <v>2.2899930234061938</v>
      </c>
      <c r="L74" s="158">
        <f t="shared" si="38"/>
        <v>2.8817533044519812</v>
      </c>
      <c r="M74" s="162">
        <f t="shared" si="44"/>
        <v>6.1438124220494617</v>
      </c>
    </row>
    <row r="75" spans="1:13" ht="14.45" customHeight="1" x14ac:dyDescent="0.15">
      <c r="A75" s="125"/>
      <c r="B75" s="70">
        <v>50</v>
      </c>
      <c r="C75" s="158">
        <f t="shared" si="42"/>
        <v>37.089064351129522</v>
      </c>
      <c r="D75" s="158">
        <f t="shared" si="35"/>
        <v>36.169614960887451</v>
      </c>
      <c r="E75" s="159">
        <f t="shared" si="35"/>
        <v>38.008513741371594</v>
      </c>
      <c r="F75" s="160">
        <f t="shared" si="43"/>
        <v>34.512554483080585</v>
      </c>
      <c r="G75" s="158">
        <f t="shared" si="36"/>
        <v>33.687865120032484</v>
      </c>
      <c r="H75" s="158">
        <f t="shared" si="36"/>
        <v>35.337243846128686</v>
      </c>
      <c r="I75" s="161">
        <f t="shared" si="37"/>
        <v>93.053181812146548</v>
      </c>
      <c r="J75" s="160">
        <f t="shared" si="37"/>
        <v>2.5765098680489378</v>
      </c>
      <c r="K75" s="158">
        <f t="shared" si="38"/>
        <v>2.2811983542869241</v>
      </c>
      <c r="L75" s="158">
        <f t="shared" si="38"/>
        <v>2.8718213818109515</v>
      </c>
      <c r="M75" s="162">
        <f t="shared" si="44"/>
        <v>6.9468181878534558</v>
      </c>
    </row>
    <row r="76" spans="1:13" ht="14.45" customHeight="1" x14ac:dyDescent="0.15">
      <c r="A76" s="125"/>
      <c r="B76" s="70">
        <v>55</v>
      </c>
      <c r="C76" s="158">
        <f t="shared" si="42"/>
        <v>32.534982602497436</v>
      </c>
      <c r="D76" s="158">
        <f t="shared" si="35"/>
        <v>31.690791601807469</v>
      </c>
      <c r="E76" s="159">
        <f t="shared" si="35"/>
        <v>33.379173603187404</v>
      </c>
      <c r="F76" s="160">
        <f t="shared" si="43"/>
        <v>29.93281317436757</v>
      </c>
      <c r="G76" s="158">
        <f t="shared" si="36"/>
        <v>29.181083722002882</v>
      </c>
      <c r="H76" s="158">
        <f t="shared" si="36"/>
        <v>30.684542626732259</v>
      </c>
      <c r="I76" s="161">
        <f t="shared" si="37"/>
        <v>92.001933857096574</v>
      </c>
      <c r="J76" s="160">
        <f t="shared" si="37"/>
        <v>2.6021694281298626</v>
      </c>
      <c r="K76" s="158">
        <f t="shared" si="38"/>
        <v>2.3048622034385402</v>
      </c>
      <c r="L76" s="158">
        <f t="shared" si="38"/>
        <v>2.8994766528211851</v>
      </c>
      <c r="M76" s="162">
        <f t="shared" si="44"/>
        <v>7.9980661429034106</v>
      </c>
    </row>
    <row r="77" spans="1:13" ht="14.45" customHeight="1" x14ac:dyDescent="0.15">
      <c r="A77" s="125"/>
      <c r="B77" s="70">
        <v>60</v>
      </c>
      <c r="C77" s="158">
        <f t="shared" si="42"/>
        <v>27.794183451375787</v>
      </c>
      <c r="D77" s="158">
        <f t="shared" si="35"/>
        <v>26.981788341801529</v>
      </c>
      <c r="E77" s="159">
        <f t="shared" si="35"/>
        <v>28.606578560950044</v>
      </c>
      <c r="F77" s="160">
        <f t="shared" si="43"/>
        <v>25.176018545315966</v>
      </c>
      <c r="G77" s="158">
        <f t="shared" si="36"/>
        <v>24.454552998189175</v>
      </c>
      <c r="H77" s="158">
        <f t="shared" si="36"/>
        <v>25.897484092442756</v>
      </c>
      <c r="I77" s="161">
        <f t="shared" si="37"/>
        <v>90.580169729971956</v>
      </c>
      <c r="J77" s="160">
        <f t="shared" si="37"/>
        <v>2.618164906059818</v>
      </c>
      <c r="K77" s="158">
        <f t="shared" si="38"/>
        <v>2.3193777062142056</v>
      </c>
      <c r="L77" s="158">
        <f t="shared" si="38"/>
        <v>2.9169521059054304</v>
      </c>
      <c r="M77" s="162">
        <f t="shared" si="44"/>
        <v>9.4198302700280312</v>
      </c>
    </row>
    <row r="78" spans="1:13" ht="14.45" customHeight="1" x14ac:dyDescent="0.15">
      <c r="A78" s="125"/>
      <c r="B78" s="70">
        <v>65</v>
      </c>
      <c r="C78" s="158">
        <f t="shared" si="42"/>
        <v>23.598234504564154</v>
      </c>
      <c r="D78" s="158">
        <f t="shared" si="35"/>
        <v>22.868846962528167</v>
      </c>
      <c r="E78" s="159">
        <f t="shared" si="35"/>
        <v>24.32762204660014</v>
      </c>
      <c r="F78" s="160">
        <f t="shared" si="43"/>
        <v>20.915057389477418</v>
      </c>
      <c r="G78" s="158">
        <f t="shared" si="36"/>
        <v>20.269583050702611</v>
      </c>
      <c r="H78" s="158">
        <f t="shared" si="36"/>
        <v>21.560531728252226</v>
      </c>
      <c r="I78" s="161">
        <f t="shared" si="37"/>
        <v>88.629754846415395</v>
      </c>
      <c r="J78" s="160">
        <f t="shared" si="37"/>
        <v>2.6831771150867345</v>
      </c>
      <c r="K78" s="158">
        <f t="shared" si="38"/>
        <v>2.3785642028310723</v>
      </c>
      <c r="L78" s="158">
        <f t="shared" si="38"/>
        <v>2.9877900273423967</v>
      </c>
      <c r="M78" s="162">
        <f t="shared" si="44"/>
        <v>11.3702451535846</v>
      </c>
    </row>
    <row r="79" spans="1:13" ht="14.45" customHeight="1" x14ac:dyDescent="0.15">
      <c r="A79" s="125"/>
      <c r="B79" s="70">
        <v>70</v>
      </c>
      <c r="C79" s="158">
        <f t="shared" si="42"/>
        <v>18.968573752738827</v>
      </c>
      <c r="D79" s="158">
        <f t="shared" si="35"/>
        <v>18.279812903492946</v>
      </c>
      <c r="E79" s="159">
        <f t="shared" si="35"/>
        <v>19.657334601984708</v>
      </c>
      <c r="F79" s="160">
        <f t="shared" si="43"/>
        <v>16.298203583002934</v>
      </c>
      <c r="G79" s="158">
        <f t="shared" si="36"/>
        <v>15.688816076030189</v>
      </c>
      <c r="H79" s="158">
        <f t="shared" si="36"/>
        <v>16.907591089975678</v>
      </c>
      <c r="I79" s="161">
        <f t="shared" si="37"/>
        <v>85.922135187679444</v>
      </c>
      <c r="J79" s="160">
        <f t="shared" si="37"/>
        <v>2.6703701697358899</v>
      </c>
      <c r="K79" s="158">
        <f t="shared" si="38"/>
        <v>2.3651669818834971</v>
      </c>
      <c r="L79" s="158">
        <f t="shared" si="38"/>
        <v>2.9755733575882828</v>
      </c>
      <c r="M79" s="162">
        <f t="shared" si="44"/>
        <v>14.077864812320545</v>
      </c>
    </row>
    <row r="80" spans="1:13" ht="14.45" customHeight="1" x14ac:dyDescent="0.15">
      <c r="A80" s="125"/>
      <c r="B80" s="70">
        <v>75</v>
      </c>
      <c r="C80" s="158">
        <f t="shared" si="42"/>
        <v>14.98185691167386</v>
      </c>
      <c r="D80" s="158">
        <f t="shared" si="35"/>
        <v>14.387523645171896</v>
      </c>
      <c r="E80" s="159">
        <f t="shared" si="35"/>
        <v>15.576190178175825</v>
      </c>
      <c r="F80" s="160">
        <f t="shared" si="43"/>
        <v>12.252101531866781</v>
      </c>
      <c r="G80" s="158">
        <f t="shared" si="36"/>
        <v>11.715883570909265</v>
      </c>
      <c r="H80" s="158">
        <f t="shared" si="36"/>
        <v>12.788319492824298</v>
      </c>
      <c r="I80" s="161">
        <f t="shared" si="37"/>
        <v>81.779592503783334</v>
      </c>
      <c r="J80" s="160">
        <f t="shared" si="37"/>
        <v>2.7297553798070786</v>
      </c>
      <c r="K80" s="158">
        <f t="shared" si="38"/>
        <v>2.4181626397426368</v>
      </c>
      <c r="L80" s="158">
        <f t="shared" si="38"/>
        <v>3.0413481198715204</v>
      </c>
      <c r="M80" s="162">
        <f t="shared" si="44"/>
        <v>18.220407496216666</v>
      </c>
    </row>
    <row r="81" spans="1:13" ht="14.45" customHeight="1" x14ac:dyDescent="0.15">
      <c r="A81" s="125"/>
      <c r="B81" s="70">
        <v>80</v>
      </c>
      <c r="C81" s="158">
        <f>AB41</f>
        <v>11.785541242783303</v>
      </c>
      <c r="D81" s="158">
        <f t="shared" si="35"/>
        <v>11.394163435261595</v>
      </c>
      <c r="E81" s="159">
        <f t="shared" si="35"/>
        <v>12.176919050305012</v>
      </c>
      <c r="F81" s="160">
        <f>AC41</f>
        <v>8.9734247286873092</v>
      </c>
      <c r="G81" s="158">
        <f t="shared" si="36"/>
        <v>8.557707982102821</v>
      </c>
      <c r="H81" s="158">
        <f t="shared" si="36"/>
        <v>9.3891414752717974</v>
      </c>
      <c r="I81" s="161">
        <f t="shared" si="37"/>
        <v>76.139267122602874</v>
      </c>
      <c r="J81" s="160">
        <f t="shared" si="37"/>
        <v>2.8121165140959965</v>
      </c>
      <c r="K81" s="158">
        <f t="shared" si="38"/>
        <v>2.4908112358344932</v>
      </c>
      <c r="L81" s="158">
        <f t="shared" si="38"/>
        <v>3.1334217923574998</v>
      </c>
      <c r="M81" s="162">
        <f>AF41</f>
        <v>23.860732877397155</v>
      </c>
    </row>
    <row r="82" spans="1:13" ht="14.45" customHeight="1" thickBot="1" x14ac:dyDescent="0.2">
      <c r="A82" s="129"/>
      <c r="B82" s="130">
        <v>85</v>
      </c>
      <c r="C82" s="174">
        <f>AB42</f>
        <v>8.2275294876938059</v>
      </c>
      <c r="D82" s="174">
        <f t="shared" si="35"/>
        <v>7.1102542170675997</v>
      </c>
      <c r="E82" s="175">
        <f t="shared" si="35"/>
        <v>9.3448047583200129</v>
      </c>
      <c r="F82" s="176">
        <f>AC42</f>
        <v>5.6408994356124502</v>
      </c>
      <c r="G82" s="174">
        <f t="shared" si="36"/>
        <v>4.812440470846318</v>
      </c>
      <c r="H82" s="174">
        <f t="shared" si="36"/>
        <v>6.4693584003785825</v>
      </c>
      <c r="I82" s="177">
        <f t="shared" si="37"/>
        <v>68.561278863232687</v>
      </c>
      <c r="J82" s="176">
        <f t="shared" si="37"/>
        <v>2.5866300520813565</v>
      </c>
      <c r="K82" s="174">
        <f t="shared" si="38"/>
        <v>2.1144628443764626</v>
      </c>
      <c r="L82" s="174">
        <f t="shared" si="38"/>
        <v>3.0587972597862505</v>
      </c>
      <c r="M82" s="178">
        <f>AF42</f>
        <v>31.438721136767324</v>
      </c>
    </row>
    <row r="83" spans="1:13" ht="14.45" customHeight="1" thickTop="1" x14ac:dyDescent="0.15"/>
    <row r="84" spans="1:13" ht="14.45" customHeight="1" x14ac:dyDescent="0.15"/>
  </sheetData>
  <protectedRanges>
    <protectedRange sqref="C7:F42" name="範囲1"/>
  </protectedRanges>
  <mergeCells count="30">
    <mergeCell ref="A1:M1"/>
    <mergeCell ref="B4:F4"/>
    <mergeCell ref="G4:L4"/>
    <mergeCell ref="O4:P4"/>
    <mergeCell ref="Q4:S4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T4:W4"/>
    <mergeCell ref="AL5:AM5"/>
    <mergeCell ref="AN5:AO5"/>
    <mergeCell ref="AP5:AQ5"/>
    <mergeCell ref="AR5:AS5"/>
    <mergeCell ref="AT5:AU5"/>
    <mergeCell ref="A45:A46"/>
    <mergeCell ref="B45:B46"/>
    <mergeCell ref="C45:E45"/>
    <mergeCell ref="F45:I45"/>
    <mergeCell ref="J45:M45"/>
    <mergeCell ref="D46:E46"/>
    <mergeCell ref="G46:H46"/>
    <mergeCell ref="K46:L46"/>
  </mergeCells>
  <phoneticPr fontId="2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4"/>
  <sheetViews>
    <sheetView workbookViewId="0">
      <selection activeCell="J18" sqref="J18"/>
    </sheetView>
  </sheetViews>
  <sheetFormatPr defaultRowHeight="13.5" x14ac:dyDescent="0.15"/>
  <cols>
    <col min="1" max="1" width="4.625" style="1" customWidth="1"/>
    <col min="2" max="2" width="7.625" style="1" customWidth="1"/>
    <col min="3" max="7" width="9.625" style="1" customWidth="1"/>
    <col min="8" max="8" width="11.625" style="1" bestFit="1" customWidth="1"/>
    <col min="9" max="11" width="9.625" style="1" customWidth="1"/>
    <col min="12" max="12" width="11.625" style="1" bestFit="1" customWidth="1"/>
    <col min="13" max="14" width="9.625" style="1" customWidth="1"/>
    <col min="15" max="16" width="8.625" style="1" customWidth="1"/>
    <col min="17" max="22" width="9.625" style="1" customWidth="1"/>
    <col min="23" max="23" width="10.625" style="1" customWidth="1"/>
    <col min="24" max="24" width="9.625" style="1" customWidth="1"/>
    <col min="25" max="25" width="10.625" style="1" customWidth="1"/>
    <col min="26" max="26" width="9.625" style="1" customWidth="1"/>
    <col min="27" max="32" width="10.625" style="1" customWidth="1"/>
    <col min="33" max="33" width="6.625" style="1" customWidth="1"/>
    <col min="34" max="41" width="10.625" style="1" customWidth="1"/>
    <col min="42" max="47" width="9.625" style="1" customWidth="1"/>
    <col min="48" max="256" width="9" style="1"/>
    <col min="257" max="257" width="4.625" style="1" customWidth="1"/>
    <col min="258" max="258" width="7.625" style="1" customWidth="1"/>
    <col min="259" max="270" width="9.625" style="1" customWidth="1"/>
    <col min="271" max="272" width="8.625" style="1" customWidth="1"/>
    <col min="273" max="278" width="9.625" style="1" customWidth="1"/>
    <col min="279" max="279" width="10.625" style="1" customWidth="1"/>
    <col min="280" max="280" width="9.625" style="1" customWidth="1"/>
    <col min="281" max="281" width="10.625" style="1" customWidth="1"/>
    <col min="282" max="282" width="9.625" style="1" customWidth="1"/>
    <col min="283" max="288" width="10.625" style="1" customWidth="1"/>
    <col min="289" max="289" width="6.625" style="1" customWidth="1"/>
    <col min="290" max="297" width="10.625" style="1" customWidth="1"/>
    <col min="298" max="303" width="9.625" style="1" customWidth="1"/>
    <col min="304" max="512" width="9" style="1"/>
    <col min="513" max="513" width="4.625" style="1" customWidth="1"/>
    <col min="514" max="514" width="7.625" style="1" customWidth="1"/>
    <col min="515" max="526" width="9.625" style="1" customWidth="1"/>
    <col min="527" max="528" width="8.625" style="1" customWidth="1"/>
    <col min="529" max="534" width="9.625" style="1" customWidth="1"/>
    <col min="535" max="535" width="10.625" style="1" customWidth="1"/>
    <col min="536" max="536" width="9.625" style="1" customWidth="1"/>
    <col min="537" max="537" width="10.625" style="1" customWidth="1"/>
    <col min="538" max="538" width="9.625" style="1" customWidth="1"/>
    <col min="539" max="544" width="10.625" style="1" customWidth="1"/>
    <col min="545" max="545" width="6.625" style="1" customWidth="1"/>
    <col min="546" max="553" width="10.625" style="1" customWidth="1"/>
    <col min="554" max="559" width="9.625" style="1" customWidth="1"/>
    <col min="560" max="768" width="9" style="1"/>
    <col min="769" max="769" width="4.625" style="1" customWidth="1"/>
    <col min="770" max="770" width="7.625" style="1" customWidth="1"/>
    <col min="771" max="782" width="9.625" style="1" customWidth="1"/>
    <col min="783" max="784" width="8.625" style="1" customWidth="1"/>
    <col min="785" max="790" width="9.625" style="1" customWidth="1"/>
    <col min="791" max="791" width="10.625" style="1" customWidth="1"/>
    <col min="792" max="792" width="9.625" style="1" customWidth="1"/>
    <col min="793" max="793" width="10.625" style="1" customWidth="1"/>
    <col min="794" max="794" width="9.625" style="1" customWidth="1"/>
    <col min="795" max="800" width="10.625" style="1" customWidth="1"/>
    <col min="801" max="801" width="6.625" style="1" customWidth="1"/>
    <col min="802" max="809" width="10.625" style="1" customWidth="1"/>
    <col min="810" max="815" width="9.625" style="1" customWidth="1"/>
    <col min="816" max="1024" width="9" style="1"/>
    <col min="1025" max="1025" width="4.625" style="1" customWidth="1"/>
    <col min="1026" max="1026" width="7.625" style="1" customWidth="1"/>
    <col min="1027" max="1038" width="9.625" style="1" customWidth="1"/>
    <col min="1039" max="1040" width="8.625" style="1" customWidth="1"/>
    <col min="1041" max="1046" width="9.625" style="1" customWidth="1"/>
    <col min="1047" max="1047" width="10.625" style="1" customWidth="1"/>
    <col min="1048" max="1048" width="9.625" style="1" customWidth="1"/>
    <col min="1049" max="1049" width="10.625" style="1" customWidth="1"/>
    <col min="1050" max="1050" width="9.625" style="1" customWidth="1"/>
    <col min="1051" max="1056" width="10.625" style="1" customWidth="1"/>
    <col min="1057" max="1057" width="6.625" style="1" customWidth="1"/>
    <col min="1058" max="1065" width="10.625" style="1" customWidth="1"/>
    <col min="1066" max="1071" width="9.625" style="1" customWidth="1"/>
    <col min="1072" max="1280" width="9" style="1"/>
    <col min="1281" max="1281" width="4.625" style="1" customWidth="1"/>
    <col min="1282" max="1282" width="7.625" style="1" customWidth="1"/>
    <col min="1283" max="1294" width="9.625" style="1" customWidth="1"/>
    <col min="1295" max="1296" width="8.625" style="1" customWidth="1"/>
    <col min="1297" max="1302" width="9.625" style="1" customWidth="1"/>
    <col min="1303" max="1303" width="10.625" style="1" customWidth="1"/>
    <col min="1304" max="1304" width="9.625" style="1" customWidth="1"/>
    <col min="1305" max="1305" width="10.625" style="1" customWidth="1"/>
    <col min="1306" max="1306" width="9.625" style="1" customWidth="1"/>
    <col min="1307" max="1312" width="10.625" style="1" customWidth="1"/>
    <col min="1313" max="1313" width="6.625" style="1" customWidth="1"/>
    <col min="1314" max="1321" width="10.625" style="1" customWidth="1"/>
    <col min="1322" max="1327" width="9.625" style="1" customWidth="1"/>
    <col min="1328" max="1536" width="9" style="1"/>
    <col min="1537" max="1537" width="4.625" style="1" customWidth="1"/>
    <col min="1538" max="1538" width="7.625" style="1" customWidth="1"/>
    <col min="1539" max="1550" width="9.625" style="1" customWidth="1"/>
    <col min="1551" max="1552" width="8.625" style="1" customWidth="1"/>
    <col min="1553" max="1558" width="9.625" style="1" customWidth="1"/>
    <col min="1559" max="1559" width="10.625" style="1" customWidth="1"/>
    <col min="1560" max="1560" width="9.625" style="1" customWidth="1"/>
    <col min="1561" max="1561" width="10.625" style="1" customWidth="1"/>
    <col min="1562" max="1562" width="9.625" style="1" customWidth="1"/>
    <col min="1563" max="1568" width="10.625" style="1" customWidth="1"/>
    <col min="1569" max="1569" width="6.625" style="1" customWidth="1"/>
    <col min="1570" max="1577" width="10.625" style="1" customWidth="1"/>
    <col min="1578" max="1583" width="9.625" style="1" customWidth="1"/>
    <col min="1584" max="1792" width="9" style="1"/>
    <col min="1793" max="1793" width="4.625" style="1" customWidth="1"/>
    <col min="1794" max="1794" width="7.625" style="1" customWidth="1"/>
    <col min="1795" max="1806" width="9.625" style="1" customWidth="1"/>
    <col min="1807" max="1808" width="8.625" style="1" customWidth="1"/>
    <col min="1809" max="1814" width="9.625" style="1" customWidth="1"/>
    <col min="1815" max="1815" width="10.625" style="1" customWidth="1"/>
    <col min="1816" max="1816" width="9.625" style="1" customWidth="1"/>
    <col min="1817" max="1817" width="10.625" style="1" customWidth="1"/>
    <col min="1818" max="1818" width="9.625" style="1" customWidth="1"/>
    <col min="1819" max="1824" width="10.625" style="1" customWidth="1"/>
    <col min="1825" max="1825" width="6.625" style="1" customWidth="1"/>
    <col min="1826" max="1833" width="10.625" style="1" customWidth="1"/>
    <col min="1834" max="1839" width="9.625" style="1" customWidth="1"/>
    <col min="1840" max="2048" width="9" style="1"/>
    <col min="2049" max="2049" width="4.625" style="1" customWidth="1"/>
    <col min="2050" max="2050" width="7.625" style="1" customWidth="1"/>
    <col min="2051" max="2062" width="9.625" style="1" customWidth="1"/>
    <col min="2063" max="2064" width="8.625" style="1" customWidth="1"/>
    <col min="2065" max="2070" width="9.625" style="1" customWidth="1"/>
    <col min="2071" max="2071" width="10.625" style="1" customWidth="1"/>
    <col min="2072" max="2072" width="9.625" style="1" customWidth="1"/>
    <col min="2073" max="2073" width="10.625" style="1" customWidth="1"/>
    <col min="2074" max="2074" width="9.625" style="1" customWidth="1"/>
    <col min="2075" max="2080" width="10.625" style="1" customWidth="1"/>
    <col min="2081" max="2081" width="6.625" style="1" customWidth="1"/>
    <col min="2082" max="2089" width="10.625" style="1" customWidth="1"/>
    <col min="2090" max="2095" width="9.625" style="1" customWidth="1"/>
    <col min="2096" max="2304" width="9" style="1"/>
    <col min="2305" max="2305" width="4.625" style="1" customWidth="1"/>
    <col min="2306" max="2306" width="7.625" style="1" customWidth="1"/>
    <col min="2307" max="2318" width="9.625" style="1" customWidth="1"/>
    <col min="2319" max="2320" width="8.625" style="1" customWidth="1"/>
    <col min="2321" max="2326" width="9.625" style="1" customWidth="1"/>
    <col min="2327" max="2327" width="10.625" style="1" customWidth="1"/>
    <col min="2328" max="2328" width="9.625" style="1" customWidth="1"/>
    <col min="2329" max="2329" width="10.625" style="1" customWidth="1"/>
    <col min="2330" max="2330" width="9.625" style="1" customWidth="1"/>
    <col min="2331" max="2336" width="10.625" style="1" customWidth="1"/>
    <col min="2337" max="2337" width="6.625" style="1" customWidth="1"/>
    <col min="2338" max="2345" width="10.625" style="1" customWidth="1"/>
    <col min="2346" max="2351" width="9.625" style="1" customWidth="1"/>
    <col min="2352" max="2560" width="9" style="1"/>
    <col min="2561" max="2561" width="4.625" style="1" customWidth="1"/>
    <col min="2562" max="2562" width="7.625" style="1" customWidth="1"/>
    <col min="2563" max="2574" width="9.625" style="1" customWidth="1"/>
    <col min="2575" max="2576" width="8.625" style="1" customWidth="1"/>
    <col min="2577" max="2582" width="9.625" style="1" customWidth="1"/>
    <col min="2583" max="2583" width="10.625" style="1" customWidth="1"/>
    <col min="2584" max="2584" width="9.625" style="1" customWidth="1"/>
    <col min="2585" max="2585" width="10.625" style="1" customWidth="1"/>
    <col min="2586" max="2586" width="9.625" style="1" customWidth="1"/>
    <col min="2587" max="2592" width="10.625" style="1" customWidth="1"/>
    <col min="2593" max="2593" width="6.625" style="1" customWidth="1"/>
    <col min="2594" max="2601" width="10.625" style="1" customWidth="1"/>
    <col min="2602" max="2607" width="9.625" style="1" customWidth="1"/>
    <col min="2608" max="2816" width="9" style="1"/>
    <col min="2817" max="2817" width="4.625" style="1" customWidth="1"/>
    <col min="2818" max="2818" width="7.625" style="1" customWidth="1"/>
    <col min="2819" max="2830" width="9.625" style="1" customWidth="1"/>
    <col min="2831" max="2832" width="8.625" style="1" customWidth="1"/>
    <col min="2833" max="2838" width="9.625" style="1" customWidth="1"/>
    <col min="2839" max="2839" width="10.625" style="1" customWidth="1"/>
    <col min="2840" max="2840" width="9.625" style="1" customWidth="1"/>
    <col min="2841" max="2841" width="10.625" style="1" customWidth="1"/>
    <col min="2842" max="2842" width="9.625" style="1" customWidth="1"/>
    <col min="2843" max="2848" width="10.625" style="1" customWidth="1"/>
    <col min="2849" max="2849" width="6.625" style="1" customWidth="1"/>
    <col min="2850" max="2857" width="10.625" style="1" customWidth="1"/>
    <col min="2858" max="2863" width="9.625" style="1" customWidth="1"/>
    <col min="2864" max="3072" width="9" style="1"/>
    <col min="3073" max="3073" width="4.625" style="1" customWidth="1"/>
    <col min="3074" max="3074" width="7.625" style="1" customWidth="1"/>
    <col min="3075" max="3086" width="9.625" style="1" customWidth="1"/>
    <col min="3087" max="3088" width="8.625" style="1" customWidth="1"/>
    <col min="3089" max="3094" width="9.625" style="1" customWidth="1"/>
    <col min="3095" max="3095" width="10.625" style="1" customWidth="1"/>
    <col min="3096" max="3096" width="9.625" style="1" customWidth="1"/>
    <col min="3097" max="3097" width="10.625" style="1" customWidth="1"/>
    <col min="3098" max="3098" width="9.625" style="1" customWidth="1"/>
    <col min="3099" max="3104" width="10.625" style="1" customWidth="1"/>
    <col min="3105" max="3105" width="6.625" style="1" customWidth="1"/>
    <col min="3106" max="3113" width="10.625" style="1" customWidth="1"/>
    <col min="3114" max="3119" width="9.625" style="1" customWidth="1"/>
    <col min="3120" max="3328" width="9" style="1"/>
    <col min="3329" max="3329" width="4.625" style="1" customWidth="1"/>
    <col min="3330" max="3330" width="7.625" style="1" customWidth="1"/>
    <col min="3331" max="3342" width="9.625" style="1" customWidth="1"/>
    <col min="3343" max="3344" width="8.625" style="1" customWidth="1"/>
    <col min="3345" max="3350" width="9.625" style="1" customWidth="1"/>
    <col min="3351" max="3351" width="10.625" style="1" customWidth="1"/>
    <col min="3352" max="3352" width="9.625" style="1" customWidth="1"/>
    <col min="3353" max="3353" width="10.625" style="1" customWidth="1"/>
    <col min="3354" max="3354" width="9.625" style="1" customWidth="1"/>
    <col min="3355" max="3360" width="10.625" style="1" customWidth="1"/>
    <col min="3361" max="3361" width="6.625" style="1" customWidth="1"/>
    <col min="3362" max="3369" width="10.625" style="1" customWidth="1"/>
    <col min="3370" max="3375" width="9.625" style="1" customWidth="1"/>
    <col min="3376" max="3584" width="9" style="1"/>
    <col min="3585" max="3585" width="4.625" style="1" customWidth="1"/>
    <col min="3586" max="3586" width="7.625" style="1" customWidth="1"/>
    <col min="3587" max="3598" width="9.625" style="1" customWidth="1"/>
    <col min="3599" max="3600" width="8.625" style="1" customWidth="1"/>
    <col min="3601" max="3606" width="9.625" style="1" customWidth="1"/>
    <col min="3607" max="3607" width="10.625" style="1" customWidth="1"/>
    <col min="3608" max="3608" width="9.625" style="1" customWidth="1"/>
    <col min="3609" max="3609" width="10.625" style="1" customWidth="1"/>
    <col min="3610" max="3610" width="9.625" style="1" customWidth="1"/>
    <col min="3611" max="3616" width="10.625" style="1" customWidth="1"/>
    <col min="3617" max="3617" width="6.625" style="1" customWidth="1"/>
    <col min="3618" max="3625" width="10.625" style="1" customWidth="1"/>
    <col min="3626" max="3631" width="9.625" style="1" customWidth="1"/>
    <col min="3632" max="3840" width="9" style="1"/>
    <col min="3841" max="3841" width="4.625" style="1" customWidth="1"/>
    <col min="3842" max="3842" width="7.625" style="1" customWidth="1"/>
    <col min="3843" max="3854" width="9.625" style="1" customWidth="1"/>
    <col min="3855" max="3856" width="8.625" style="1" customWidth="1"/>
    <col min="3857" max="3862" width="9.625" style="1" customWidth="1"/>
    <col min="3863" max="3863" width="10.625" style="1" customWidth="1"/>
    <col min="3864" max="3864" width="9.625" style="1" customWidth="1"/>
    <col min="3865" max="3865" width="10.625" style="1" customWidth="1"/>
    <col min="3866" max="3866" width="9.625" style="1" customWidth="1"/>
    <col min="3867" max="3872" width="10.625" style="1" customWidth="1"/>
    <col min="3873" max="3873" width="6.625" style="1" customWidth="1"/>
    <col min="3874" max="3881" width="10.625" style="1" customWidth="1"/>
    <col min="3882" max="3887" width="9.625" style="1" customWidth="1"/>
    <col min="3888" max="4096" width="9" style="1"/>
    <col min="4097" max="4097" width="4.625" style="1" customWidth="1"/>
    <col min="4098" max="4098" width="7.625" style="1" customWidth="1"/>
    <col min="4099" max="4110" width="9.625" style="1" customWidth="1"/>
    <col min="4111" max="4112" width="8.625" style="1" customWidth="1"/>
    <col min="4113" max="4118" width="9.625" style="1" customWidth="1"/>
    <col min="4119" max="4119" width="10.625" style="1" customWidth="1"/>
    <col min="4120" max="4120" width="9.625" style="1" customWidth="1"/>
    <col min="4121" max="4121" width="10.625" style="1" customWidth="1"/>
    <col min="4122" max="4122" width="9.625" style="1" customWidth="1"/>
    <col min="4123" max="4128" width="10.625" style="1" customWidth="1"/>
    <col min="4129" max="4129" width="6.625" style="1" customWidth="1"/>
    <col min="4130" max="4137" width="10.625" style="1" customWidth="1"/>
    <col min="4138" max="4143" width="9.625" style="1" customWidth="1"/>
    <col min="4144" max="4352" width="9" style="1"/>
    <col min="4353" max="4353" width="4.625" style="1" customWidth="1"/>
    <col min="4354" max="4354" width="7.625" style="1" customWidth="1"/>
    <col min="4355" max="4366" width="9.625" style="1" customWidth="1"/>
    <col min="4367" max="4368" width="8.625" style="1" customWidth="1"/>
    <col min="4369" max="4374" width="9.625" style="1" customWidth="1"/>
    <col min="4375" max="4375" width="10.625" style="1" customWidth="1"/>
    <col min="4376" max="4376" width="9.625" style="1" customWidth="1"/>
    <col min="4377" max="4377" width="10.625" style="1" customWidth="1"/>
    <col min="4378" max="4378" width="9.625" style="1" customWidth="1"/>
    <col min="4379" max="4384" width="10.625" style="1" customWidth="1"/>
    <col min="4385" max="4385" width="6.625" style="1" customWidth="1"/>
    <col min="4386" max="4393" width="10.625" style="1" customWidth="1"/>
    <col min="4394" max="4399" width="9.625" style="1" customWidth="1"/>
    <col min="4400" max="4608" width="9" style="1"/>
    <col min="4609" max="4609" width="4.625" style="1" customWidth="1"/>
    <col min="4610" max="4610" width="7.625" style="1" customWidth="1"/>
    <col min="4611" max="4622" width="9.625" style="1" customWidth="1"/>
    <col min="4623" max="4624" width="8.625" style="1" customWidth="1"/>
    <col min="4625" max="4630" width="9.625" style="1" customWidth="1"/>
    <col min="4631" max="4631" width="10.625" style="1" customWidth="1"/>
    <col min="4632" max="4632" width="9.625" style="1" customWidth="1"/>
    <col min="4633" max="4633" width="10.625" style="1" customWidth="1"/>
    <col min="4634" max="4634" width="9.625" style="1" customWidth="1"/>
    <col min="4635" max="4640" width="10.625" style="1" customWidth="1"/>
    <col min="4641" max="4641" width="6.625" style="1" customWidth="1"/>
    <col min="4642" max="4649" width="10.625" style="1" customWidth="1"/>
    <col min="4650" max="4655" width="9.625" style="1" customWidth="1"/>
    <col min="4656" max="4864" width="9" style="1"/>
    <col min="4865" max="4865" width="4.625" style="1" customWidth="1"/>
    <col min="4866" max="4866" width="7.625" style="1" customWidth="1"/>
    <col min="4867" max="4878" width="9.625" style="1" customWidth="1"/>
    <col min="4879" max="4880" width="8.625" style="1" customWidth="1"/>
    <col min="4881" max="4886" width="9.625" style="1" customWidth="1"/>
    <col min="4887" max="4887" width="10.625" style="1" customWidth="1"/>
    <col min="4888" max="4888" width="9.625" style="1" customWidth="1"/>
    <col min="4889" max="4889" width="10.625" style="1" customWidth="1"/>
    <col min="4890" max="4890" width="9.625" style="1" customWidth="1"/>
    <col min="4891" max="4896" width="10.625" style="1" customWidth="1"/>
    <col min="4897" max="4897" width="6.625" style="1" customWidth="1"/>
    <col min="4898" max="4905" width="10.625" style="1" customWidth="1"/>
    <col min="4906" max="4911" width="9.625" style="1" customWidth="1"/>
    <col min="4912" max="5120" width="9" style="1"/>
    <col min="5121" max="5121" width="4.625" style="1" customWidth="1"/>
    <col min="5122" max="5122" width="7.625" style="1" customWidth="1"/>
    <col min="5123" max="5134" width="9.625" style="1" customWidth="1"/>
    <col min="5135" max="5136" width="8.625" style="1" customWidth="1"/>
    <col min="5137" max="5142" width="9.625" style="1" customWidth="1"/>
    <col min="5143" max="5143" width="10.625" style="1" customWidth="1"/>
    <col min="5144" max="5144" width="9.625" style="1" customWidth="1"/>
    <col min="5145" max="5145" width="10.625" style="1" customWidth="1"/>
    <col min="5146" max="5146" width="9.625" style="1" customWidth="1"/>
    <col min="5147" max="5152" width="10.625" style="1" customWidth="1"/>
    <col min="5153" max="5153" width="6.625" style="1" customWidth="1"/>
    <col min="5154" max="5161" width="10.625" style="1" customWidth="1"/>
    <col min="5162" max="5167" width="9.625" style="1" customWidth="1"/>
    <col min="5168" max="5376" width="9" style="1"/>
    <col min="5377" max="5377" width="4.625" style="1" customWidth="1"/>
    <col min="5378" max="5378" width="7.625" style="1" customWidth="1"/>
    <col min="5379" max="5390" width="9.625" style="1" customWidth="1"/>
    <col min="5391" max="5392" width="8.625" style="1" customWidth="1"/>
    <col min="5393" max="5398" width="9.625" style="1" customWidth="1"/>
    <col min="5399" max="5399" width="10.625" style="1" customWidth="1"/>
    <col min="5400" max="5400" width="9.625" style="1" customWidth="1"/>
    <col min="5401" max="5401" width="10.625" style="1" customWidth="1"/>
    <col min="5402" max="5402" width="9.625" style="1" customWidth="1"/>
    <col min="5403" max="5408" width="10.625" style="1" customWidth="1"/>
    <col min="5409" max="5409" width="6.625" style="1" customWidth="1"/>
    <col min="5410" max="5417" width="10.625" style="1" customWidth="1"/>
    <col min="5418" max="5423" width="9.625" style="1" customWidth="1"/>
    <col min="5424" max="5632" width="9" style="1"/>
    <col min="5633" max="5633" width="4.625" style="1" customWidth="1"/>
    <col min="5634" max="5634" width="7.625" style="1" customWidth="1"/>
    <col min="5635" max="5646" width="9.625" style="1" customWidth="1"/>
    <col min="5647" max="5648" width="8.625" style="1" customWidth="1"/>
    <col min="5649" max="5654" width="9.625" style="1" customWidth="1"/>
    <col min="5655" max="5655" width="10.625" style="1" customWidth="1"/>
    <col min="5656" max="5656" width="9.625" style="1" customWidth="1"/>
    <col min="5657" max="5657" width="10.625" style="1" customWidth="1"/>
    <col min="5658" max="5658" width="9.625" style="1" customWidth="1"/>
    <col min="5659" max="5664" width="10.625" style="1" customWidth="1"/>
    <col min="5665" max="5665" width="6.625" style="1" customWidth="1"/>
    <col min="5666" max="5673" width="10.625" style="1" customWidth="1"/>
    <col min="5674" max="5679" width="9.625" style="1" customWidth="1"/>
    <col min="5680" max="5888" width="9" style="1"/>
    <col min="5889" max="5889" width="4.625" style="1" customWidth="1"/>
    <col min="5890" max="5890" width="7.625" style="1" customWidth="1"/>
    <col min="5891" max="5902" width="9.625" style="1" customWidth="1"/>
    <col min="5903" max="5904" width="8.625" style="1" customWidth="1"/>
    <col min="5905" max="5910" width="9.625" style="1" customWidth="1"/>
    <col min="5911" max="5911" width="10.625" style="1" customWidth="1"/>
    <col min="5912" max="5912" width="9.625" style="1" customWidth="1"/>
    <col min="5913" max="5913" width="10.625" style="1" customWidth="1"/>
    <col min="5914" max="5914" width="9.625" style="1" customWidth="1"/>
    <col min="5915" max="5920" width="10.625" style="1" customWidth="1"/>
    <col min="5921" max="5921" width="6.625" style="1" customWidth="1"/>
    <col min="5922" max="5929" width="10.625" style="1" customWidth="1"/>
    <col min="5930" max="5935" width="9.625" style="1" customWidth="1"/>
    <col min="5936" max="6144" width="9" style="1"/>
    <col min="6145" max="6145" width="4.625" style="1" customWidth="1"/>
    <col min="6146" max="6146" width="7.625" style="1" customWidth="1"/>
    <col min="6147" max="6158" width="9.625" style="1" customWidth="1"/>
    <col min="6159" max="6160" width="8.625" style="1" customWidth="1"/>
    <col min="6161" max="6166" width="9.625" style="1" customWidth="1"/>
    <col min="6167" max="6167" width="10.625" style="1" customWidth="1"/>
    <col min="6168" max="6168" width="9.625" style="1" customWidth="1"/>
    <col min="6169" max="6169" width="10.625" style="1" customWidth="1"/>
    <col min="6170" max="6170" width="9.625" style="1" customWidth="1"/>
    <col min="6171" max="6176" width="10.625" style="1" customWidth="1"/>
    <col min="6177" max="6177" width="6.625" style="1" customWidth="1"/>
    <col min="6178" max="6185" width="10.625" style="1" customWidth="1"/>
    <col min="6186" max="6191" width="9.625" style="1" customWidth="1"/>
    <col min="6192" max="6400" width="9" style="1"/>
    <col min="6401" max="6401" width="4.625" style="1" customWidth="1"/>
    <col min="6402" max="6402" width="7.625" style="1" customWidth="1"/>
    <col min="6403" max="6414" width="9.625" style="1" customWidth="1"/>
    <col min="6415" max="6416" width="8.625" style="1" customWidth="1"/>
    <col min="6417" max="6422" width="9.625" style="1" customWidth="1"/>
    <col min="6423" max="6423" width="10.625" style="1" customWidth="1"/>
    <col min="6424" max="6424" width="9.625" style="1" customWidth="1"/>
    <col min="6425" max="6425" width="10.625" style="1" customWidth="1"/>
    <col min="6426" max="6426" width="9.625" style="1" customWidth="1"/>
    <col min="6427" max="6432" width="10.625" style="1" customWidth="1"/>
    <col min="6433" max="6433" width="6.625" style="1" customWidth="1"/>
    <col min="6434" max="6441" width="10.625" style="1" customWidth="1"/>
    <col min="6442" max="6447" width="9.625" style="1" customWidth="1"/>
    <col min="6448" max="6656" width="9" style="1"/>
    <col min="6657" max="6657" width="4.625" style="1" customWidth="1"/>
    <col min="6658" max="6658" width="7.625" style="1" customWidth="1"/>
    <col min="6659" max="6670" width="9.625" style="1" customWidth="1"/>
    <col min="6671" max="6672" width="8.625" style="1" customWidth="1"/>
    <col min="6673" max="6678" width="9.625" style="1" customWidth="1"/>
    <col min="6679" max="6679" width="10.625" style="1" customWidth="1"/>
    <col min="6680" max="6680" width="9.625" style="1" customWidth="1"/>
    <col min="6681" max="6681" width="10.625" style="1" customWidth="1"/>
    <col min="6682" max="6682" width="9.625" style="1" customWidth="1"/>
    <col min="6683" max="6688" width="10.625" style="1" customWidth="1"/>
    <col min="6689" max="6689" width="6.625" style="1" customWidth="1"/>
    <col min="6690" max="6697" width="10.625" style="1" customWidth="1"/>
    <col min="6698" max="6703" width="9.625" style="1" customWidth="1"/>
    <col min="6704" max="6912" width="9" style="1"/>
    <col min="6913" max="6913" width="4.625" style="1" customWidth="1"/>
    <col min="6914" max="6914" width="7.625" style="1" customWidth="1"/>
    <col min="6915" max="6926" width="9.625" style="1" customWidth="1"/>
    <col min="6927" max="6928" width="8.625" style="1" customWidth="1"/>
    <col min="6929" max="6934" width="9.625" style="1" customWidth="1"/>
    <col min="6935" max="6935" width="10.625" style="1" customWidth="1"/>
    <col min="6936" max="6936" width="9.625" style="1" customWidth="1"/>
    <col min="6937" max="6937" width="10.625" style="1" customWidth="1"/>
    <col min="6938" max="6938" width="9.625" style="1" customWidth="1"/>
    <col min="6939" max="6944" width="10.625" style="1" customWidth="1"/>
    <col min="6945" max="6945" width="6.625" style="1" customWidth="1"/>
    <col min="6946" max="6953" width="10.625" style="1" customWidth="1"/>
    <col min="6954" max="6959" width="9.625" style="1" customWidth="1"/>
    <col min="6960" max="7168" width="9" style="1"/>
    <col min="7169" max="7169" width="4.625" style="1" customWidth="1"/>
    <col min="7170" max="7170" width="7.625" style="1" customWidth="1"/>
    <col min="7171" max="7182" width="9.625" style="1" customWidth="1"/>
    <col min="7183" max="7184" width="8.625" style="1" customWidth="1"/>
    <col min="7185" max="7190" width="9.625" style="1" customWidth="1"/>
    <col min="7191" max="7191" width="10.625" style="1" customWidth="1"/>
    <col min="7192" max="7192" width="9.625" style="1" customWidth="1"/>
    <col min="7193" max="7193" width="10.625" style="1" customWidth="1"/>
    <col min="7194" max="7194" width="9.625" style="1" customWidth="1"/>
    <col min="7195" max="7200" width="10.625" style="1" customWidth="1"/>
    <col min="7201" max="7201" width="6.625" style="1" customWidth="1"/>
    <col min="7202" max="7209" width="10.625" style="1" customWidth="1"/>
    <col min="7210" max="7215" width="9.625" style="1" customWidth="1"/>
    <col min="7216" max="7424" width="9" style="1"/>
    <col min="7425" max="7425" width="4.625" style="1" customWidth="1"/>
    <col min="7426" max="7426" width="7.625" style="1" customWidth="1"/>
    <col min="7427" max="7438" width="9.625" style="1" customWidth="1"/>
    <col min="7439" max="7440" width="8.625" style="1" customWidth="1"/>
    <col min="7441" max="7446" width="9.625" style="1" customWidth="1"/>
    <col min="7447" max="7447" width="10.625" style="1" customWidth="1"/>
    <col min="7448" max="7448" width="9.625" style="1" customWidth="1"/>
    <col min="7449" max="7449" width="10.625" style="1" customWidth="1"/>
    <col min="7450" max="7450" width="9.625" style="1" customWidth="1"/>
    <col min="7451" max="7456" width="10.625" style="1" customWidth="1"/>
    <col min="7457" max="7457" width="6.625" style="1" customWidth="1"/>
    <col min="7458" max="7465" width="10.625" style="1" customWidth="1"/>
    <col min="7466" max="7471" width="9.625" style="1" customWidth="1"/>
    <col min="7472" max="7680" width="9" style="1"/>
    <col min="7681" max="7681" width="4.625" style="1" customWidth="1"/>
    <col min="7682" max="7682" width="7.625" style="1" customWidth="1"/>
    <col min="7683" max="7694" width="9.625" style="1" customWidth="1"/>
    <col min="7695" max="7696" width="8.625" style="1" customWidth="1"/>
    <col min="7697" max="7702" width="9.625" style="1" customWidth="1"/>
    <col min="7703" max="7703" width="10.625" style="1" customWidth="1"/>
    <col min="7704" max="7704" width="9.625" style="1" customWidth="1"/>
    <col min="7705" max="7705" width="10.625" style="1" customWidth="1"/>
    <col min="7706" max="7706" width="9.625" style="1" customWidth="1"/>
    <col min="7707" max="7712" width="10.625" style="1" customWidth="1"/>
    <col min="7713" max="7713" width="6.625" style="1" customWidth="1"/>
    <col min="7714" max="7721" width="10.625" style="1" customWidth="1"/>
    <col min="7722" max="7727" width="9.625" style="1" customWidth="1"/>
    <col min="7728" max="7936" width="9" style="1"/>
    <col min="7937" max="7937" width="4.625" style="1" customWidth="1"/>
    <col min="7938" max="7938" width="7.625" style="1" customWidth="1"/>
    <col min="7939" max="7950" width="9.625" style="1" customWidth="1"/>
    <col min="7951" max="7952" width="8.625" style="1" customWidth="1"/>
    <col min="7953" max="7958" width="9.625" style="1" customWidth="1"/>
    <col min="7959" max="7959" width="10.625" style="1" customWidth="1"/>
    <col min="7960" max="7960" width="9.625" style="1" customWidth="1"/>
    <col min="7961" max="7961" width="10.625" style="1" customWidth="1"/>
    <col min="7962" max="7962" width="9.625" style="1" customWidth="1"/>
    <col min="7963" max="7968" width="10.625" style="1" customWidth="1"/>
    <col min="7969" max="7969" width="6.625" style="1" customWidth="1"/>
    <col min="7970" max="7977" width="10.625" style="1" customWidth="1"/>
    <col min="7978" max="7983" width="9.625" style="1" customWidth="1"/>
    <col min="7984" max="8192" width="9" style="1"/>
    <col min="8193" max="8193" width="4.625" style="1" customWidth="1"/>
    <col min="8194" max="8194" width="7.625" style="1" customWidth="1"/>
    <col min="8195" max="8206" width="9.625" style="1" customWidth="1"/>
    <col min="8207" max="8208" width="8.625" style="1" customWidth="1"/>
    <col min="8209" max="8214" width="9.625" style="1" customWidth="1"/>
    <col min="8215" max="8215" width="10.625" style="1" customWidth="1"/>
    <col min="8216" max="8216" width="9.625" style="1" customWidth="1"/>
    <col min="8217" max="8217" width="10.625" style="1" customWidth="1"/>
    <col min="8218" max="8218" width="9.625" style="1" customWidth="1"/>
    <col min="8219" max="8224" width="10.625" style="1" customWidth="1"/>
    <col min="8225" max="8225" width="6.625" style="1" customWidth="1"/>
    <col min="8226" max="8233" width="10.625" style="1" customWidth="1"/>
    <col min="8234" max="8239" width="9.625" style="1" customWidth="1"/>
    <col min="8240" max="8448" width="9" style="1"/>
    <col min="8449" max="8449" width="4.625" style="1" customWidth="1"/>
    <col min="8450" max="8450" width="7.625" style="1" customWidth="1"/>
    <col min="8451" max="8462" width="9.625" style="1" customWidth="1"/>
    <col min="8463" max="8464" width="8.625" style="1" customWidth="1"/>
    <col min="8465" max="8470" width="9.625" style="1" customWidth="1"/>
    <col min="8471" max="8471" width="10.625" style="1" customWidth="1"/>
    <col min="8472" max="8472" width="9.625" style="1" customWidth="1"/>
    <col min="8473" max="8473" width="10.625" style="1" customWidth="1"/>
    <col min="8474" max="8474" width="9.625" style="1" customWidth="1"/>
    <col min="8475" max="8480" width="10.625" style="1" customWidth="1"/>
    <col min="8481" max="8481" width="6.625" style="1" customWidth="1"/>
    <col min="8482" max="8489" width="10.625" style="1" customWidth="1"/>
    <col min="8490" max="8495" width="9.625" style="1" customWidth="1"/>
    <col min="8496" max="8704" width="9" style="1"/>
    <col min="8705" max="8705" width="4.625" style="1" customWidth="1"/>
    <col min="8706" max="8706" width="7.625" style="1" customWidth="1"/>
    <col min="8707" max="8718" width="9.625" style="1" customWidth="1"/>
    <col min="8719" max="8720" width="8.625" style="1" customWidth="1"/>
    <col min="8721" max="8726" width="9.625" style="1" customWidth="1"/>
    <col min="8727" max="8727" width="10.625" style="1" customWidth="1"/>
    <col min="8728" max="8728" width="9.625" style="1" customWidth="1"/>
    <col min="8729" max="8729" width="10.625" style="1" customWidth="1"/>
    <col min="8730" max="8730" width="9.625" style="1" customWidth="1"/>
    <col min="8731" max="8736" width="10.625" style="1" customWidth="1"/>
    <col min="8737" max="8737" width="6.625" style="1" customWidth="1"/>
    <col min="8738" max="8745" width="10.625" style="1" customWidth="1"/>
    <col min="8746" max="8751" width="9.625" style="1" customWidth="1"/>
    <col min="8752" max="8960" width="9" style="1"/>
    <col min="8961" max="8961" width="4.625" style="1" customWidth="1"/>
    <col min="8962" max="8962" width="7.625" style="1" customWidth="1"/>
    <col min="8963" max="8974" width="9.625" style="1" customWidth="1"/>
    <col min="8975" max="8976" width="8.625" style="1" customWidth="1"/>
    <col min="8977" max="8982" width="9.625" style="1" customWidth="1"/>
    <col min="8983" max="8983" width="10.625" style="1" customWidth="1"/>
    <col min="8984" max="8984" width="9.625" style="1" customWidth="1"/>
    <col min="8985" max="8985" width="10.625" style="1" customWidth="1"/>
    <col min="8986" max="8986" width="9.625" style="1" customWidth="1"/>
    <col min="8987" max="8992" width="10.625" style="1" customWidth="1"/>
    <col min="8993" max="8993" width="6.625" style="1" customWidth="1"/>
    <col min="8994" max="9001" width="10.625" style="1" customWidth="1"/>
    <col min="9002" max="9007" width="9.625" style="1" customWidth="1"/>
    <col min="9008" max="9216" width="9" style="1"/>
    <col min="9217" max="9217" width="4.625" style="1" customWidth="1"/>
    <col min="9218" max="9218" width="7.625" style="1" customWidth="1"/>
    <col min="9219" max="9230" width="9.625" style="1" customWidth="1"/>
    <col min="9231" max="9232" width="8.625" style="1" customWidth="1"/>
    <col min="9233" max="9238" width="9.625" style="1" customWidth="1"/>
    <col min="9239" max="9239" width="10.625" style="1" customWidth="1"/>
    <col min="9240" max="9240" width="9.625" style="1" customWidth="1"/>
    <col min="9241" max="9241" width="10.625" style="1" customWidth="1"/>
    <col min="9242" max="9242" width="9.625" style="1" customWidth="1"/>
    <col min="9243" max="9248" width="10.625" style="1" customWidth="1"/>
    <col min="9249" max="9249" width="6.625" style="1" customWidth="1"/>
    <col min="9250" max="9257" width="10.625" style="1" customWidth="1"/>
    <col min="9258" max="9263" width="9.625" style="1" customWidth="1"/>
    <col min="9264" max="9472" width="9" style="1"/>
    <col min="9473" max="9473" width="4.625" style="1" customWidth="1"/>
    <col min="9474" max="9474" width="7.625" style="1" customWidth="1"/>
    <col min="9475" max="9486" width="9.625" style="1" customWidth="1"/>
    <col min="9487" max="9488" width="8.625" style="1" customWidth="1"/>
    <col min="9489" max="9494" width="9.625" style="1" customWidth="1"/>
    <col min="9495" max="9495" width="10.625" style="1" customWidth="1"/>
    <col min="9496" max="9496" width="9.625" style="1" customWidth="1"/>
    <col min="9497" max="9497" width="10.625" style="1" customWidth="1"/>
    <col min="9498" max="9498" width="9.625" style="1" customWidth="1"/>
    <col min="9499" max="9504" width="10.625" style="1" customWidth="1"/>
    <col min="9505" max="9505" width="6.625" style="1" customWidth="1"/>
    <col min="9506" max="9513" width="10.625" style="1" customWidth="1"/>
    <col min="9514" max="9519" width="9.625" style="1" customWidth="1"/>
    <col min="9520" max="9728" width="9" style="1"/>
    <col min="9729" max="9729" width="4.625" style="1" customWidth="1"/>
    <col min="9730" max="9730" width="7.625" style="1" customWidth="1"/>
    <col min="9731" max="9742" width="9.625" style="1" customWidth="1"/>
    <col min="9743" max="9744" width="8.625" style="1" customWidth="1"/>
    <col min="9745" max="9750" width="9.625" style="1" customWidth="1"/>
    <col min="9751" max="9751" width="10.625" style="1" customWidth="1"/>
    <col min="9752" max="9752" width="9.625" style="1" customWidth="1"/>
    <col min="9753" max="9753" width="10.625" style="1" customWidth="1"/>
    <col min="9754" max="9754" width="9.625" style="1" customWidth="1"/>
    <col min="9755" max="9760" width="10.625" style="1" customWidth="1"/>
    <col min="9761" max="9761" width="6.625" style="1" customWidth="1"/>
    <col min="9762" max="9769" width="10.625" style="1" customWidth="1"/>
    <col min="9770" max="9775" width="9.625" style="1" customWidth="1"/>
    <col min="9776" max="9984" width="9" style="1"/>
    <col min="9985" max="9985" width="4.625" style="1" customWidth="1"/>
    <col min="9986" max="9986" width="7.625" style="1" customWidth="1"/>
    <col min="9987" max="9998" width="9.625" style="1" customWidth="1"/>
    <col min="9999" max="10000" width="8.625" style="1" customWidth="1"/>
    <col min="10001" max="10006" width="9.625" style="1" customWidth="1"/>
    <col min="10007" max="10007" width="10.625" style="1" customWidth="1"/>
    <col min="10008" max="10008" width="9.625" style="1" customWidth="1"/>
    <col min="10009" max="10009" width="10.625" style="1" customWidth="1"/>
    <col min="10010" max="10010" width="9.625" style="1" customWidth="1"/>
    <col min="10011" max="10016" width="10.625" style="1" customWidth="1"/>
    <col min="10017" max="10017" width="6.625" style="1" customWidth="1"/>
    <col min="10018" max="10025" width="10.625" style="1" customWidth="1"/>
    <col min="10026" max="10031" width="9.625" style="1" customWidth="1"/>
    <col min="10032" max="10240" width="9" style="1"/>
    <col min="10241" max="10241" width="4.625" style="1" customWidth="1"/>
    <col min="10242" max="10242" width="7.625" style="1" customWidth="1"/>
    <col min="10243" max="10254" width="9.625" style="1" customWidth="1"/>
    <col min="10255" max="10256" width="8.625" style="1" customWidth="1"/>
    <col min="10257" max="10262" width="9.625" style="1" customWidth="1"/>
    <col min="10263" max="10263" width="10.625" style="1" customWidth="1"/>
    <col min="10264" max="10264" width="9.625" style="1" customWidth="1"/>
    <col min="10265" max="10265" width="10.625" style="1" customWidth="1"/>
    <col min="10266" max="10266" width="9.625" style="1" customWidth="1"/>
    <col min="10267" max="10272" width="10.625" style="1" customWidth="1"/>
    <col min="10273" max="10273" width="6.625" style="1" customWidth="1"/>
    <col min="10274" max="10281" width="10.625" style="1" customWidth="1"/>
    <col min="10282" max="10287" width="9.625" style="1" customWidth="1"/>
    <col min="10288" max="10496" width="9" style="1"/>
    <col min="10497" max="10497" width="4.625" style="1" customWidth="1"/>
    <col min="10498" max="10498" width="7.625" style="1" customWidth="1"/>
    <col min="10499" max="10510" width="9.625" style="1" customWidth="1"/>
    <col min="10511" max="10512" width="8.625" style="1" customWidth="1"/>
    <col min="10513" max="10518" width="9.625" style="1" customWidth="1"/>
    <col min="10519" max="10519" width="10.625" style="1" customWidth="1"/>
    <col min="10520" max="10520" width="9.625" style="1" customWidth="1"/>
    <col min="10521" max="10521" width="10.625" style="1" customWidth="1"/>
    <col min="10522" max="10522" width="9.625" style="1" customWidth="1"/>
    <col min="10523" max="10528" width="10.625" style="1" customWidth="1"/>
    <col min="10529" max="10529" width="6.625" style="1" customWidth="1"/>
    <col min="10530" max="10537" width="10.625" style="1" customWidth="1"/>
    <col min="10538" max="10543" width="9.625" style="1" customWidth="1"/>
    <col min="10544" max="10752" width="9" style="1"/>
    <col min="10753" max="10753" width="4.625" style="1" customWidth="1"/>
    <col min="10754" max="10754" width="7.625" style="1" customWidth="1"/>
    <col min="10755" max="10766" width="9.625" style="1" customWidth="1"/>
    <col min="10767" max="10768" width="8.625" style="1" customWidth="1"/>
    <col min="10769" max="10774" width="9.625" style="1" customWidth="1"/>
    <col min="10775" max="10775" width="10.625" style="1" customWidth="1"/>
    <col min="10776" max="10776" width="9.625" style="1" customWidth="1"/>
    <col min="10777" max="10777" width="10.625" style="1" customWidth="1"/>
    <col min="10778" max="10778" width="9.625" style="1" customWidth="1"/>
    <col min="10779" max="10784" width="10.625" style="1" customWidth="1"/>
    <col min="10785" max="10785" width="6.625" style="1" customWidth="1"/>
    <col min="10786" max="10793" width="10.625" style="1" customWidth="1"/>
    <col min="10794" max="10799" width="9.625" style="1" customWidth="1"/>
    <col min="10800" max="11008" width="9" style="1"/>
    <col min="11009" max="11009" width="4.625" style="1" customWidth="1"/>
    <col min="11010" max="11010" width="7.625" style="1" customWidth="1"/>
    <col min="11011" max="11022" width="9.625" style="1" customWidth="1"/>
    <col min="11023" max="11024" width="8.625" style="1" customWidth="1"/>
    <col min="11025" max="11030" width="9.625" style="1" customWidth="1"/>
    <col min="11031" max="11031" width="10.625" style="1" customWidth="1"/>
    <col min="11032" max="11032" width="9.625" style="1" customWidth="1"/>
    <col min="11033" max="11033" width="10.625" style="1" customWidth="1"/>
    <col min="11034" max="11034" width="9.625" style="1" customWidth="1"/>
    <col min="11035" max="11040" width="10.625" style="1" customWidth="1"/>
    <col min="11041" max="11041" width="6.625" style="1" customWidth="1"/>
    <col min="11042" max="11049" width="10.625" style="1" customWidth="1"/>
    <col min="11050" max="11055" width="9.625" style="1" customWidth="1"/>
    <col min="11056" max="11264" width="9" style="1"/>
    <col min="11265" max="11265" width="4.625" style="1" customWidth="1"/>
    <col min="11266" max="11266" width="7.625" style="1" customWidth="1"/>
    <col min="11267" max="11278" width="9.625" style="1" customWidth="1"/>
    <col min="11279" max="11280" width="8.625" style="1" customWidth="1"/>
    <col min="11281" max="11286" width="9.625" style="1" customWidth="1"/>
    <col min="11287" max="11287" width="10.625" style="1" customWidth="1"/>
    <col min="11288" max="11288" width="9.625" style="1" customWidth="1"/>
    <col min="11289" max="11289" width="10.625" style="1" customWidth="1"/>
    <col min="11290" max="11290" width="9.625" style="1" customWidth="1"/>
    <col min="11291" max="11296" width="10.625" style="1" customWidth="1"/>
    <col min="11297" max="11297" width="6.625" style="1" customWidth="1"/>
    <col min="11298" max="11305" width="10.625" style="1" customWidth="1"/>
    <col min="11306" max="11311" width="9.625" style="1" customWidth="1"/>
    <col min="11312" max="11520" width="9" style="1"/>
    <col min="11521" max="11521" width="4.625" style="1" customWidth="1"/>
    <col min="11522" max="11522" width="7.625" style="1" customWidth="1"/>
    <col min="11523" max="11534" width="9.625" style="1" customWidth="1"/>
    <col min="11535" max="11536" width="8.625" style="1" customWidth="1"/>
    <col min="11537" max="11542" width="9.625" style="1" customWidth="1"/>
    <col min="11543" max="11543" width="10.625" style="1" customWidth="1"/>
    <col min="11544" max="11544" width="9.625" style="1" customWidth="1"/>
    <col min="11545" max="11545" width="10.625" style="1" customWidth="1"/>
    <col min="11546" max="11546" width="9.625" style="1" customWidth="1"/>
    <col min="11547" max="11552" width="10.625" style="1" customWidth="1"/>
    <col min="11553" max="11553" width="6.625" style="1" customWidth="1"/>
    <col min="11554" max="11561" width="10.625" style="1" customWidth="1"/>
    <col min="11562" max="11567" width="9.625" style="1" customWidth="1"/>
    <col min="11568" max="11776" width="9" style="1"/>
    <col min="11777" max="11777" width="4.625" style="1" customWidth="1"/>
    <col min="11778" max="11778" width="7.625" style="1" customWidth="1"/>
    <col min="11779" max="11790" width="9.625" style="1" customWidth="1"/>
    <col min="11791" max="11792" width="8.625" style="1" customWidth="1"/>
    <col min="11793" max="11798" width="9.625" style="1" customWidth="1"/>
    <col min="11799" max="11799" width="10.625" style="1" customWidth="1"/>
    <col min="11800" max="11800" width="9.625" style="1" customWidth="1"/>
    <col min="11801" max="11801" width="10.625" style="1" customWidth="1"/>
    <col min="11802" max="11802" width="9.625" style="1" customWidth="1"/>
    <col min="11803" max="11808" width="10.625" style="1" customWidth="1"/>
    <col min="11809" max="11809" width="6.625" style="1" customWidth="1"/>
    <col min="11810" max="11817" width="10.625" style="1" customWidth="1"/>
    <col min="11818" max="11823" width="9.625" style="1" customWidth="1"/>
    <col min="11824" max="12032" width="9" style="1"/>
    <col min="12033" max="12033" width="4.625" style="1" customWidth="1"/>
    <col min="12034" max="12034" width="7.625" style="1" customWidth="1"/>
    <col min="12035" max="12046" width="9.625" style="1" customWidth="1"/>
    <col min="12047" max="12048" width="8.625" style="1" customWidth="1"/>
    <col min="12049" max="12054" width="9.625" style="1" customWidth="1"/>
    <col min="12055" max="12055" width="10.625" style="1" customWidth="1"/>
    <col min="12056" max="12056" width="9.625" style="1" customWidth="1"/>
    <col min="12057" max="12057" width="10.625" style="1" customWidth="1"/>
    <col min="12058" max="12058" width="9.625" style="1" customWidth="1"/>
    <col min="12059" max="12064" width="10.625" style="1" customWidth="1"/>
    <col min="12065" max="12065" width="6.625" style="1" customWidth="1"/>
    <col min="12066" max="12073" width="10.625" style="1" customWidth="1"/>
    <col min="12074" max="12079" width="9.625" style="1" customWidth="1"/>
    <col min="12080" max="12288" width="9" style="1"/>
    <col min="12289" max="12289" width="4.625" style="1" customWidth="1"/>
    <col min="12290" max="12290" width="7.625" style="1" customWidth="1"/>
    <col min="12291" max="12302" width="9.625" style="1" customWidth="1"/>
    <col min="12303" max="12304" width="8.625" style="1" customWidth="1"/>
    <col min="12305" max="12310" width="9.625" style="1" customWidth="1"/>
    <col min="12311" max="12311" width="10.625" style="1" customWidth="1"/>
    <col min="12312" max="12312" width="9.625" style="1" customWidth="1"/>
    <col min="12313" max="12313" width="10.625" style="1" customWidth="1"/>
    <col min="12314" max="12314" width="9.625" style="1" customWidth="1"/>
    <col min="12315" max="12320" width="10.625" style="1" customWidth="1"/>
    <col min="12321" max="12321" width="6.625" style="1" customWidth="1"/>
    <col min="12322" max="12329" width="10.625" style="1" customWidth="1"/>
    <col min="12330" max="12335" width="9.625" style="1" customWidth="1"/>
    <col min="12336" max="12544" width="9" style="1"/>
    <col min="12545" max="12545" width="4.625" style="1" customWidth="1"/>
    <col min="12546" max="12546" width="7.625" style="1" customWidth="1"/>
    <col min="12547" max="12558" width="9.625" style="1" customWidth="1"/>
    <col min="12559" max="12560" width="8.625" style="1" customWidth="1"/>
    <col min="12561" max="12566" width="9.625" style="1" customWidth="1"/>
    <col min="12567" max="12567" width="10.625" style="1" customWidth="1"/>
    <col min="12568" max="12568" width="9.625" style="1" customWidth="1"/>
    <col min="12569" max="12569" width="10.625" style="1" customWidth="1"/>
    <col min="12570" max="12570" width="9.625" style="1" customWidth="1"/>
    <col min="12571" max="12576" width="10.625" style="1" customWidth="1"/>
    <col min="12577" max="12577" width="6.625" style="1" customWidth="1"/>
    <col min="12578" max="12585" width="10.625" style="1" customWidth="1"/>
    <col min="12586" max="12591" width="9.625" style="1" customWidth="1"/>
    <col min="12592" max="12800" width="9" style="1"/>
    <col min="12801" max="12801" width="4.625" style="1" customWidth="1"/>
    <col min="12802" max="12802" width="7.625" style="1" customWidth="1"/>
    <col min="12803" max="12814" width="9.625" style="1" customWidth="1"/>
    <col min="12815" max="12816" width="8.625" style="1" customWidth="1"/>
    <col min="12817" max="12822" width="9.625" style="1" customWidth="1"/>
    <col min="12823" max="12823" width="10.625" style="1" customWidth="1"/>
    <col min="12824" max="12824" width="9.625" style="1" customWidth="1"/>
    <col min="12825" max="12825" width="10.625" style="1" customWidth="1"/>
    <col min="12826" max="12826" width="9.625" style="1" customWidth="1"/>
    <col min="12827" max="12832" width="10.625" style="1" customWidth="1"/>
    <col min="12833" max="12833" width="6.625" style="1" customWidth="1"/>
    <col min="12834" max="12841" width="10.625" style="1" customWidth="1"/>
    <col min="12842" max="12847" width="9.625" style="1" customWidth="1"/>
    <col min="12848" max="13056" width="9" style="1"/>
    <col min="13057" max="13057" width="4.625" style="1" customWidth="1"/>
    <col min="13058" max="13058" width="7.625" style="1" customWidth="1"/>
    <col min="13059" max="13070" width="9.625" style="1" customWidth="1"/>
    <col min="13071" max="13072" width="8.625" style="1" customWidth="1"/>
    <col min="13073" max="13078" width="9.625" style="1" customWidth="1"/>
    <col min="13079" max="13079" width="10.625" style="1" customWidth="1"/>
    <col min="13080" max="13080" width="9.625" style="1" customWidth="1"/>
    <col min="13081" max="13081" width="10.625" style="1" customWidth="1"/>
    <col min="13082" max="13082" width="9.625" style="1" customWidth="1"/>
    <col min="13083" max="13088" width="10.625" style="1" customWidth="1"/>
    <col min="13089" max="13089" width="6.625" style="1" customWidth="1"/>
    <col min="13090" max="13097" width="10.625" style="1" customWidth="1"/>
    <col min="13098" max="13103" width="9.625" style="1" customWidth="1"/>
    <col min="13104" max="13312" width="9" style="1"/>
    <col min="13313" max="13313" width="4.625" style="1" customWidth="1"/>
    <col min="13314" max="13314" width="7.625" style="1" customWidth="1"/>
    <col min="13315" max="13326" width="9.625" style="1" customWidth="1"/>
    <col min="13327" max="13328" width="8.625" style="1" customWidth="1"/>
    <col min="13329" max="13334" width="9.625" style="1" customWidth="1"/>
    <col min="13335" max="13335" width="10.625" style="1" customWidth="1"/>
    <col min="13336" max="13336" width="9.625" style="1" customWidth="1"/>
    <col min="13337" max="13337" width="10.625" style="1" customWidth="1"/>
    <col min="13338" max="13338" width="9.625" style="1" customWidth="1"/>
    <col min="13339" max="13344" width="10.625" style="1" customWidth="1"/>
    <col min="13345" max="13345" width="6.625" style="1" customWidth="1"/>
    <col min="13346" max="13353" width="10.625" style="1" customWidth="1"/>
    <col min="13354" max="13359" width="9.625" style="1" customWidth="1"/>
    <col min="13360" max="13568" width="9" style="1"/>
    <col min="13569" max="13569" width="4.625" style="1" customWidth="1"/>
    <col min="13570" max="13570" width="7.625" style="1" customWidth="1"/>
    <col min="13571" max="13582" width="9.625" style="1" customWidth="1"/>
    <col min="13583" max="13584" width="8.625" style="1" customWidth="1"/>
    <col min="13585" max="13590" width="9.625" style="1" customWidth="1"/>
    <col min="13591" max="13591" width="10.625" style="1" customWidth="1"/>
    <col min="13592" max="13592" width="9.625" style="1" customWidth="1"/>
    <col min="13593" max="13593" width="10.625" style="1" customWidth="1"/>
    <col min="13594" max="13594" width="9.625" style="1" customWidth="1"/>
    <col min="13595" max="13600" width="10.625" style="1" customWidth="1"/>
    <col min="13601" max="13601" width="6.625" style="1" customWidth="1"/>
    <col min="13602" max="13609" width="10.625" style="1" customWidth="1"/>
    <col min="13610" max="13615" width="9.625" style="1" customWidth="1"/>
    <col min="13616" max="13824" width="9" style="1"/>
    <col min="13825" max="13825" width="4.625" style="1" customWidth="1"/>
    <col min="13826" max="13826" width="7.625" style="1" customWidth="1"/>
    <col min="13827" max="13838" width="9.625" style="1" customWidth="1"/>
    <col min="13839" max="13840" width="8.625" style="1" customWidth="1"/>
    <col min="13841" max="13846" width="9.625" style="1" customWidth="1"/>
    <col min="13847" max="13847" width="10.625" style="1" customWidth="1"/>
    <col min="13848" max="13848" width="9.625" style="1" customWidth="1"/>
    <col min="13849" max="13849" width="10.625" style="1" customWidth="1"/>
    <col min="13850" max="13850" width="9.625" style="1" customWidth="1"/>
    <col min="13851" max="13856" width="10.625" style="1" customWidth="1"/>
    <col min="13857" max="13857" width="6.625" style="1" customWidth="1"/>
    <col min="13858" max="13865" width="10.625" style="1" customWidth="1"/>
    <col min="13866" max="13871" width="9.625" style="1" customWidth="1"/>
    <col min="13872" max="14080" width="9" style="1"/>
    <col min="14081" max="14081" width="4.625" style="1" customWidth="1"/>
    <col min="14082" max="14082" width="7.625" style="1" customWidth="1"/>
    <col min="14083" max="14094" width="9.625" style="1" customWidth="1"/>
    <col min="14095" max="14096" width="8.625" style="1" customWidth="1"/>
    <col min="14097" max="14102" width="9.625" style="1" customWidth="1"/>
    <col min="14103" max="14103" width="10.625" style="1" customWidth="1"/>
    <col min="14104" max="14104" width="9.625" style="1" customWidth="1"/>
    <col min="14105" max="14105" width="10.625" style="1" customWidth="1"/>
    <col min="14106" max="14106" width="9.625" style="1" customWidth="1"/>
    <col min="14107" max="14112" width="10.625" style="1" customWidth="1"/>
    <col min="14113" max="14113" width="6.625" style="1" customWidth="1"/>
    <col min="14114" max="14121" width="10.625" style="1" customWidth="1"/>
    <col min="14122" max="14127" width="9.625" style="1" customWidth="1"/>
    <col min="14128" max="14336" width="9" style="1"/>
    <col min="14337" max="14337" width="4.625" style="1" customWidth="1"/>
    <col min="14338" max="14338" width="7.625" style="1" customWidth="1"/>
    <col min="14339" max="14350" width="9.625" style="1" customWidth="1"/>
    <col min="14351" max="14352" width="8.625" style="1" customWidth="1"/>
    <col min="14353" max="14358" width="9.625" style="1" customWidth="1"/>
    <col min="14359" max="14359" width="10.625" style="1" customWidth="1"/>
    <col min="14360" max="14360" width="9.625" style="1" customWidth="1"/>
    <col min="14361" max="14361" width="10.625" style="1" customWidth="1"/>
    <col min="14362" max="14362" width="9.625" style="1" customWidth="1"/>
    <col min="14363" max="14368" width="10.625" style="1" customWidth="1"/>
    <col min="14369" max="14369" width="6.625" style="1" customWidth="1"/>
    <col min="14370" max="14377" width="10.625" style="1" customWidth="1"/>
    <col min="14378" max="14383" width="9.625" style="1" customWidth="1"/>
    <col min="14384" max="14592" width="9" style="1"/>
    <col min="14593" max="14593" width="4.625" style="1" customWidth="1"/>
    <col min="14594" max="14594" width="7.625" style="1" customWidth="1"/>
    <col min="14595" max="14606" width="9.625" style="1" customWidth="1"/>
    <col min="14607" max="14608" width="8.625" style="1" customWidth="1"/>
    <col min="14609" max="14614" width="9.625" style="1" customWidth="1"/>
    <col min="14615" max="14615" width="10.625" style="1" customWidth="1"/>
    <col min="14616" max="14616" width="9.625" style="1" customWidth="1"/>
    <col min="14617" max="14617" width="10.625" style="1" customWidth="1"/>
    <col min="14618" max="14618" width="9.625" style="1" customWidth="1"/>
    <col min="14619" max="14624" width="10.625" style="1" customWidth="1"/>
    <col min="14625" max="14625" width="6.625" style="1" customWidth="1"/>
    <col min="14626" max="14633" width="10.625" style="1" customWidth="1"/>
    <col min="14634" max="14639" width="9.625" style="1" customWidth="1"/>
    <col min="14640" max="14848" width="9" style="1"/>
    <col min="14849" max="14849" width="4.625" style="1" customWidth="1"/>
    <col min="14850" max="14850" width="7.625" style="1" customWidth="1"/>
    <col min="14851" max="14862" width="9.625" style="1" customWidth="1"/>
    <col min="14863" max="14864" width="8.625" style="1" customWidth="1"/>
    <col min="14865" max="14870" width="9.625" style="1" customWidth="1"/>
    <col min="14871" max="14871" width="10.625" style="1" customWidth="1"/>
    <col min="14872" max="14872" width="9.625" style="1" customWidth="1"/>
    <col min="14873" max="14873" width="10.625" style="1" customWidth="1"/>
    <col min="14874" max="14874" width="9.625" style="1" customWidth="1"/>
    <col min="14875" max="14880" width="10.625" style="1" customWidth="1"/>
    <col min="14881" max="14881" width="6.625" style="1" customWidth="1"/>
    <col min="14882" max="14889" width="10.625" style="1" customWidth="1"/>
    <col min="14890" max="14895" width="9.625" style="1" customWidth="1"/>
    <col min="14896" max="15104" width="9" style="1"/>
    <col min="15105" max="15105" width="4.625" style="1" customWidth="1"/>
    <col min="15106" max="15106" width="7.625" style="1" customWidth="1"/>
    <col min="15107" max="15118" width="9.625" style="1" customWidth="1"/>
    <col min="15119" max="15120" width="8.625" style="1" customWidth="1"/>
    <col min="15121" max="15126" width="9.625" style="1" customWidth="1"/>
    <col min="15127" max="15127" width="10.625" style="1" customWidth="1"/>
    <col min="15128" max="15128" width="9.625" style="1" customWidth="1"/>
    <col min="15129" max="15129" width="10.625" style="1" customWidth="1"/>
    <col min="15130" max="15130" width="9.625" style="1" customWidth="1"/>
    <col min="15131" max="15136" width="10.625" style="1" customWidth="1"/>
    <col min="15137" max="15137" width="6.625" style="1" customWidth="1"/>
    <col min="15138" max="15145" width="10.625" style="1" customWidth="1"/>
    <col min="15146" max="15151" width="9.625" style="1" customWidth="1"/>
    <col min="15152" max="15360" width="9" style="1"/>
    <col min="15361" max="15361" width="4.625" style="1" customWidth="1"/>
    <col min="15362" max="15362" width="7.625" style="1" customWidth="1"/>
    <col min="15363" max="15374" width="9.625" style="1" customWidth="1"/>
    <col min="15375" max="15376" width="8.625" style="1" customWidth="1"/>
    <col min="15377" max="15382" width="9.625" style="1" customWidth="1"/>
    <col min="15383" max="15383" width="10.625" style="1" customWidth="1"/>
    <col min="15384" max="15384" width="9.625" style="1" customWidth="1"/>
    <col min="15385" max="15385" width="10.625" style="1" customWidth="1"/>
    <col min="15386" max="15386" width="9.625" style="1" customWidth="1"/>
    <col min="15387" max="15392" width="10.625" style="1" customWidth="1"/>
    <col min="15393" max="15393" width="6.625" style="1" customWidth="1"/>
    <col min="15394" max="15401" width="10.625" style="1" customWidth="1"/>
    <col min="15402" max="15407" width="9.625" style="1" customWidth="1"/>
    <col min="15408" max="15616" width="9" style="1"/>
    <col min="15617" max="15617" width="4.625" style="1" customWidth="1"/>
    <col min="15618" max="15618" width="7.625" style="1" customWidth="1"/>
    <col min="15619" max="15630" width="9.625" style="1" customWidth="1"/>
    <col min="15631" max="15632" width="8.625" style="1" customWidth="1"/>
    <col min="15633" max="15638" width="9.625" style="1" customWidth="1"/>
    <col min="15639" max="15639" width="10.625" style="1" customWidth="1"/>
    <col min="15640" max="15640" width="9.625" style="1" customWidth="1"/>
    <col min="15641" max="15641" width="10.625" style="1" customWidth="1"/>
    <col min="15642" max="15642" width="9.625" style="1" customWidth="1"/>
    <col min="15643" max="15648" width="10.625" style="1" customWidth="1"/>
    <col min="15649" max="15649" width="6.625" style="1" customWidth="1"/>
    <col min="15650" max="15657" width="10.625" style="1" customWidth="1"/>
    <col min="15658" max="15663" width="9.625" style="1" customWidth="1"/>
    <col min="15664" max="15872" width="9" style="1"/>
    <col min="15873" max="15873" width="4.625" style="1" customWidth="1"/>
    <col min="15874" max="15874" width="7.625" style="1" customWidth="1"/>
    <col min="15875" max="15886" width="9.625" style="1" customWidth="1"/>
    <col min="15887" max="15888" width="8.625" style="1" customWidth="1"/>
    <col min="15889" max="15894" width="9.625" style="1" customWidth="1"/>
    <col min="15895" max="15895" width="10.625" style="1" customWidth="1"/>
    <col min="15896" max="15896" width="9.625" style="1" customWidth="1"/>
    <col min="15897" max="15897" width="10.625" style="1" customWidth="1"/>
    <col min="15898" max="15898" width="9.625" style="1" customWidth="1"/>
    <col min="15899" max="15904" width="10.625" style="1" customWidth="1"/>
    <col min="15905" max="15905" width="6.625" style="1" customWidth="1"/>
    <col min="15906" max="15913" width="10.625" style="1" customWidth="1"/>
    <col min="15914" max="15919" width="9.625" style="1" customWidth="1"/>
    <col min="15920" max="16128" width="9" style="1"/>
    <col min="16129" max="16129" width="4.625" style="1" customWidth="1"/>
    <col min="16130" max="16130" width="7.625" style="1" customWidth="1"/>
    <col min="16131" max="16142" width="9.625" style="1" customWidth="1"/>
    <col min="16143" max="16144" width="8.625" style="1" customWidth="1"/>
    <col min="16145" max="16150" width="9.625" style="1" customWidth="1"/>
    <col min="16151" max="16151" width="10.625" style="1" customWidth="1"/>
    <col min="16152" max="16152" width="9.625" style="1" customWidth="1"/>
    <col min="16153" max="16153" width="10.625" style="1" customWidth="1"/>
    <col min="16154" max="16154" width="9.625" style="1" customWidth="1"/>
    <col min="16155" max="16160" width="10.625" style="1" customWidth="1"/>
    <col min="16161" max="16161" width="6.625" style="1" customWidth="1"/>
    <col min="16162" max="16169" width="10.625" style="1" customWidth="1"/>
    <col min="16170" max="16175" width="9.625" style="1" customWidth="1"/>
    <col min="16176" max="16384" width="9" style="1"/>
  </cols>
  <sheetData>
    <row r="1" spans="1:47" ht="30" customHeight="1" x14ac:dyDescent="0.15">
      <c r="A1" s="263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5"/>
    </row>
    <row r="2" spans="1:47" ht="15" customHeight="1" x14ac:dyDescent="0.15">
      <c r="A2" s="181" t="s">
        <v>308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" t="s">
        <v>335</v>
      </c>
    </row>
    <row r="3" spans="1:47" ht="15" customHeight="1" thickBot="1" x14ac:dyDescent="0.2">
      <c r="A3" s="181" t="s">
        <v>2</v>
      </c>
      <c r="B3" s="181"/>
      <c r="C3" s="181"/>
      <c r="D3" s="181"/>
      <c r="E3" s="181"/>
      <c r="F3" s="181"/>
      <c r="G3" s="181" t="s">
        <v>3</v>
      </c>
      <c r="H3" s="181"/>
      <c r="I3" s="181"/>
      <c r="J3" s="181"/>
      <c r="K3" s="181"/>
      <c r="L3" s="181"/>
      <c r="M3" s="181"/>
      <c r="O3" s="1" t="s">
        <v>4</v>
      </c>
      <c r="T3" s="1" t="s">
        <v>5</v>
      </c>
      <c r="X3" s="1" t="s">
        <v>6</v>
      </c>
      <c r="AB3" s="1" t="s">
        <v>7</v>
      </c>
      <c r="AH3" s="1" t="s">
        <v>8</v>
      </c>
    </row>
    <row r="4" spans="1:47" ht="14.45" customHeight="1" thickTop="1" x14ac:dyDescent="0.15">
      <c r="A4" s="197"/>
      <c r="B4" s="261" t="s">
        <v>9</v>
      </c>
      <c r="C4" s="266"/>
      <c r="D4" s="266"/>
      <c r="E4" s="266"/>
      <c r="F4" s="267"/>
      <c r="G4" s="260" t="s">
        <v>10</v>
      </c>
      <c r="H4" s="261"/>
      <c r="I4" s="261"/>
      <c r="J4" s="261"/>
      <c r="K4" s="261"/>
      <c r="L4" s="262"/>
      <c r="M4" s="198"/>
      <c r="N4" s="3"/>
      <c r="O4" s="231" t="s">
        <v>11</v>
      </c>
      <c r="P4" s="232"/>
      <c r="Q4" s="248" t="s">
        <v>12</v>
      </c>
      <c r="R4" s="232"/>
      <c r="S4" s="233"/>
      <c r="T4" s="231" t="s">
        <v>13</v>
      </c>
      <c r="U4" s="249"/>
      <c r="V4" s="249"/>
      <c r="W4" s="250"/>
      <c r="X4" s="231" t="s">
        <v>14</v>
      </c>
      <c r="Y4" s="232"/>
      <c r="Z4" s="232"/>
      <c r="AA4" s="233"/>
      <c r="AB4" s="234" t="s">
        <v>15</v>
      </c>
      <c r="AC4" s="235"/>
      <c r="AD4" s="235"/>
      <c r="AE4" s="235"/>
      <c r="AF4" s="236"/>
      <c r="AH4" s="234" t="s">
        <v>16</v>
      </c>
      <c r="AI4" s="237"/>
      <c r="AJ4" s="237"/>
      <c r="AK4" s="237"/>
      <c r="AL4" s="237"/>
      <c r="AM4" s="237"/>
      <c r="AN4" s="235"/>
      <c r="AO4" s="236"/>
      <c r="AP4" s="234" t="s">
        <v>17</v>
      </c>
      <c r="AQ4" s="237"/>
      <c r="AR4" s="235"/>
      <c r="AS4" s="235"/>
      <c r="AT4" s="235"/>
      <c r="AU4" s="236"/>
    </row>
    <row r="5" spans="1:47" ht="39.950000000000003" customHeight="1" x14ac:dyDescent="0.15">
      <c r="A5" s="199" t="s">
        <v>18</v>
      </c>
      <c r="B5" s="200" t="s">
        <v>19</v>
      </c>
      <c r="C5" s="186" t="s">
        <v>20</v>
      </c>
      <c r="D5" s="186" t="s">
        <v>21</v>
      </c>
      <c r="E5" s="187" t="s">
        <v>22</v>
      </c>
      <c r="F5" s="188" t="s">
        <v>23</v>
      </c>
      <c r="G5" s="189" t="s">
        <v>19</v>
      </c>
      <c r="H5" s="190" t="s">
        <v>20</v>
      </c>
      <c r="I5" s="190" t="s">
        <v>21</v>
      </c>
      <c r="J5" s="190" t="s">
        <v>24</v>
      </c>
      <c r="K5" s="190" t="s">
        <v>25</v>
      </c>
      <c r="L5" s="191" t="s">
        <v>26</v>
      </c>
      <c r="M5" s="201"/>
      <c r="N5" s="12"/>
      <c r="O5" s="4" t="s">
        <v>27</v>
      </c>
      <c r="P5" s="13" t="s">
        <v>28</v>
      </c>
      <c r="Q5" s="14" t="s">
        <v>29</v>
      </c>
      <c r="R5" s="13" t="s">
        <v>30</v>
      </c>
      <c r="S5" s="15" t="s">
        <v>31</v>
      </c>
      <c r="T5" s="4" t="s">
        <v>32</v>
      </c>
      <c r="U5" s="13" t="s">
        <v>25</v>
      </c>
      <c r="V5" s="224" t="s">
        <v>26</v>
      </c>
      <c r="W5" s="225"/>
      <c r="X5" s="226" t="s">
        <v>33</v>
      </c>
      <c r="Y5" s="224"/>
      <c r="Z5" s="224" t="s">
        <v>34</v>
      </c>
      <c r="AA5" s="225"/>
      <c r="AB5" s="16" t="s">
        <v>35</v>
      </c>
      <c r="AC5" s="238" t="s">
        <v>36</v>
      </c>
      <c r="AD5" s="239"/>
      <c r="AE5" s="238" t="s">
        <v>37</v>
      </c>
      <c r="AF5" s="240"/>
      <c r="AH5" s="17" t="s">
        <v>32</v>
      </c>
      <c r="AI5" s="18" t="s">
        <v>31</v>
      </c>
      <c r="AJ5" s="223" t="s">
        <v>35</v>
      </c>
      <c r="AK5" s="241"/>
      <c r="AL5" s="223" t="s">
        <v>36</v>
      </c>
      <c r="AM5" s="223"/>
      <c r="AN5" s="224" t="s">
        <v>37</v>
      </c>
      <c r="AO5" s="225"/>
      <c r="AP5" s="226" t="s">
        <v>35</v>
      </c>
      <c r="AQ5" s="227"/>
      <c r="AR5" s="224" t="s">
        <v>36</v>
      </c>
      <c r="AS5" s="227"/>
      <c r="AT5" s="224" t="s">
        <v>37</v>
      </c>
      <c r="AU5" s="228"/>
    </row>
    <row r="6" spans="1:47" ht="14.45" customHeight="1" x14ac:dyDescent="0.15">
      <c r="A6" s="202"/>
      <c r="B6" s="182" t="s">
        <v>38</v>
      </c>
      <c r="C6" s="192" t="s">
        <v>39</v>
      </c>
      <c r="D6" s="192" t="s">
        <v>39</v>
      </c>
      <c r="E6" s="192" t="s">
        <v>39</v>
      </c>
      <c r="F6" s="193" t="s">
        <v>39</v>
      </c>
      <c r="G6" s="183" t="s">
        <v>38</v>
      </c>
      <c r="H6" s="194" t="s">
        <v>39</v>
      </c>
      <c r="I6" s="194" t="s">
        <v>39</v>
      </c>
      <c r="J6" s="195" t="s">
        <v>112</v>
      </c>
      <c r="K6" s="195" t="s">
        <v>113</v>
      </c>
      <c r="L6" s="196" t="s">
        <v>114</v>
      </c>
      <c r="M6" s="201"/>
      <c r="N6" s="12"/>
      <c r="O6" s="26" t="s">
        <v>115</v>
      </c>
      <c r="P6" s="27" t="s">
        <v>116</v>
      </c>
      <c r="Q6" s="28"/>
      <c r="R6" s="27" t="s">
        <v>117</v>
      </c>
      <c r="S6" s="29" t="s">
        <v>118</v>
      </c>
      <c r="T6" s="30" t="s">
        <v>119</v>
      </c>
      <c r="U6" s="24" t="s">
        <v>120</v>
      </c>
      <c r="V6" s="24" t="s">
        <v>121</v>
      </c>
      <c r="W6" s="31" t="s">
        <v>122</v>
      </c>
      <c r="X6" s="30" t="s">
        <v>123</v>
      </c>
      <c r="Y6" s="32" t="s">
        <v>122</v>
      </c>
      <c r="Z6" s="33" t="s">
        <v>124</v>
      </c>
      <c r="AA6" s="31" t="s">
        <v>122</v>
      </c>
      <c r="AB6" s="34" t="s">
        <v>125</v>
      </c>
      <c r="AC6" s="35" t="s">
        <v>126</v>
      </c>
      <c r="AD6" s="35" t="s">
        <v>127</v>
      </c>
      <c r="AE6" s="36" t="s">
        <v>128</v>
      </c>
      <c r="AF6" s="37" t="s">
        <v>129</v>
      </c>
      <c r="AH6" s="38" t="s">
        <v>130</v>
      </c>
      <c r="AI6" s="39" t="s">
        <v>131</v>
      </c>
      <c r="AJ6" s="40"/>
      <c r="AK6" s="41" t="s">
        <v>132</v>
      </c>
      <c r="AL6" s="40"/>
      <c r="AM6" s="41" t="s">
        <v>133</v>
      </c>
      <c r="AN6" s="40"/>
      <c r="AO6" s="42" t="s">
        <v>134</v>
      </c>
      <c r="AP6" s="43" t="s">
        <v>63</v>
      </c>
      <c r="AQ6" s="44" t="s">
        <v>64</v>
      </c>
      <c r="AR6" s="44" t="s">
        <v>63</v>
      </c>
      <c r="AS6" s="44" t="s">
        <v>64</v>
      </c>
      <c r="AT6" s="44" t="s">
        <v>63</v>
      </c>
      <c r="AU6" s="45" t="s">
        <v>64</v>
      </c>
    </row>
    <row r="7" spans="1:47" ht="14.45" customHeight="1" x14ac:dyDescent="0.15">
      <c r="A7" s="203" t="s">
        <v>65</v>
      </c>
      <c r="B7" s="204" t="s">
        <v>208</v>
      </c>
      <c r="C7" s="48">
        <v>100</v>
      </c>
      <c r="D7" s="49">
        <v>0</v>
      </c>
      <c r="E7" s="49">
        <v>33</v>
      </c>
      <c r="F7" s="115">
        <v>0</v>
      </c>
      <c r="G7" s="51" t="s">
        <v>67</v>
      </c>
      <c r="H7" s="49">
        <v>2689162</v>
      </c>
      <c r="I7" s="49">
        <v>1873</v>
      </c>
      <c r="J7" s="52">
        <v>0</v>
      </c>
      <c r="K7" s="49">
        <v>100000</v>
      </c>
      <c r="L7" s="53">
        <v>7963518</v>
      </c>
      <c r="M7" s="179"/>
      <c r="N7" s="54"/>
      <c r="O7" s="55">
        <f>IF(K7&lt;0.5,0.5,((L7-L8)-5*K8)/5/(K7-K8))</f>
        <v>0.1728613569321534</v>
      </c>
      <c r="P7" s="56">
        <f>IF(H7&lt;0.5,1,(I7/H7)/((K7-K8)/(L7-L8)))</f>
        <v>1.0244048963074786</v>
      </c>
      <c r="Q7" s="57">
        <f>IF(C7&lt;0.5,0,D7/C7)</f>
        <v>0</v>
      </c>
      <c r="R7" s="58">
        <f>IF(P7=0,Q7,Q7/P7)</f>
        <v>0</v>
      </c>
      <c r="S7" s="59">
        <f>IF(E7&lt;0.5,0,F7/E7)</f>
        <v>0</v>
      </c>
      <c r="T7" s="60">
        <f>5*R7/(1+5*(1-O7)*R7)</f>
        <v>0</v>
      </c>
      <c r="U7" s="61">
        <v>100000</v>
      </c>
      <c r="V7" s="61">
        <f>5*U7*((1-T7)+O7*T7)</f>
        <v>500000</v>
      </c>
      <c r="W7" s="62">
        <f>SUM(V7:V$24)</f>
        <v>7774775.8567222375</v>
      </c>
      <c r="X7" s="63">
        <f t="shared" ref="X7:X42" si="0">V7*(1-S7)</f>
        <v>500000</v>
      </c>
      <c r="Y7" s="61">
        <f>SUM(X7:X$24)</f>
        <v>7676499.5419539101</v>
      </c>
      <c r="Z7" s="61">
        <f t="shared" ref="Z7:Z42" si="1">V7*S7</f>
        <v>0</v>
      </c>
      <c r="AA7" s="62">
        <f>SUM(Z7:Z$24)</f>
        <v>98276.314768328622</v>
      </c>
      <c r="AB7" s="55">
        <f t="shared" ref="AB7:AB42" si="2">W7/U7</f>
        <v>77.747758567222377</v>
      </c>
      <c r="AC7" s="56">
        <f t="shared" ref="AC7:AC42" si="3">Y7/U7</f>
        <v>76.764995419539105</v>
      </c>
      <c r="AD7" s="64">
        <f>AC7/AB7*100</f>
        <v>98.735959510866735</v>
      </c>
      <c r="AE7" s="56">
        <f t="shared" ref="AE7:AE42" si="4">AA7/U7</f>
        <v>0.98276314768328621</v>
      </c>
      <c r="AF7" s="65">
        <f>AE7/AB7*100</f>
        <v>1.2640404891332888</v>
      </c>
      <c r="AH7" s="66">
        <f>IF(D7=0,0,T7*T7*(1-T7)/D7)</f>
        <v>0</v>
      </c>
      <c r="AI7" s="67">
        <f>IF(E7&lt;0.5,0,S7*(1-S7)/E7)</f>
        <v>0</v>
      </c>
      <c r="AJ7" s="67">
        <f>U7*U7*((1-O7)*5+AB8)^2*AH7</f>
        <v>0</v>
      </c>
      <c r="AK7" s="67">
        <f>SUM(AJ7:AJ$24)/U7/U7</f>
        <v>4.1295888591405614</v>
      </c>
      <c r="AL7" s="67">
        <f>U7*U7*((1-O7)*5*(1-S7)+AC8)^2*AH7+V7*V7*AI7</f>
        <v>0</v>
      </c>
      <c r="AM7" s="67">
        <f>SUM(AL7:AL$24)/U7/U7</f>
        <v>3.7622116634701226</v>
      </c>
      <c r="AN7" s="67">
        <f>U7*U7*((1-O7)*5*S7+AE8)^2*AH7+V7*V7*AI7</f>
        <v>0</v>
      </c>
      <c r="AO7" s="68">
        <f>SUM(AN7:AN$24)/U7/U7</f>
        <v>6.1317343109546639E-2</v>
      </c>
      <c r="AP7" s="55">
        <f t="shared" ref="AP7:AP42" si="5">AB7-1.96*SQRT(AK7)</f>
        <v>73.764766154315424</v>
      </c>
      <c r="AQ7" s="56">
        <f t="shared" ref="AQ7:AQ42" si="6">AB7+1.96*SQRT(AK7)</f>
        <v>81.730750980129329</v>
      </c>
      <c r="AR7" s="56">
        <f t="shared" ref="AR7:AR42" si="7">AC7-1.96*SQRT(AM7)</f>
        <v>72.963296808866914</v>
      </c>
      <c r="AS7" s="56">
        <f t="shared" ref="AS7:AS42" si="8">AC7+1.96*SQRT(AM7)</f>
        <v>80.566694030211295</v>
      </c>
      <c r="AT7" s="56">
        <f t="shared" ref="AT7:AT42" si="9">AE7-1.96*SQRT(AO7)</f>
        <v>0.49742130393845269</v>
      </c>
      <c r="AU7" s="69">
        <f t="shared" ref="AU7:AU42" si="10">AE7+1.96*SQRT(AO7)</f>
        <v>1.4681049914281197</v>
      </c>
    </row>
    <row r="8" spans="1:47" ht="14.45" customHeight="1" x14ac:dyDescent="0.15">
      <c r="A8" s="203"/>
      <c r="B8" s="205" t="s">
        <v>176</v>
      </c>
      <c r="C8" s="71">
        <v>128</v>
      </c>
      <c r="D8" s="72">
        <v>0</v>
      </c>
      <c r="E8" s="72">
        <v>45</v>
      </c>
      <c r="F8" s="126">
        <v>0</v>
      </c>
      <c r="G8" s="74" t="s">
        <v>69</v>
      </c>
      <c r="H8" s="72">
        <v>2841813</v>
      </c>
      <c r="I8" s="72">
        <v>261</v>
      </c>
      <c r="J8" s="75">
        <v>5</v>
      </c>
      <c r="K8" s="72">
        <v>99661</v>
      </c>
      <c r="L8" s="76">
        <v>7464920</v>
      </c>
      <c r="M8" s="179"/>
      <c r="N8" s="54"/>
      <c r="O8" s="77">
        <f t="shared" ref="O8:O22" si="11">IF(K8&lt;0.5,0.5,((L8-L9)-5*K9)/5/(K8-K9))</f>
        <v>0.4553191489361702</v>
      </c>
      <c r="P8" s="78">
        <f t="shared" ref="P8:P23" si="12">IF(H8&lt;0.5,1,(I8/H8)/((K8-K9)/(L8-L9)))</f>
        <v>0.97348850068450843</v>
      </c>
      <c r="Q8" s="79">
        <f t="shared" ref="Q8:Q42" si="13">IF(C8&lt;0.5,0,D8/C8)</f>
        <v>0</v>
      </c>
      <c r="R8" s="80">
        <f t="shared" ref="R8:R42" si="14">IF(P8=0,Q8,Q8/P8)</f>
        <v>0</v>
      </c>
      <c r="S8" s="81">
        <f t="shared" ref="S8:S42" si="15">IF(E8&lt;0.5,0,F8/E8)</f>
        <v>0</v>
      </c>
      <c r="T8" s="82">
        <f>5*R8/(1+5*(1-O8)*R8)</f>
        <v>0</v>
      </c>
      <c r="U8" s="83">
        <f>U7*(1-T7)</f>
        <v>100000</v>
      </c>
      <c r="V8" s="83">
        <f>5*U8*((1-T8)+O8*T8)</f>
        <v>500000</v>
      </c>
      <c r="W8" s="84">
        <f>SUM(V8:V$24)</f>
        <v>7274775.8567222375</v>
      </c>
      <c r="X8" s="85">
        <f t="shared" si="0"/>
        <v>500000</v>
      </c>
      <c r="Y8" s="83">
        <f>SUM(X8:X$24)</f>
        <v>7176499.5419539101</v>
      </c>
      <c r="Z8" s="83">
        <f t="shared" si="1"/>
        <v>0</v>
      </c>
      <c r="AA8" s="84">
        <f>SUM(Z8:Z$24)</f>
        <v>98276.314768328622</v>
      </c>
      <c r="AB8" s="77">
        <f t="shared" si="2"/>
        <v>72.747758567222377</v>
      </c>
      <c r="AC8" s="78">
        <f t="shared" si="3"/>
        <v>71.764995419539105</v>
      </c>
      <c r="AD8" s="86">
        <f t="shared" ref="AD8:AD42" si="16">AC8/AB8*100</f>
        <v>98.649081199147673</v>
      </c>
      <c r="AE8" s="78">
        <f t="shared" si="4"/>
        <v>0.98276314768328621</v>
      </c>
      <c r="AF8" s="87">
        <f t="shared" ref="AF8:AF42" si="17">AE8/AB8*100</f>
        <v>1.3509188008523541</v>
      </c>
      <c r="AH8" s="88">
        <f>IF(D8=0,0,T8*T8*(1-T8)/D8)</f>
        <v>0</v>
      </c>
      <c r="AI8" s="89">
        <f t="shared" ref="AI8:AI42" si="18">IF(E8&lt;0.5,0,S8*(1-S8)/E8)</f>
        <v>0</v>
      </c>
      <c r="AJ8" s="89">
        <f>U8*U8*((1-O8)*5+AB9)^2*AH8</f>
        <v>0</v>
      </c>
      <c r="AK8" s="89">
        <f>SUM(AJ8:AJ$24)/U8/U8</f>
        <v>4.1295888591405614</v>
      </c>
      <c r="AL8" s="89">
        <f>U8*U8*((1-O8)*5*(1-S8)+AC9)^2*AH8+V8*V8*AI8</f>
        <v>0</v>
      </c>
      <c r="AM8" s="89">
        <f>SUM(AL8:AL$24)/U8/U8</f>
        <v>3.7622116634701226</v>
      </c>
      <c r="AN8" s="89">
        <f>U8*U8*((1-O8)*5*S8+AE9)^2*AH8+V8*V8*AI8</f>
        <v>0</v>
      </c>
      <c r="AO8" s="90">
        <f>SUM(AN8:AN$24)/U8/U8</f>
        <v>6.1317343109546639E-2</v>
      </c>
      <c r="AP8" s="77">
        <f t="shared" si="5"/>
        <v>68.764766154315424</v>
      </c>
      <c r="AQ8" s="78">
        <f t="shared" si="6"/>
        <v>76.730750980129329</v>
      </c>
      <c r="AR8" s="78">
        <f t="shared" si="7"/>
        <v>67.963296808866914</v>
      </c>
      <c r="AS8" s="78">
        <f t="shared" si="8"/>
        <v>75.566694030211295</v>
      </c>
      <c r="AT8" s="78">
        <f t="shared" si="9"/>
        <v>0.49742130393845269</v>
      </c>
      <c r="AU8" s="91">
        <f t="shared" si="10"/>
        <v>1.4681049914281197</v>
      </c>
    </row>
    <row r="9" spans="1:47" ht="14.45" customHeight="1" x14ac:dyDescent="0.15">
      <c r="A9" s="203"/>
      <c r="B9" s="205" t="s">
        <v>200</v>
      </c>
      <c r="C9" s="71">
        <v>150</v>
      </c>
      <c r="D9" s="72">
        <v>0</v>
      </c>
      <c r="E9" s="72">
        <v>47</v>
      </c>
      <c r="F9" s="126">
        <v>0</v>
      </c>
      <c r="G9" s="74" t="s">
        <v>71</v>
      </c>
      <c r="H9" s="72">
        <v>3013782</v>
      </c>
      <c r="I9" s="72">
        <v>350</v>
      </c>
      <c r="J9" s="75">
        <v>10</v>
      </c>
      <c r="K9" s="72">
        <v>99614</v>
      </c>
      <c r="L9" s="76">
        <v>6966743</v>
      </c>
      <c r="M9" s="179"/>
      <c r="N9" s="54"/>
      <c r="O9" s="77">
        <f t="shared" si="11"/>
        <v>0.56491228070175448</v>
      </c>
      <c r="P9" s="78">
        <f t="shared" si="12"/>
        <v>1.0145269823413694</v>
      </c>
      <c r="Q9" s="79">
        <f t="shared" si="13"/>
        <v>0</v>
      </c>
      <c r="R9" s="80">
        <f t="shared" si="14"/>
        <v>0</v>
      </c>
      <c r="S9" s="81">
        <f t="shared" si="15"/>
        <v>0</v>
      </c>
      <c r="T9" s="82">
        <f t="shared" ref="T9:T22" si="19">5*R9/(1+5*(1-O9)*R9)</f>
        <v>0</v>
      </c>
      <c r="U9" s="83">
        <f t="shared" ref="U9:U23" si="20">U8*(1-T8)</f>
        <v>100000</v>
      </c>
      <c r="V9" s="83">
        <f t="shared" ref="V9:V22" si="21">5*U9*((1-T9)+O9*T9)</f>
        <v>500000</v>
      </c>
      <c r="W9" s="84">
        <f>SUM(V9:V$24)</f>
        <v>6774775.8567222375</v>
      </c>
      <c r="X9" s="85">
        <f t="shared" si="0"/>
        <v>500000</v>
      </c>
      <c r="Y9" s="83">
        <f>SUM(X9:X$24)</f>
        <v>6676499.5419539083</v>
      </c>
      <c r="Z9" s="83">
        <f t="shared" si="1"/>
        <v>0</v>
      </c>
      <c r="AA9" s="84">
        <f>SUM(Z9:Z$24)</f>
        <v>98276.314768328622</v>
      </c>
      <c r="AB9" s="77">
        <f t="shared" si="2"/>
        <v>67.747758567222377</v>
      </c>
      <c r="AC9" s="78">
        <f t="shared" si="3"/>
        <v>66.764995419539076</v>
      </c>
      <c r="AD9" s="86">
        <f t="shared" si="16"/>
        <v>98.549379096124397</v>
      </c>
      <c r="AE9" s="78">
        <f t="shared" si="4"/>
        <v>0.98276314768328621</v>
      </c>
      <c r="AF9" s="87">
        <f t="shared" si="17"/>
        <v>1.4506209038755788</v>
      </c>
      <c r="AH9" s="88">
        <f>IF(D9=0,0,T9*T9*(1-T9)/D9)</f>
        <v>0</v>
      </c>
      <c r="AI9" s="89">
        <f t="shared" si="18"/>
        <v>0</v>
      </c>
      <c r="AJ9" s="89">
        <f t="shared" ref="AJ9:AJ23" si="22">U9*U9*((1-O9)*5+AB10)^2*AH9</f>
        <v>0</v>
      </c>
      <c r="AK9" s="89">
        <f>SUM(AJ9:AJ$24)/U9/U9</f>
        <v>4.1295888591405614</v>
      </c>
      <c r="AL9" s="89">
        <f t="shared" ref="AL9:AL23" si="23">U9*U9*((1-O9)*5*(1-S9)+AC10)^2*AH9+V9*V9*AI9</f>
        <v>0</v>
      </c>
      <c r="AM9" s="89">
        <f>SUM(AL9:AL$24)/U9/U9</f>
        <v>3.7622116634701226</v>
      </c>
      <c r="AN9" s="89">
        <f t="shared" ref="AN9:AN23" si="24">U9*U9*((1-O9)*5*S9+AE10)^2*AH9+V9*V9*AI9</f>
        <v>0</v>
      </c>
      <c r="AO9" s="90">
        <f>SUM(AN9:AN$24)/U9/U9</f>
        <v>6.1317343109546639E-2</v>
      </c>
      <c r="AP9" s="77">
        <f t="shared" si="5"/>
        <v>63.764766154315424</v>
      </c>
      <c r="AQ9" s="78">
        <f t="shared" si="6"/>
        <v>71.730750980129329</v>
      </c>
      <c r="AR9" s="78">
        <f t="shared" si="7"/>
        <v>62.963296808866893</v>
      </c>
      <c r="AS9" s="78">
        <f t="shared" si="8"/>
        <v>70.566694030211266</v>
      </c>
      <c r="AT9" s="78">
        <f t="shared" si="9"/>
        <v>0.49742130393845269</v>
      </c>
      <c r="AU9" s="91">
        <f t="shared" si="10"/>
        <v>1.4681049914281197</v>
      </c>
    </row>
    <row r="10" spans="1:47" ht="14.45" customHeight="1" x14ac:dyDescent="0.15">
      <c r="A10" s="203"/>
      <c r="B10" s="205" t="s">
        <v>138</v>
      </c>
      <c r="C10" s="71">
        <v>67</v>
      </c>
      <c r="D10" s="72">
        <v>0</v>
      </c>
      <c r="E10" s="72">
        <v>13</v>
      </c>
      <c r="F10" s="126">
        <v>0</v>
      </c>
      <c r="G10" s="74" t="s">
        <v>73</v>
      </c>
      <c r="H10" s="72">
        <v>3096387</v>
      </c>
      <c r="I10" s="72">
        <v>941</v>
      </c>
      <c r="J10" s="75">
        <v>15</v>
      </c>
      <c r="K10" s="72">
        <v>99557</v>
      </c>
      <c r="L10" s="76">
        <v>6468797</v>
      </c>
      <c r="M10" s="179"/>
      <c r="N10" s="54"/>
      <c r="O10" s="77">
        <f t="shared" si="11"/>
        <v>0.5870129870129871</v>
      </c>
      <c r="P10" s="78">
        <f t="shared" si="12"/>
        <v>0.98169808499767264</v>
      </c>
      <c r="Q10" s="79">
        <f t="shared" si="13"/>
        <v>0</v>
      </c>
      <c r="R10" s="80">
        <f t="shared" si="14"/>
        <v>0</v>
      </c>
      <c r="S10" s="81">
        <f t="shared" si="15"/>
        <v>0</v>
      </c>
      <c r="T10" s="82">
        <f t="shared" si="19"/>
        <v>0</v>
      </c>
      <c r="U10" s="83">
        <f t="shared" si="20"/>
        <v>100000</v>
      </c>
      <c r="V10" s="83">
        <f t="shared" si="21"/>
        <v>500000</v>
      </c>
      <c r="W10" s="84">
        <f>SUM(V10:V$24)</f>
        <v>6274775.8567222375</v>
      </c>
      <c r="X10" s="85">
        <f t="shared" si="0"/>
        <v>500000</v>
      </c>
      <c r="Y10" s="83">
        <f>SUM(X10:X$24)</f>
        <v>6176499.5419539083</v>
      </c>
      <c r="Z10" s="83">
        <f t="shared" si="1"/>
        <v>0</v>
      </c>
      <c r="AA10" s="84">
        <f>SUM(Z10:Z$24)</f>
        <v>98276.314768328622</v>
      </c>
      <c r="AB10" s="77">
        <f t="shared" si="2"/>
        <v>62.747758567222377</v>
      </c>
      <c r="AC10" s="78">
        <f t="shared" si="3"/>
        <v>61.764995419539083</v>
      </c>
      <c r="AD10" s="86">
        <f t="shared" si="16"/>
        <v>98.433787644174657</v>
      </c>
      <c r="AE10" s="78">
        <f t="shared" si="4"/>
        <v>0.98276314768328621</v>
      </c>
      <c r="AF10" s="87">
        <f t="shared" si="17"/>
        <v>1.5662123558253336</v>
      </c>
      <c r="AH10" s="88">
        <f t="shared" ref="AH10:AH22" si="25">IF(D10=0,0,T10*T10*(1-T10)/D10)</f>
        <v>0</v>
      </c>
      <c r="AI10" s="89">
        <f t="shared" si="18"/>
        <v>0</v>
      </c>
      <c r="AJ10" s="89">
        <f t="shared" si="22"/>
        <v>0</v>
      </c>
      <c r="AK10" s="89">
        <f>SUM(AJ10:AJ$24)/U10/U10</f>
        <v>4.1295888591405614</v>
      </c>
      <c r="AL10" s="89">
        <f t="shared" si="23"/>
        <v>0</v>
      </c>
      <c r="AM10" s="89">
        <f>SUM(AL10:AL$24)/U10/U10</f>
        <v>3.7622116634701226</v>
      </c>
      <c r="AN10" s="89">
        <f t="shared" si="24"/>
        <v>0</v>
      </c>
      <c r="AO10" s="90">
        <f>SUM(AN10:AN$24)/U10/U10</f>
        <v>6.1317343109546639E-2</v>
      </c>
      <c r="AP10" s="77">
        <f t="shared" si="5"/>
        <v>58.764766154315424</v>
      </c>
      <c r="AQ10" s="78">
        <f t="shared" si="6"/>
        <v>66.730750980129329</v>
      </c>
      <c r="AR10" s="78">
        <f t="shared" si="7"/>
        <v>57.9632968088669</v>
      </c>
      <c r="AS10" s="78">
        <f t="shared" si="8"/>
        <v>65.566694030211266</v>
      </c>
      <c r="AT10" s="78">
        <f t="shared" si="9"/>
        <v>0.49742130393845269</v>
      </c>
      <c r="AU10" s="91">
        <f t="shared" si="10"/>
        <v>1.4681049914281197</v>
      </c>
    </row>
    <row r="11" spans="1:47" ht="14.45" customHeight="1" x14ac:dyDescent="0.15">
      <c r="A11" s="203"/>
      <c r="B11" s="205" t="s">
        <v>210</v>
      </c>
      <c r="C11" s="71">
        <v>24</v>
      </c>
      <c r="D11" s="72">
        <v>0</v>
      </c>
      <c r="E11" s="72">
        <v>15</v>
      </c>
      <c r="F11" s="126">
        <v>0</v>
      </c>
      <c r="G11" s="74" t="s">
        <v>75</v>
      </c>
      <c r="H11" s="72">
        <v>3228469</v>
      </c>
      <c r="I11" s="72">
        <v>1962</v>
      </c>
      <c r="J11" s="75">
        <v>20</v>
      </c>
      <c r="K11" s="72">
        <v>99403</v>
      </c>
      <c r="L11" s="76">
        <v>5971330</v>
      </c>
      <c r="M11" s="179"/>
      <c r="N11" s="54"/>
      <c r="O11" s="77">
        <f t="shared" si="11"/>
        <v>0.52070175438596489</v>
      </c>
      <c r="P11" s="78">
        <f t="shared" si="12"/>
        <v>1.0583511809924049</v>
      </c>
      <c r="Q11" s="79">
        <f t="shared" si="13"/>
        <v>0</v>
      </c>
      <c r="R11" s="80">
        <f t="shared" si="14"/>
        <v>0</v>
      </c>
      <c r="S11" s="81">
        <f t="shared" si="15"/>
        <v>0</v>
      </c>
      <c r="T11" s="82">
        <f t="shared" si="19"/>
        <v>0</v>
      </c>
      <c r="U11" s="83">
        <f t="shared" si="20"/>
        <v>100000</v>
      </c>
      <c r="V11" s="83">
        <f t="shared" si="21"/>
        <v>500000</v>
      </c>
      <c r="W11" s="84">
        <f>SUM(V11:V$24)</f>
        <v>5774775.8567222375</v>
      </c>
      <c r="X11" s="85">
        <f t="shared" si="0"/>
        <v>500000</v>
      </c>
      <c r="Y11" s="83">
        <f>SUM(X11:X$24)</f>
        <v>5676499.5419539083</v>
      </c>
      <c r="Z11" s="83">
        <f t="shared" si="1"/>
        <v>0</v>
      </c>
      <c r="AA11" s="84">
        <f>SUM(Z11:Z$24)</f>
        <v>98276.314768328622</v>
      </c>
      <c r="AB11" s="77">
        <f t="shared" si="2"/>
        <v>57.747758567222377</v>
      </c>
      <c r="AC11" s="78">
        <f t="shared" si="3"/>
        <v>56.764995419539083</v>
      </c>
      <c r="AD11" s="86">
        <f t="shared" si="16"/>
        <v>98.298179579490892</v>
      </c>
      <c r="AE11" s="78">
        <f t="shared" si="4"/>
        <v>0.98276314768328621</v>
      </c>
      <c r="AF11" s="87">
        <f t="shared" si="17"/>
        <v>1.7018204205091043</v>
      </c>
      <c r="AH11" s="88">
        <f t="shared" si="25"/>
        <v>0</v>
      </c>
      <c r="AI11" s="89">
        <f t="shared" si="18"/>
        <v>0</v>
      </c>
      <c r="AJ11" s="89">
        <f t="shared" si="22"/>
        <v>0</v>
      </c>
      <c r="AK11" s="89">
        <f>SUM(AJ11:AJ$24)/U11/U11</f>
        <v>4.1295888591405614</v>
      </c>
      <c r="AL11" s="89">
        <f t="shared" si="23"/>
        <v>0</v>
      </c>
      <c r="AM11" s="89">
        <f>SUM(AL11:AL$24)/U11/U11</f>
        <v>3.7622116634701226</v>
      </c>
      <c r="AN11" s="89">
        <f t="shared" si="24"/>
        <v>0</v>
      </c>
      <c r="AO11" s="90">
        <f>SUM(AN11:AN$24)/U11/U11</f>
        <v>6.1317343109546639E-2</v>
      </c>
      <c r="AP11" s="77">
        <f t="shared" si="5"/>
        <v>53.764766154315424</v>
      </c>
      <c r="AQ11" s="78">
        <f t="shared" si="6"/>
        <v>61.730750980129329</v>
      </c>
      <c r="AR11" s="78">
        <f t="shared" si="7"/>
        <v>52.9632968088669</v>
      </c>
      <c r="AS11" s="78">
        <f t="shared" si="8"/>
        <v>60.566694030211266</v>
      </c>
      <c r="AT11" s="78">
        <f t="shared" si="9"/>
        <v>0.49742130393845269</v>
      </c>
      <c r="AU11" s="91">
        <f t="shared" si="10"/>
        <v>1.4681049914281197</v>
      </c>
    </row>
    <row r="12" spans="1:47" ht="14.45" customHeight="1" x14ac:dyDescent="0.15">
      <c r="A12" s="203"/>
      <c r="B12" s="205" t="s">
        <v>211</v>
      </c>
      <c r="C12" s="71">
        <v>103</v>
      </c>
      <c r="D12" s="72">
        <v>0</v>
      </c>
      <c r="E12" s="72">
        <v>38</v>
      </c>
      <c r="F12" s="126">
        <v>0</v>
      </c>
      <c r="G12" s="74" t="s">
        <v>77</v>
      </c>
      <c r="H12" s="72">
        <v>3642952</v>
      </c>
      <c r="I12" s="72">
        <v>2412</v>
      </c>
      <c r="J12" s="75">
        <v>25</v>
      </c>
      <c r="K12" s="72">
        <v>99118</v>
      </c>
      <c r="L12" s="76">
        <v>5474998</v>
      </c>
      <c r="M12" s="179"/>
      <c r="N12" s="54"/>
      <c r="O12" s="77">
        <f t="shared" si="11"/>
        <v>0.51083591331269351</v>
      </c>
      <c r="P12" s="78">
        <f t="shared" si="12"/>
        <v>1.0142640282602235</v>
      </c>
      <c r="Q12" s="79">
        <f t="shared" si="13"/>
        <v>0</v>
      </c>
      <c r="R12" s="80">
        <f t="shared" si="14"/>
        <v>0</v>
      </c>
      <c r="S12" s="81">
        <f t="shared" si="15"/>
        <v>0</v>
      </c>
      <c r="T12" s="82">
        <f t="shared" si="19"/>
        <v>0</v>
      </c>
      <c r="U12" s="83">
        <f t="shared" si="20"/>
        <v>100000</v>
      </c>
      <c r="V12" s="83">
        <f t="shared" si="21"/>
        <v>500000</v>
      </c>
      <c r="W12" s="84">
        <f>SUM(V12:V$24)</f>
        <v>5274775.8567222375</v>
      </c>
      <c r="X12" s="85">
        <f t="shared" si="0"/>
        <v>500000</v>
      </c>
      <c r="Y12" s="83">
        <f>SUM(X12:X$24)</f>
        <v>5176499.5419539083</v>
      </c>
      <c r="Z12" s="83">
        <f t="shared" si="1"/>
        <v>0</v>
      </c>
      <c r="AA12" s="84">
        <f>SUM(Z12:Z$24)</f>
        <v>98276.314768328622</v>
      </c>
      <c r="AB12" s="77">
        <f t="shared" si="2"/>
        <v>52.747758567222377</v>
      </c>
      <c r="AC12" s="78">
        <f t="shared" si="3"/>
        <v>51.764995419539083</v>
      </c>
      <c r="AD12" s="86">
        <f t="shared" si="16"/>
        <v>98.136862732411942</v>
      </c>
      <c r="AE12" s="78">
        <f t="shared" si="4"/>
        <v>0.98276314768328621</v>
      </c>
      <c r="AF12" s="87">
        <f t="shared" si="17"/>
        <v>1.8631372675880455</v>
      </c>
      <c r="AH12" s="88">
        <f t="shared" si="25"/>
        <v>0</v>
      </c>
      <c r="AI12" s="89">
        <f t="shared" si="18"/>
        <v>0</v>
      </c>
      <c r="AJ12" s="89">
        <f t="shared" si="22"/>
        <v>0</v>
      </c>
      <c r="AK12" s="89">
        <f>SUM(AJ12:AJ$24)/U12/U12</f>
        <v>4.1295888591405614</v>
      </c>
      <c r="AL12" s="89">
        <f t="shared" si="23"/>
        <v>0</v>
      </c>
      <c r="AM12" s="89">
        <f>SUM(AL12:AL$24)/U12/U12</f>
        <v>3.7622116634701226</v>
      </c>
      <c r="AN12" s="89">
        <f t="shared" si="24"/>
        <v>0</v>
      </c>
      <c r="AO12" s="90">
        <f>SUM(AN12:AN$24)/U12/U12</f>
        <v>6.1317343109546639E-2</v>
      </c>
      <c r="AP12" s="77">
        <f t="shared" si="5"/>
        <v>48.764766154315424</v>
      </c>
      <c r="AQ12" s="78">
        <f t="shared" si="6"/>
        <v>56.730750980129329</v>
      </c>
      <c r="AR12" s="78">
        <f t="shared" si="7"/>
        <v>47.9632968088669</v>
      </c>
      <c r="AS12" s="78">
        <f t="shared" si="8"/>
        <v>55.566694030211266</v>
      </c>
      <c r="AT12" s="78">
        <f t="shared" si="9"/>
        <v>0.49742130393845269</v>
      </c>
      <c r="AU12" s="91">
        <f t="shared" si="10"/>
        <v>1.4681049914281197</v>
      </c>
    </row>
    <row r="13" spans="1:47" ht="14.45" customHeight="1" x14ac:dyDescent="0.15">
      <c r="A13" s="203"/>
      <c r="B13" s="205" t="s">
        <v>190</v>
      </c>
      <c r="C13" s="71">
        <v>109</v>
      </c>
      <c r="D13" s="72">
        <v>0</v>
      </c>
      <c r="E13" s="72">
        <v>36</v>
      </c>
      <c r="F13" s="126">
        <v>0</v>
      </c>
      <c r="G13" s="74" t="s">
        <v>79</v>
      </c>
      <c r="H13" s="72">
        <v>4180032</v>
      </c>
      <c r="I13" s="72">
        <v>3177</v>
      </c>
      <c r="J13" s="75">
        <v>30</v>
      </c>
      <c r="K13" s="72">
        <v>98795</v>
      </c>
      <c r="L13" s="76">
        <v>4980198</v>
      </c>
      <c r="M13" s="179"/>
      <c r="N13" s="54"/>
      <c r="O13" s="77">
        <f t="shared" si="11"/>
        <v>0.51657754010695189</v>
      </c>
      <c r="P13" s="78">
        <f t="shared" si="12"/>
        <v>1.0020178689264798</v>
      </c>
      <c r="Q13" s="79">
        <f t="shared" si="13"/>
        <v>0</v>
      </c>
      <c r="R13" s="80">
        <f t="shared" si="14"/>
        <v>0</v>
      </c>
      <c r="S13" s="81">
        <f t="shared" si="15"/>
        <v>0</v>
      </c>
      <c r="T13" s="82">
        <f t="shared" si="19"/>
        <v>0</v>
      </c>
      <c r="U13" s="83">
        <f t="shared" si="20"/>
        <v>100000</v>
      </c>
      <c r="V13" s="83">
        <f t="shared" si="21"/>
        <v>500000</v>
      </c>
      <c r="W13" s="84">
        <f>SUM(V13:V$24)</f>
        <v>4774775.8567222385</v>
      </c>
      <c r="X13" s="85">
        <f t="shared" si="0"/>
        <v>500000</v>
      </c>
      <c r="Y13" s="83">
        <f>SUM(X13:X$24)</f>
        <v>4676499.5419539092</v>
      </c>
      <c r="Z13" s="83">
        <f t="shared" si="1"/>
        <v>0</v>
      </c>
      <c r="AA13" s="84">
        <f>SUM(Z13:Z$24)</f>
        <v>98276.314768328622</v>
      </c>
      <c r="AB13" s="77">
        <f t="shared" si="2"/>
        <v>47.747758567222384</v>
      </c>
      <c r="AC13" s="78">
        <f t="shared" si="3"/>
        <v>46.76499541953909</v>
      </c>
      <c r="AD13" s="86">
        <f t="shared" si="16"/>
        <v>97.941760666524914</v>
      </c>
      <c r="AE13" s="78">
        <f t="shared" si="4"/>
        <v>0.98276314768328621</v>
      </c>
      <c r="AF13" s="87">
        <f t="shared" si="17"/>
        <v>2.0582393334750755</v>
      </c>
      <c r="AH13" s="88">
        <f t="shared" si="25"/>
        <v>0</v>
      </c>
      <c r="AI13" s="89">
        <f t="shared" si="18"/>
        <v>0</v>
      </c>
      <c r="AJ13" s="89">
        <f t="shared" si="22"/>
        <v>0</v>
      </c>
      <c r="AK13" s="89">
        <f>SUM(AJ13:AJ$24)/U13/U13</f>
        <v>4.1295888591405614</v>
      </c>
      <c r="AL13" s="89">
        <f t="shared" si="23"/>
        <v>0</v>
      </c>
      <c r="AM13" s="89">
        <f>SUM(AL13:AL$24)/U13/U13</f>
        <v>3.7622116634701226</v>
      </c>
      <c r="AN13" s="89">
        <f t="shared" si="24"/>
        <v>0</v>
      </c>
      <c r="AO13" s="90">
        <f>SUM(AN13:AN$24)/U13/U13</f>
        <v>6.1317343109546639E-2</v>
      </c>
      <c r="AP13" s="77">
        <f t="shared" si="5"/>
        <v>43.764766154315424</v>
      </c>
      <c r="AQ13" s="78">
        <f t="shared" si="6"/>
        <v>51.730750980129343</v>
      </c>
      <c r="AR13" s="78">
        <f t="shared" si="7"/>
        <v>42.963296808866907</v>
      </c>
      <c r="AS13" s="78">
        <f t="shared" si="8"/>
        <v>50.566694030211274</v>
      </c>
      <c r="AT13" s="78">
        <f t="shared" si="9"/>
        <v>0.49742130393845269</v>
      </c>
      <c r="AU13" s="91">
        <f t="shared" si="10"/>
        <v>1.4681049914281197</v>
      </c>
    </row>
    <row r="14" spans="1:47" ht="14.45" customHeight="1" x14ac:dyDescent="0.15">
      <c r="A14" s="203"/>
      <c r="B14" s="205" t="s">
        <v>213</v>
      </c>
      <c r="C14" s="71">
        <v>135</v>
      </c>
      <c r="D14" s="72">
        <v>0</v>
      </c>
      <c r="E14" s="72">
        <v>50</v>
      </c>
      <c r="F14" s="126">
        <v>0</v>
      </c>
      <c r="G14" s="74" t="s">
        <v>81</v>
      </c>
      <c r="H14" s="72">
        <v>4926663</v>
      </c>
      <c r="I14" s="72">
        <v>4867</v>
      </c>
      <c r="J14" s="75">
        <v>35</v>
      </c>
      <c r="K14" s="72">
        <v>98421</v>
      </c>
      <c r="L14" s="76">
        <v>4487127</v>
      </c>
      <c r="M14" s="179"/>
      <c r="N14" s="54"/>
      <c r="O14" s="77">
        <f t="shared" si="11"/>
        <v>0.53387096774193554</v>
      </c>
      <c r="P14" s="78">
        <f t="shared" si="12"/>
        <v>0.97782963082719465</v>
      </c>
      <c r="Q14" s="79">
        <f t="shared" si="13"/>
        <v>0</v>
      </c>
      <c r="R14" s="80">
        <f t="shared" si="14"/>
        <v>0</v>
      </c>
      <c r="S14" s="81">
        <f t="shared" si="15"/>
        <v>0</v>
      </c>
      <c r="T14" s="82">
        <f t="shared" si="19"/>
        <v>0</v>
      </c>
      <c r="U14" s="83">
        <f t="shared" si="20"/>
        <v>100000</v>
      </c>
      <c r="V14" s="83">
        <f t="shared" si="21"/>
        <v>500000</v>
      </c>
      <c r="W14" s="84">
        <f>SUM(V14:V$24)</f>
        <v>4274775.8567222385</v>
      </c>
      <c r="X14" s="85">
        <f t="shared" si="0"/>
        <v>500000</v>
      </c>
      <c r="Y14" s="83">
        <f>SUM(X14:X$24)</f>
        <v>4176499.5419539092</v>
      </c>
      <c r="Z14" s="83">
        <f t="shared" si="1"/>
        <v>0</v>
      </c>
      <c r="AA14" s="84">
        <f>SUM(Z14:Z$24)</f>
        <v>98276.314768328622</v>
      </c>
      <c r="AB14" s="77">
        <f t="shared" si="2"/>
        <v>42.747758567222384</v>
      </c>
      <c r="AC14" s="78">
        <f t="shared" si="3"/>
        <v>41.76499541953909</v>
      </c>
      <c r="AD14" s="86">
        <f t="shared" si="16"/>
        <v>97.701018297514096</v>
      </c>
      <c r="AE14" s="78">
        <f t="shared" si="4"/>
        <v>0.98276314768328621</v>
      </c>
      <c r="AF14" s="87">
        <f t="shared" si="17"/>
        <v>2.2989817024858881</v>
      </c>
      <c r="AH14" s="88">
        <f t="shared" si="25"/>
        <v>0</v>
      </c>
      <c r="AI14" s="89">
        <f t="shared" si="18"/>
        <v>0</v>
      </c>
      <c r="AJ14" s="89">
        <f t="shared" si="22"/>
        <v>0</v>
      </c>
      <c r="AK14" s="89">
        <f>SUM(AJ14:AJ$24)/U14/U14</f>
        <v>4.1295888591405614</v>
      </c>
      <c r="AL14" s="89">
        <f t="shared" si="23"/>
        <v>0</v>
      </c>
      <c r="AM14" s="89">
        <f>SUM(AL14:AL$24)/U14/U14</f>
        <v>3.7622116634701226</v>
      </c>
      <c r="AN14" s="89">
        <f t="shared" si="24"/>
        <v>0</v>
      </c>
      <c r="AO14" s="90">
        <f>SUM(AN14:AN$24)/U14/U14</f>
        <v>6.1317343109546639E-2</v>
      </c>
      <c r="AP14" s="77">
        <f t="shared" si="5"/>
        <v>38.764766154315424</v>
      </c>
      <c r="AQ14" s="78">
        <f t="shared" si="6"/>
        <v>46.730750980129343</v>
      </c>
      <c r="AR14" s="78">
        <f t="shared" si="7"/>
        <v>37.963296808866907</v>
      </c>
      <c r="AS14" s="78">
        <f t="shared" si="8"/>
        <v>45.566694030211274</v>
      </c>
      <c r="AT14" s="78">
        <f t="shared" si="9"/>
        <v>0.49742130393845269</v>
      </c>
      <c r="AU14" s="91">
        <f t="shared" si="10"/>
        <v>1.4681049914281197</v>
      </c>
    </row>
    <row r="15" spans="1:47" ht="14.45" customHeight="1" x14ac:dyDescent="0.15">
      <c r="A15" s="203"/>
      <c r="B15" s="205" t="s">
        <v>201</v>
      </c>
      <c r="C15" s="71">
        <v>145</v>
      </c>
      <c r="D15" s="72">
        <v>1</v>
      </c>
      <c r="E15" s="72">
        <v>46</v>
      </c>
      <c r="F15" s="126">
        <v>0</v>
      </c>
      <c r="G15" s="74" t="s">
        <v>83</v>
      </c>
      <c r="H15" s="72">
        <v>4381848</v>
      </c>
      <c r="I15" s="72">
        <v>6629</v>
      </c>
      <c r="J15" s="75">
        <v>40</v>
      </c>
      <c r="K15" s="72">
        <v>97925</v>
      </c>
      <c r="L15" s="76">
        <v>3996178</v>
      </c>
      <c r="M15" s="179"/>
      <c r="N15" s="54"/>
      <c r="O15" s="77">
        <f t="shared" si="11"/>
        <v>0.53368841544607193</v>
      </c>
      <c r="P15" s="78">
        <f t="shared" si="12"/>
        <v>0.98278483788079118</v>
      </c>
      <c r="Q15" s="79">
        <f t="shared" si="13"/>
        <v>6.8965517241379309E-3</v>
      </c>
      <c r="R15" s="80">
        <f t="shared" si="14"/>
        <v>7.0173566566301276E-3</v>
      </c>
      <c r="S15" s="81">
        <f t="shared" si="15"/>
        <v>0</v>
      </c>
      <c r="T15" s="82">
        <f t="shared" si="19"/>
        <v>3.4521956656017039E-2</v>
      </c>
      <c r="U15" s="83">
        <f t="shared" si="20"/>
        <v>100000</v>
      </c>
      <c r="V15" s="83">
        <f t="shared" si="21"/>
        <v>491951.00584491529</v>
      </c>
      <c r="W15" s="84">
        <f>SUM(V15:V$24)</f>
        <v>3774775.8567222385</v>
      </c>
      <c r="X15" s="85">
        <f t="shared" si="0"/>
        <v>491951.00584491529</v>
      </c>
      <c r="Y15" s="83">
        <f>SUM(X15:X$24)</f>
        <v>3676499.5419539097</v>
      </c>
      <c r="Z15" s="83">
        <f t="shared" si="1"/>
        <v>0</v>
      </c>
      <c r="AA15" s="84">
        <f>SUM(Z15:Z$24)</f>
        <v>98276.314768328622</v>
      </c>
      <c r="AB15" s="77">
        <f t="shared" si="2"/>
        <v>37.747758567222384</v>
      </c>
      <c r="AC15" s="78">
        <f t="shared" si="3"/>
        <v>36.764995419539098</v>
      </c>
      <c r="AD15" s="86">
        <f t="shared" si="16"/>
        <v>97.396499328739878</v>
      </c>
      <c r="AE15" s="78">
        <f t="shared" si="4"/>
        <v>0.98276314768328621</v>
      </c>
      <c r="AF15" s="87">
        <f t="shared" si="17"/>
        <v>2.6035006712601252</v>
      </c>
      <c r="AH15" s="88">
        <f t="shared" si="25"/>
        <v>1.1506234147230551E-3</v>
      </c>
      <c r="AI15" s="89">
        <f t="shared" si="18"/>
        <v>0</v>
      </c>
      <c r="AJ15" s="89">
        <f t="shared" si="22"/>
        <v>15189750822.875195</v>
      </c>
      <c r="AK15" s="89">
        <f>SUM(AJ15:AJ$24)/U15/U15</f>
        <v>4.1295888591405614</v>
      </c>
      <c r="AL15" s="89">
        <f t="shared" si="23"/>
        <v>14350577062.55031</v>
      </c>
      <c r="AM15" s="89">
        <f>SUM(AL15:AL$24)/U15/U15</f>
        <v>3.7622116634701226</v>
      </c>
      <c r="AN15" s="89">
        <f t="shared" si="24"/>
        <v>11921917.977314889</v>
      </c>
      <c r="AO15" s="90">
        <f>SUM(AN15:AN$24)/U15/U15</f>
        <v>6.1317343109546639E-2</v>
      </c>
      <c r="AP15" s="77">
        <f t="shared" si="5"/>
        <v>33.764766154315424</v>
      </c>
      <c r="AQ15" s="78">
        <f t="shared" si="6"/>
        <v>41.730750980129343</v>
      </c>
      <c r="AR15" s="78">
        <f t="shared" si="7"/>
        <v>32.963296808866914</v>
      </c>
      <c r="AS15" s="78">
        <f t="shared" si="8"/>
        <v>40.566694030211281</v>
      </c>
      <c r="AT15" s="78">
        <f t="shared" si="9"/>
        <v>0.49742130393845269</v>
      </c>
      <c r="AU15" s="91">
        <f t="shared" si="10"/>
        <v>1.4681049914281197</v>
      </c>
    </row>
    <row r="16" spans="1:47" ht="14.45" customHeight="1" x14ac:dyDescent="0.15">
      <c r="A16" s="203"/>
      <c r="B16" s="205" t="s">
        <v>202</v>
      </c>
      <c r="C16" s="71">
        <v>177</v>
      </c>
      <c r="D16" s="72">
        <v>1</v>
      </c>
      <c r="E16" s="72">
        <v>62</v>
      </c>
      <c r="F16" s="128">
        <v>0</v>
      </c>
      <c r="G16" s="74" t="s">
        <v>85</v>
      </c>
      <c r="H16" s="72">
        <v>4015388</v>
      </c>
      <c r="I16" s="72">
        <v>9566</v>
      </c>
      <c r="J16" s="75">
        <v>45</v>
      </c>
      <c r="K16" s="72">
        <v>97174</v>
      </c>
      <c r="L16" s="76">
        <v>3508304</v>
      </c>
      <c r="M16" s="179"/>
      <c r="N16" s="54"/>
      <c r="O16" s="77">
        <f t="shared" si="11"/>
        <v>0.53811965811965812</v>
      </c>
      <c r="P16" s="78">
        <f t="shared" si="12"/>
        <v>0.98381889997385186</v>
      </c>
      <c r="Q16" s="79">
        <f t="shared" si="13"/>
        <v>5.6497175141242938E-3</v>
      </c>
      <c r="R16" s="80">
        <f t="shared" si="14"/>
        <v>5.7426397422070804E-3</v>
      </c>
      <c r="S16" s="81">
        <f t="shared" si="15"/>
        <v>0</v>
      </c>
      <c r="T16" s="82">
        <f t="shared" si="19"/>
        <v>2.8337386532866361E-2</v>
      </c>
      <c r="U16" s="83">
        <f t="shared" si="20"/>
        <v>96547.804334398286</v>
      </c>
      <c r="V16" s="83">
        <f t="shared" si="21"/>
        <v>476420.70078244118</v>
      </c>
      <c r="W16" s="84">
        <f>SUM(V16:V$24)</f>
        <v>3282824.8508773232</v>
      </c>
      <c r="X16" s="85">
        <f t="shared" si="0"/>
        <v>476420.70078244118</v>
      </c>
      <c r="Y16" s="83">
        <f>SUM(X16:X$24)</f>
        <v>3184548.5361089944</v>
      </c>
      <c r="Z16" s="83">
        <f t="shared" si="1"/>
        <v>0</v>
      </c>
      <c r="AA16" s="84">
        <f>SUM(Z16:Z$24)</f>
        <v>98276.314768328622</v>
      </c>
      <c r="AB16" s="77">
        <f t="shared" si="2"/>
        <v>34.002066370221023</v>
      </c>
      <c r="AC16" s="78">
        <f t="shared" si="3"/>
        <v>32.984163213895023</v>
      </c>
      <c r="AD16" s="86">
        <f t="shared" si="16"/>
        <v>97.006349128188646</v>
      </c>
      <c r="AE16" s="78">
        <f t="shared" si="4"/>
        <v>1.0179031563259953</v>
      </c>
      <c r="AF16" s="87">
        <f t="shared" si="17"/>
        <v>2.9936508718113495</v>
      </c>
      <c r="AH16" s="88">
        <f t="shared" si="25"/>
        <v>7.8025234229068066E-4</v>
      </c>
      <c r="AI16" s="89">
        <f t="shared" si="18"/>
        <v>0</v>
      </c>
      <c r="AJ16" s="89">
        <f t="shared" si="22"/>
        <v>7552587403.4700346</v>
      </c>
      <c r="AK16" s="89">
        <f>SUM(AJ16:AJ$24)/U16/U16</f>
        <v>2.800643450231127</v>
      </c>
      <c r="AL16" s="89">
        <f t="shared" si="23"/>
        <v>7069515749.5042257</v>
      </c>
      <c r="AM16" s="89">
        <f>SUM(AL16:AL$24)/U16/U16</f>
        <v>2.4965502540978828</v>
      </c>
      <c r="AN16" s="89">
        <f t="shared" si="24"/>
        <v>7981817.999839549</v>
      </c>
      <c r="AO16" s="90">
        <f>SUM(AN16:AN$24)/U16/U16</f>
        <v>6.4501732392822517E-2</v>
      </c>
      <c r="AP16" s="77">
        <f t="shared" si="5"/>
        <v>30.721982243493798</v>
      </c>
      <c r="AQ16" s="78">
        <f t="shared" si="6"/>
        <v>37.282150496948248</v>
      </c>
      <c r="AR16" s="78">
        <f t="shared" si="7"/>
        <v>29.887270019717604</v>
      </c>
      <c r="AS16" s="78">
        <f t="shared" si="8"/>
        <v>36.081056408072442</v>
      </c>
      <c r="AT16" s="78">
        <f t="shared" si="9"/>
        <v>0.52011820761795424</v>
      </c>
      <c r="AU16" s="91">
        <f t="shared" si="10"/>
        <v>1.5156881050340363</v>
      </c>
    </row>
    <row r="17" spans="1:47" ht="14.45" customHeight="1" x14ac:dyDescent="0.15">
      <c r="A17" s="203"/>
      <c r="B17" s="205" t="s">
        <v>191</v>
      </c>
      <c r="C17" s="71">
        <v>215</v>
      </c>
      <c r="D17" s="72">
        <v>1</v>
      </c>
      <c r="E17" s="72">
        <v>76</v>
      </c>
      <c r="F17" s="128">
        <v>0</v>
      </c>
      <c r="G17" s="74" t="s">
        <v>87</v>
      </c>
      <c r="H17" s="72">
        <v>3807362</v>
      </c>
      <c r="I17" s="72">
        <v>14638</v>
      </c>
      <c r="J17" s="75">
        <v>50</v>
      </c>
      <c r="K17" s="72">
        <v>96004</v>
      </c>
      <c r="L17" s="76">
        <v>3025136</v>
      </c>
      <c r="M17" s="179"/>
      <c r="N17" s="54"/>
      <c r="O17" s="77">
        <f t="shared" si="11"/>
        <v>0.53771739130434781</v>
      </c>
      <c r="P17" s="78">
        <f t="shared" si="12"/>
        <v>0.99410913388781819</v>
      </c>
      <c r="Q17" s="79">
        <f t="shared" si="13"/>
        <v>4.6511627906976744E-3</v>
      </c>
      <c r="R17" s="80">
        <f t="shared" si="14"/>
        <v>4.6787245304825273E-3</v>
      </c>
      <c r="S17" s="81">
        <f t="shared" si="15"/>
        <v>0</v>
      </c>
      <c r="T17" s="82">
        <f t="shared" si="19"/>
        <v>2.3143339816149393E-2</v>
      </c>
      <c r="U17" s="83">
        <f t="shared" si="20"/>
        <v>93811.891884074896</v>
      </c>
      <c r="V17" s="83">
        <f t="shared" si="21"/>
        <v>464041.10319465637</v>
      </c>
      <c r="W17" s="84">
        <f>SUM(V17:V$24)</f>
        <v>2806404.1500948821</v>
      </c>
      <c r="X17" s="85">
        <f t="shared" si="0"/>
        <v>464041.10319465637</v>
      </c>
      <c r="Y17" s="83">
        <f>SUM(X17:X$24)</f>
        <v>2708127.8353265533</v>
      </c>
      <c r="Z17" s="83">
        <f t="shared" si="1"/>
        <v>0</v>
      </c>
      <c r="AA17" s="84">
        <f>SUM(Z17:Z$24)</f>
        <v>98276.314768328622</v>
      </c>
      <c r="AB17" s="77">
        <f t="shared" si="2"/>
        <v>29.915228162787805</v>
      </c>
      <c r="AC17" s="78">
        <f t="shared" si="3"/>
        <v>28.867639069394713</v>
      </c>
      <c r="AD17" s="86">
        <f t="shared" si="16"/>
        <v>96.498141054808301</v>
      </c>
      <c r="AE17" s="78">
        <f t="shared" si="4"/>
        <v>1.0475890933930903</v>
      </c>
      <c r="AF17" s="87">
        <f t="shared" si="17"/>
        <v>3.5018589451916959</v>
      </c>
      <c r="AH17" s="88">
        <f t="shared" si="25"/>
        <v>5.2321827691753382E-4</v>
      </c>
      <c r="AI17" s="89">
        <f t="shared" si="18"/>
        <v>0</v>
      </c>
      <c r="AJ17" s="89">
        <f t="shared" si="22"/>
        <v>3577051128.2826552</v>
      </c>
      <c r="AK17" s="89">
        <f>SUM(AJ17:AJ$24)/U17/U17</f>
        <v>2.1081972318874507</v>
      </c>
      <c r="AL17" s="89">
        <f t="shared" si="23"/>
        <v>3307081109.3185725</v>
      </c>
      <c r="AM17" s="89">
        <f>SUM(AL17:AL$24)/U17/U17</f>
        <v>1.8409986822900526</v>
      </c>
      <c r="AN17" s="89">
        <f t="shared" si="24"/>
        <v>5295646.0226038089</v>
      </c>
      <c r="AO17" s="90">
        <f>SUM(AN17:AN$24)/U17/U17</f>
        <v>6.7411870202830945E-2</v>
      </c>
      <c r="AP17" s="77">
        <f t="shared" si="5"/>
        <v>27.069380224822947</v>
      </c>
      <c r="AQ17" s="78">
        <f t="shared" si="6"/>
        <v>32.761076100752661</v>
      </c>
      <c r="AR17" s="78">
        <f t="shared" si="7"/>
        <v>26.208244300300535</v>
      </c>
      <c r="AS17" s="78">
        <f t="shared" si="8"/>
        <v>31.52703383848889</v>
      </c>
      <c r="AT17" s="78">
        <f t="shared" si="9"/>
        <v>0.53869869205779741</v>
      </c>
      <c r="AU17" s="91">
        <f t="shared" si="10"/>
        <v>1.5564794947283831</v>
      </c>
    </row>
    <row r="18" spans="1:47" ht="14.45" customHeight="1" x14ac:dyDescent="0.15">
      <c r="A18" s="203"/>
      <c r="B18" s="205" t="s">
        <v>214</v>
      </c>
      <c r="C18" s="71">
        <v>254</v>
      </c>
      <c r="D18" s="72">
        <v>2</v>
      </c>
      <c r="E18" s="72">
        <v>84</v>
      </c>
      <c r="F18" s="128">
        <v>0</v>
      </c>
      <c r="G18" s="74" t="s">
        <v>89</v>
      </c>
      <c r="H18" s="72">
        <v>4296539</v>
      </c>
      <c r="I18" s="72">
        <v>27134</v>
      </c>
      <c r="J18" s="75">
        <v>55</v>
      </c>
      <c r="K18" s="72">
        <v>94164</v>
      </c>
      <c r="L18" s="76">
        <v>2549369</v>
      </c>
      <c r="M18" s="179"/>
      <c r="N18" s="54"/>
      <c r="O18" s="77">
        <f t="shared" si="11"/>
        <v>0.53580846634281754</v>
      </c>
      <c r="P18" s="78">
        <f t="shared" si="12"/>
        <v>1.017048497327077</v>
      </c>
      <c r="Q18" s="79">
        <f t="shared" si="13"/>
        <v>7.874015748031496E-3</v>
      </c>
      <c r="R18" s="80">
        <f t="shared" si="14"/>
        <v>7.7420258411721116E-3</v>
      </c>
      <c r="S18" s="81">
        <f t="shared" si="15"/>
        <v>0</v>
      </c>
      <c r="T18" s="82">
        <f t="shared" si="19"/>
        <v>3.8026828387587516E-2</v>
      </c>
      <c r="U18" s="83">
        <f t="shared" si="20"/>
        <v>91640.771391405884</v>
      </c>
      <c r="V18" s="83">
        <f t="shared" si="21"/>
        <v>450115.76536917698</v>
      </c>
      <c r="W18" s="84">
        <f>SUM(V18:V$24)</f>
        <v>2342363.0469002258</v>
      </c>
      <c r="X18" s="85">
        <f t="shared" si="0"/>
        <v>450115.76536917698</v>
      </c>
      <c r="Y18" s="83">
        <f>SUM(X18:X$24)</f>
        <v>2244086.7321318965</v>
      </c>
      <c r="Z18" s="83">
        <f t="shared" si="1"/>
        <v>0</v>
      </c>
      <c r="AA18" s="84">
        <f>SUM(Z18:Z$24)</f>
        <v>98276.314768328622</v>
      </c>
      <c r="AB18" s="77">
        <f t="shared" si="2"/>
        <v>25.560272041969014</v>
      </c>
      <c r="AC18" s="78">
        <f t="shared" si="3"/>
        <v>24.48786384116304</v>
      </c>
      <c r="AD18" s="86">
        <f t="shared" si="16"/>
        <v>95.804394417065993</v>
      </c>
      <c r="AE18" s="78">
        <f t="shared" si="4"/>
        <v>1.0724082008059681</v>
      </c>
      <c r="AF18" s="87">
        <f t="shared" si="17"/>
        <v>4.1956055829339913</v>
      </c>
      <c r="AH18" s="88">
        <f t="shared" si="25"/>
        <v>6.9552568728589064E-4</v>
      </c>
      <c r="AI18" s="89">
        <f t="shared" si="18"/>
        <v>0</v>
      </c>
      <c r="AJ18" s="89">
        <f t="shared" si="22"/>
        <v>3304634620.4339662</v>
      </c>
      <c r="AK18" s="89">
        <f>SUM(AJ18:AJ$24)/U18/U18</f>
        <v>1.7833346019183747</v>
      </c>
      <c r="AL18" s="89">
        <f t="shared" si="23"/>
        <v>3002127427.9884467</v>
      </c>
      <c r="AM18" s="89">
        <f>SUM(AL18:AL$24)/U18/U18</f>
        <v>1.5354721531959934</v>
      </c>
      <c r="AN18" s="89">
        <f t="shared" si="24"/>
        <v>7259136.7681926358</v>
      </c>
      <c r="AO18" s="90">
        <f>SUM(AN18:AN$24)/U18/U18</f>
        <v>7.0013322219354079E-2</v>
      </c>
      <c r="AP18" s="77">
        <f t="shared" si="5"/>
        <v>22.942857629475334</v>
      </c>
      <c r="AQ18" s="78">
        <f t="shared" si="6"/>
        <v>28.177686454462695</v>
      </c>
      <c r="AR18" s="78">
        <f t="shared" si="7"/>
        <v>22.059146108754078</v>
      </c>
      <c r="AS18" s="78">
        <f t="shared" si="8"/>
        <v>26.916581573572003</v>
      </c>
      <c r="AT18" s="78">
        <f t="shared" si="9"/>
        <v>0.5537915999938936</v>
      </c>
      <c r="AU18" s="91">
        <f t="shared" si="10"/>
        <v>1.5910248016180426</v>
      </c>
    </row>
    <row r="19" spans="1:47" ht="14.45" customHeight="1" x14ac:dyDescent="0.15">
      <c r="A19" s="203"/>
      <c r="B19" s="205" t="s">
        <v>146</v>
      </c>
      <c r="C19" s="71">
        <v>258</v>
      </c>
      <c r="D19" s="72">
        <v>2</v>
      </c>
      <c r="E19" s="72">
        <v>88</v>
      </c>
      <c r="F19" s="128">
        <v>1</v>
      </c>
      <c r="G19" s="74" t="s">
        <v>91</v>
      </c>
      <c r="H19" s="72">
        <v>4936772</v>
      </c>
      <c r="I19" s="72">
        <v>46155</v>
      </c>
      <c r="J19" s="75">
        <v>60</v>
      </c>
      <c r="K19" s="72">
        <v>91282</v>
      </c>
      <c r="L19" s="76">
        <v>2085238</v>
      </c>
      <c r="M19" s="179"/>
      <c r="N19" s="54"/>
      <c r="O19" s="77">
        <f t="shared" si="11"/>
        <v>0.52924419940271084</v>
      </c>
      <c r="P19" s="78">
        <f t="shared" si="12"/>
        <v>0.95825599073661039</v>
      </c>
      <c r="Q19" s="79">
        <f t="shared" si="13"/>
        <v>7.7519379844961239E-3</v>
      </c>
      <c r="R19" s="80">
        <f t="shared" si="14"/>
        <v>8.0896316427275534E-3</v>
      </c>
      <c r="S19" s="81">
        <f t="shared" si="15"/>
        <v>1.1363636363636364E-2</v>
      </c>
      <c r="T19" s="82">
        <f t="shared" si="19"/>
        <v>3.9692367699270259E-2</v>
      </c>
      <c r="U19" s="83">
        <f t="shared" si="20"/>
        <v>88155.963504398751</v>
      </c>
      <c r="V19" s="83">
        <f t="shared" si="21"/>
        <v>432543.66488314653</v>
      </c>
      <c r="W19" s="84">
        <f>SUM(V19:V$24)</f>
        <v>1892247.2815310487</v>
      </c>
      <c r="X19" s="85">
        <f t="shared" si="0"/>
        <v>427628.39596401987</v>
      </c>
      <c r="Y19" s="83">
        <f>SUM(X19:X$24)</f>
        <v>1793970.9667627199</v>
      </c>
      <c r="Z19" s="83">
        <f t="shared" si="1"/>
        <v>4915.2689191266654</v>
      </c>
      <c r="AA19" s="84">
        <f>SUM(Z19:Z$24)</f>
        <v>98276.314768328622</v>
      </c>
      <c r="AB19" s="77">
        <f t="shared" si="2"/>
        <v>21.464767740149881</v>
      </c>
      <c r="AC19" s="78">
        <f t="shared" si="3"/>
        <v>20.349967210932991</v>
      </c>
      <c r="AD19" s="86">
        <f t="shared" si="16"/>
        <v>94.806370407951562</v>
      </c>
      <c r="AE19" s="78">
        <f t="shared" si="4"/>
        <v>1.1148005292168905</v>
      </c>
      <c r="AF19" s="87">
        <f t="shared" si="17"/>
        <v>5.1936295920484357</v>
      </c>
      <c r="AH19" s="88">
        <f t="shared" si="25"/>
        <v>7.5647468060763702E-4</v>
      </c>
      <c r="AI19" s="89">
        <f t="shared" si="18"/>
        <v>1.276648196844478E-4</v>
      </c>
      <c r="AJ19" s="89">
        <f t="shared" si="22"/>
        <v>2257611416.9051194</v>
      </c>
      <c r="AK19" s="89">
        <f>SUM(AJ19:AJ$24)/U19/U19</f>
        <v>1.5018855836674452</v>
      </c>
      <c r="AL19" s="89">
        <f t="shared" si="23"/>
        <v>2028733404.6697636</v>
      </c>
      <c r="AM19" s="89">
        <f>SUM(AL19:AL$24)/U19/U19</f>
        <v>1.2729651300214329</v>
      </c>
      <c r="AN19" s="89">
        <f t="shared" si="24"/>
        <v>31386342.456134796</v>
      </c>
      <c r="AO19" s="90">
        <f>SUM(AN19:AN$24)/U19/U19</f>
        <v>7.4723909479221515E-2</v>
      </c>
      <c r="AP19" s="77">
        <f t="shared" si="5"/>
        <v>19.062759484914928</v>
      </c>
      <c r="AQ19" s="78">
        <f t="shared" si="6"/>
        <v>23.866775995384835</v>
      </c>
      <c r="AR19" s="78">
        <f t="shared" si="7"/>
        <v>18.138582386102556</v>
      </c>
      <c r="AS19" s="78">
        <f t="shared" si="8"/>
        <v>22.561352035763427</v>
      </c>
      <c r="AT19" s="78">
        <f t="shared" si="9"/>
        <v>0.57902131101654131</v>
      </c>
      <c r="AU19" s="91">
        <f t="shared" si="10"/>
        <v>1.6505797474172397</v>
      </c>
    </row>
    <row r="20" spans="1:47" ht="14.45" customHeight="1" x14ac:dyDescent="0.15">
      <c r="A20" s="203"/>
      <c r="B20" s="205" t="s">
        <v>309</v>
      </c>
      <c r="C20" s="71">
        <v>164</v>
      </c>
      <c r="D20" s="72">
        <v>3</v>
      </c>
      <c r="E20" s="72">
        <v>57</v>
      </c>
      <c r="F20" s="126">
        <v>1</v>
      </c>
      <c r="G20" s="74" t="s">
        <v>93</v>
      </c>
      <c r="H20" s="72">
        <v>3933785</v>
      </c>
      <c r="I20" s="72">
        <v>57468</v>
      </c>
      <c r="J20" s="75">
        <v>65</v>
      </c>
      <c r="K20" s="72">
        <v>86929</v>
      </c>
      <c r="L20" s="76">
        <v>1639074</v>
      </c>
      <c r="M20" s="179"/>
      <c r="N20" s="54"/>
      <c r="O20" s="77">
        <f t="shared" si="11"/>
        <v>0.5272548053228191</v>
      </c>
      <c r="P20" s="78">
        <f t="shared" si="12"/>
        <v>1.0086189358122006</v>
      </c>
      <c r="Q20" s="79">
        <f t="shared" si="13"/>
        <v>1.8292682926829267E-2</v>
      </c>
      <c r="R20" s="80">
        <f t="shared" si="14"/>
        <v>1.8136366745979144E-2</v>
      </c>
      <c r="S20" s="81">
        <f t="shared" si="15"/>
        <v>1.7543859649122806E-2</v>
      </c>
      <c r="T20" s="82">
        <f t="shared" si="19"/>
        <v>8.6954160924407095E-2</v>
      </c>
      <c r="U20" s="83">
        <f t="shared" si="20"/>
        <v>84656.844586098712</v>
      </c>
      <c r="V20" s="83">
        <f t="shared" si="21"/>
        <v>405884.20991895464</v>
      </c>
      <c r="W20" s="84">
        <f>SUM(V20:V$24)</f>
        <v>1459703.6166479022</v>
      </c>
      <c r="X20" s="85">
        <f t="shared" si="0"/>
        <v>398763.4343063414</v>
      </c>
      <c r="Y20" s="83">
        <f>SUM(X20:X$24)</f>
        <v>1366342.5707987</v>
      </c>
      <c r="Z20" s="83">
        <f t="shared" si="1"/>
        <v>7120.775612613239</v>
      </c>
      <c r="AA20" s="84">
        <f>SUM(Z20:Z$24)</f>
        <v>93361.045849201968</v>
      </c>
      <c r="AB20" s="77">
        <f t="shared" si="2"/>
        <v>17.242594190518606</v>
      </c>
      <c r="AC20" s="78">
        <f t="shared" si="3"/>
        <v>16.139776736056895</v>
      </c>
      <c r="AD20" s="86">
        <f t="shared" si="16"/>
        <v>93.604109438079035</v>
      </c>
      <c r="AE20" s="78">
        <f t="shared" si="4"/>
        <v>1.10281745446171</v>
      </c>
      <c r="AF20" s="87">
        <f t="shared" si="17"/>
        <v>6.395890561920953</v>
      </c>
      <c r="AH20" s="88">
        <f t="shared" si="25"/>
        <v>2.3011878072116167E-3</v>
      </c>
      <c r="AI20" s="89">
        <f t="shared" si="18"/>
        <v>3.0238723925850324E-4</v>
      </c>
      <c r="AJ20" s="89">
        <f t="shared" si="22"/>
        <v>4220585347.0009675</v>
      </c>
      <c r="AK20" s="89">
        <f>SUM(AJ20:AJ$24)/U20/U20</f>
        <v>1.3135957076158751</v>
      </c>
      <c r="AL20" s="89">
        <f t="shared" si="23"/>
        <v>3681882616.9997883</v>
      </c>
      <c r="AM20" s="89">
        <f>SUM(AL20:AL$24)/U20/U20</f>
        <v>1.0972961937547787</v>
      </c>
      <c r="AN20" s="89">
        <f t="shared" si="24"/>
        <v>71900253.819480345</v>
      </c>
      <c r="AO20" s="90">
        <f>SUM(AN20:AN$24)/U20/U20</f>
        <v>7.6649271712475375E-2</v>
      </c>
      <c r="AP20" s="77">
        <f t="shared" si="5"/>
        <v>14.996195011748913</v>
      </c>
      <c r="AQ20" s="78">
        <f t="shared" si="6"/>
        <v>19.488993369288298</v>
      </c>
      <c r="AR20" s="78">
        <f t="shared" si="7"/>
        <v>14.086639366583444</v>
      </c>
      <c r="AS20" s="78">
        <f t="shared" si="8"/>
        <v>18.192914105530345</v>
      </c>
      <c r="AT20" s="78">
        <f t="shared" si="9"/>
        <v>0.56017959897183955</v>
      </c>
      <c r="AU20" s="91">
        <f t="shared" si="10"/>
        <v>1.6454553099515805</v>
      </c>
    </row>
    <row r="21" spans="1:47" ht="14.45" customHeight="1" x14ac:dyDescent="0.15">
      <c r="A21" s="203"/>
      <c r="B21" s="205" t="s">
        <v>310</v>
      </c>
      <c r="C21" s="71">
        <v>210</v>
      </c>
      <c r="D21" s="72">
        <v>6</v>
      </c>
      <c r="E21" s="72">
        <v>65</v>
      </c>
      <c r="F21" s="126">
        <v>0</v>
      </c>
      <c r="G21" s="74" t="s">
        <v>95</v>
      </c>
      <c r="H21" s="72">
        <v>3235341</v>
      </c>
      <c r="I21" s="72">
        <v>73470</v>
      </c>
      <c r="J21" s="75">
        <v>70</v>
      </c>
      <c r="K21" s="72">
        <v>80842</v>
      </c>
      <c r="L21" s="76">
        <v>1218817</v>
      </c>
      <c r="M21" s="179"/>
      <c r="N21" s="54"/>
      <c r="O21" s="77">
        <f t="shared" si="11"/>
        <v>0.53200229489386108</v>
      </c>
      <c r="P21" s="78">
        <f t="shared" si="12"/>
        <v>1.0001077519982688</v>
      </c>
      <c r="Q21" s="79">
        <f t="shared" si="13"/>
        <v>2.8571428571428571E-2</v>
      </c>
      <c r="R21" s="80">
        <f t="shared" si="14"/>
        <v>2.8568350274599238E-2</v>
      </c>
      <c r="S21" s="81">
        <f t="shared" si="15"/>
        <v>0</v>
      </c>
      <c r="T21" s="82">
        <f t="shared" si="19"/>
        <v>0.13389117808946369</v>
      </c>
      <c r="U21" s="83">
        <f t="shared" si="20"/>
        <v>77295.579698606569</v>
      </c>
      <c r="V21" s="83">
        <f t="shared" si="21"/>
        <v>362260.89807349385</v>
      </c>
      <c r="W21" s="84">
        <f>SUM(V21:V$24)</f>
        <v>1053819.4067289473</v>
      </c>
      <c r="X21" s="85">
        <f t="shared" si="0"/>
        <v>362260.89807349385</v>
      </c>
      <c r="Y21" s="83">
        <f>SUM(X21:X$24)</f>
        <v>967579.13649235875</v>
      </c>
      <c r="Z21" s="83">
        <f t="shared" si="1"/>
        <v>0</v>
      </c>
      <c r="AA21" s="84">
        <f>SUM(Z21:Z$24)</f>
        <v>86240.270236588723</v>
      </c>
      <c r="AB21" s="77">
        <f t="shared" si="2"/>
        <v>13.633630937733233</v>
      </c>
      <c r="AC21" s="78">
        <f t="shared" si="3"/>
        <v>12.517910341900206</v>
      </c>
      <c r="AD21" s="86">
        <f t="shared" si="16"/>
        <v>91.81640898944174</v>
      </c>
      <c r="AE21" s="78">
        <f t="shared" si="4"/>
        <v>1.1157205958330292</v>
      </c>
      <c r="AF21" s="87">
        <f t="shared" si="17"/>
        <v>8.1835910105582776</v>
      </c>
      <c r="AH21" s="88">
        <f t="shared" si="25"/>
        <v>2.5877668049303737E-3</v>
      </c>
      <c r="AI21" s="89">
        <f t="shared" si="18"/>
        <v>0</v>
      </c>
      <c r="AJ21" s="89">
        <f t="shared" si="22"/>
        <v>2481928820.9718328</v>
      </c>
      <c r="AK21" s="89">
        <f>SUM(AJ21:AJ$24)/U21/U21</f>
        <v>0.86929034237095426</v>
      </c>
      <c r="AL21" s="89">
        <f t="shared" si="23"/>
        <v>2002895298.9918375</v>
      </c>
      <c r="AM21" s="89">
        <f>SUM(AL21:AL$24)/U21/U21</f>
        <v>0.69999575118631996</v>
      </c>
      <c r="AN21" s="89">
        <f t="shared" si="24"/>
        <v>25656678.408313073</v>
      </c>
      <c r="AO21" s="90">
        <f>SUM(AN21:AN$24)/U21/U21</f>
        <v>7.9909581457649648E-2</v>
      </c>
      <c r="AP21" s="77">
        <f t="shared" si="5"/>
        <v>11.806210411622109</v>
      </c>
      <c r="AQ21" s="78">
        <f t="shared" si="6"/>
        <v>15.461051463844358</v>
      </c>
      <c r="AR21" s="78">
        <f t="shared" si="7"/>
        <v>10.878061666638564</v>
      </c>
      <c r="AS21" s="78">
        <f t="shared" si="8"/>
        <v>14.157759017161849</v>
      </c>
      <c r="AT21" s="78">
        <f t="shared" si="9"/>
        <v>0.56166225221955479</v>
      </c>
      <c r="AU21" s="91">
        <f t="shared" si="10"/>
        <v>1.6697789394465037</v>
      </c>
    </row>
    <row r="22" spans="1:47" ht="14.45" customHeight="1" x14ac:dyDescent="0.15">
      <c r="A22" s="203"/>
      <c r="B22" s="205" t="s">
        <v>311</v>
      </c>
      <c r="C22" s="71">
        <v>256</v>
      </c>
      <c r="D22" s="72">
        <v>13</v>
      </c>
      <c r="E22" s="72">
        <v>87</v>
      </c>
      <c r="F22" s="126">
        <v>4</v>
      </c>
      <c r="G22" s="74" t="s">
        <v>97</v>
      </c>
      <c r="H22" s="72">
        <v>2593169</v>
      </c>
      <c r="I22" s="72">
        <v>102673</v>
      </c>
      <c r="J22" s="75">
        <v>75</v>
      </c>
      <c r="K22" s="72">
        <v>72127</v>
      </c>
      <c r="L22" s="76">
        <v>835000</v>
      </c>
      <c r="M22" s="179"/>
      <c r="N22" s="54"/>
      <c r="O22" s="77">
        <f t="shared" si="11"/>
        <v>0.53363147123474564</v>
      </c>
      <c r="P22" s="78">
        <f t="shared" si="12"/>
        <v>0.98997905253822749</v>
      </c>
      <c r="Q22" s="79">
        <f t="shared" si="13"/>
        <v>5.078125E-2</v>
      </c>
      <c r="R22" s="80">
        <f t="shared" si="14"/>
        <v>5.129527727864637E-2</v>
      </c>
      <c r="S22" s="81">
        <f t="shared" si="15"/>
        <v>4.5977011494252873E-2</v>
      </c>
      <c r="T22" s="82">
        <f t="shared" si="19"/>
        <v>0.22907602671502192</v>
      </c>
      <c r="U22" s="83">
        <f t="shared" si="20"/>
        <v>66946.383471652094</v>
      </c>
      <c r="V22" s="83">
        <f t="shared" si="21"/>
        <v>298971.21805812715</v>
      </c>
      <c r="W22" s="84">
        <f>SUM(V22:V$24)</f>
        <v>691558.50865545357</v>
      </c>
      <c r="X22" s="85">
        <f t="shared" si="0"/>
        <v>285225.41492901789</v>
      </c>
      <c r="Y22" s="83">
        <f>SUM(X22:X$24)</f>
        <v>605318.2384188649</v>
      </c>
      <c r="Z22" s="83">
        <f t="shared" si="1"/>
        <v>13745.803129109294</v>
      </c>
      <c r="AA22" s="84">
        <f>SUM(Z22:Z$24)</f>
        <v>86240.270236588723</v>
      </c>
      <c r="AB22" s="77">
        <f t="shared" si="2"/>
        <v>10.330035362526916</v>
      </c>
      <c r="AC22" s="78">
        <f t="shared" si="3"/>
        <v>9.0418362729807811</v>
      </c>
      <c r="AD22" s="86">
        <f t="shared" si="16"/>
        <v>87.529577156926436</v>
      </c>
      <c r="AE22" s="78">
        <f t="shared" si="4"/>
        <v>1.2881990895461362</v>
      </c>
      <c r="AF22" s="87">
        <f t="shared" si="17"/>
        <v>12.470422843073589</v>
      </c>
      <c r="AH22" s="88">
        <f t="shared" si="25"/>
        <v>3.1119132533317245E-3</v>
      </c>
      <c r="AI22" s="89">
        <f t="shared" si="18"/>
        <v>5.0417386101505994E-4</v>
      </c>
      <c r="AJ22" s="89">
        <f t="shared" si="22"/>
        <v>1377618884.2087605</v>
      </c>
      <c r="AK22" s="89">
        <f>SUM(AJ22:AJ$24)/U22/U22</f>
        <v>0.60505332304707982</v>
      </c>
      <c r="AL22" s="89">
        <f t="shared" si="23"/>
        <v>1035435773.8448174</v>
      </c>
      <c r="AM22" s="89">
        <f>SUM(AL22:AL$24)/U22/U22</f>
        <v>0.48625442583444267</v>
      </c>
      <c r="AN22" s="89">
        <f t="shared" si="24"/>
        <v>76943768.929579541</v>
      </c>
      <c r="AO22" s="90">
        <f>SUM(AN22:AN$24)/U22/U22</f>
        <v>0.10080097215952065</v>
      </c>
      <c r="AP22" s="77">
        <f t="shared" si="5"/>
        <v>8.8054459601573267</v>
      </c>
      <c r="AQ22" s="78">
        <f t="shared" si="6"/>
        <v>11.854624764896505</v>
      </c>
      <c r="AR22" s="78">
        <f t="shared" si="7"/>
        <v>7.6750901362437514</v>
      </c>
      <c r="AS22" s="78">
        <f t="shared" si="8"/>
        <v>10.408582409717811</v>
      </c>
      <c r="AT22" s="78">
        <f t="shared" si="9"/>
        <v>0.66591538041659892</v>
      </c>
      <c r="AU22" s="91">
        <f t="shared" si="10"/>
        <v>1.9104827986756734</v>
      </c>
    </row>
    <row r="23" spans="1:47" ht="14.45" customHeight="1" x14ac:dyDescent="0.15">
      <c r="A23" s="203"/>
      <c r="B23" s="205" t="s">
        <v>196</v>
      </c>
      <c r="C23" s="71">
        <v>155</v>
      </c>
      <c r="D23" s="72">
        <v>17</v>
      </c>
      <c r="E23" s="72">
        <v>53</v>
      </c>
      <c r="F23" s="126">
        <v>7</v>
      </c>
      <c r="G23" s="74" t="s">
        <v>99</v>
      </c>
      <c r="H23" s="72">
        <v>1700191</v>
      </c>
      <c r="I23" s="72">
        <v>119801</v>
      </c>
      <c r="J23" s="75">
        <v>80</v>
      </c>
      <c r="K23" s="72">
        <v>58934</v>
      </c>
      <c r="L23" s="76">
        <v>505129</v>
      </c>
      <c r="M23" s="179"/>
      <c r="N23" s="54"/>
      <c r="O23" s="77">
        <f>IF(K23&lt;0.5,0.5,((L23-L24)-5*K24)/5/(K23-K24))</f>
        <v>0.51768128916741274</v>
      </c>
      <c r="P23" s="78">
        <f t="shared" si="12"/>
        <v>0.99185554200888892</v>
      </c>
      <c r="Q23" s="79">
        <f t="shared" si="13"/>
        <v>0.10967741935483871</v>
      </c>
      <c r="R23" s="80">
        <f t="shared" si="14"/>
        <v>0.11057801737206585</v>
      </c>
      <c r="S23" s="81">
        <f t="shared" si="15"/>
        <v>0.13207547169811321</v>
      </c>
      <c r="T23" s="82">
        <f>5*R23/(1+5*(1-O23)*R23)</f>
        <v>0.43649128916347513</v>
      </c>
      <c r="U23" s="83">
        <f t="shared" si="20"/>
        <v>51610.571943025818</v>
      </c>
      <c r="V23" s="83">
        <f>5*U23*((1-T23)+O23*T23)</f>
        <v>203725.52897269177</v>
      </c>
      <c r="W23" s="84">
        <f>SUM(V23:V$24)</f>
        <v>392587.29059732641</v>
      </c>
      <c r="X23" s="85">
        <f t="shared" si="0"/>
        <v>176818.38363667589</v>
      </c>
      <c r="Y23" s="83">
        <f>SUM(X23:X$24)</f>
        <v>320092.82348984701</v>
      </c>
      <c r="Z23" s="83">
        <f t="shared" si="1"/>
        <v>26907.145336015892</v>
      </c>
      <c r="AA23" s="84">
        <f>SUM(Z23:Z$24)</f>
        <v>72494.467107479431</v>
      </c>
      <c r="AB23" s="77">
        <f t="shared" si="2"/>
        <v>7.606722340351376</v>
      </c>
      <c r="AC23" s="78">
        <f t="shared" si="3"/>
        <v>6.2020785943470145</v>
      </c>
      <c r="AD23" s="86">
        <f t="shared" si="16"/>
        <v>81.534178807169695</v>
      </c>
      <c r="AE23" s="78">
        <f t="shared" si="4"/>
        <v>1.4046437460043624</v>
      </c>
      <c r="AF23" s="87">
        <f t="shared" si="17"/>
        <v>18.465821192830315</v>
      </c>
      <c r="AH23" s="88">
        <f>IF(D23=0,0,T23*T23*(1-T23)/D23)</f>
        <v>6.315429257475141E-3</v>
      </c>
      <c r="AI23" s="89">
        <f t="shared" si="18"/>
        <v>2.1628592730912094E-3</v>
      </c>
      <c r="AJ23" s="89">
        <f t="shared" si="22"/>
        <v>1334120147.2570801</v>
      </c>
      <c r="AK23" s="89">
        <f>SUM(AJ23:AJ$24)/U23/U23</f>
        <v>0.50086144130614541</v>
      </c>
      <c r="AL23" s="89">
        <f t="shared" si="23"/>
        <v>918644122.17095697</v>
      </c>
      <c r="AM23" s="89">
        <f>SUM(AL23:AL$24)/U23/U23</f>
        <v>0.42943618826461089</v>
      </c>
      <c r="AN23" s="89">
        <f t="shared" si="24"/>
        <v>149603800.0515005</v>
      </c>
      <c r="AO23" s="90">
        <f>SUM(AN23:AN$24)/U23/U23</f>
        <v>0.14071957983079042</v>
      </c>
      <c r="AP23" s="77">
        <f t="shared" si="5"/>
        <v>6.2195996662804456</v>
      </c>
      <c r="AQ23" s="78">
        <f t="shared" si="6"/>
        <v>8.9938450144223054</v>
      </c>
      <c r="AR23" s="78">
        <f t="shared" si="7"/>
        <v>4.9176635287092241</v>
      </c>
      <c r="AS23" s="78">
        <f t="shared" si="8"/>
        <v>7.4864936599848049</v>
      </c>
      <c r="AT23" s="78">
        <f t="shared" si="9"/>
        <v>0.6693966189253342</v>
      </c>
      <c r="AU23" s="91">
        <f t="shared" si="10"/>
        <v>2.1398908730833908</v>
      </c>
    </row>
    <row r="24" spans="1:47" ht="14.45" customHeight="1" x14ac:dyDescent="0.15">
      <c r="A24" s="183"/>
      <c r="B24" s="206" t="s">
        <v>187</v>
      </c>
      <c r="C24" s="94">
        <v>90</v>
      </c>
      <c r="D24" s="95">
        <v>13</v>
      </c>
      <c r="E24" s="95">
        <v>29</v>
      </c>
      <c r="F24" s="180">
        <v>7</v>
      </c>
      <c r="G24" s="97" t="s">
        <v>101</v>
      </c>
      <c r="H24" s="95">
        <v>1052072</v>
      </c>
      <c r="I24" s="95">
        <v>159813</v>
      </c>
      <c r="J24" s="98">
        <v>85</v>
      </c>
      <c r="K24" s="95">
        <v>41062</v>
      </c>
      <c r="L24" s="99">
        <v>253559</v>
      </c>
      <c r="M24" s="179"/>
      <c r="N24" s="54"/>
      <c r="O24" s="100">
        <v>1</v>
      </c>
      <c r="P24" s="101">
        <f>IF(H24&lt;0.5,1,(I24/H24)/(K24/L24))</f>
        <v>0.93800590719217503</v>
      </c>
      <c r="Q24" s="102">
        <f t="shared" si="13"/>
        <v>0.14444444444444443</v>
      </c>
      <c r="R24" s="103">
        <f t="shared" si="14"/>
        <v>0.1539909752560345</v>
      </c>
      <c r="S24" s="104">
        <f t="shared" si="15"/>
        <v>0.2413793103448276</v>
      </c>
      <c r="T24" s="100">
        <v>1</v>
      </c>
      <c r="U24" s="105">
        <f>U23*(1-T23)</f>
        <v>29083.006861150199</v>
      </c>
      <c r="V24" s="105">
        <f>U24/R24</f>
        <v>188861.76162463464</v>
      </c>
      <c r="W24" s="106">
        <f>SUM(V24:V$24)</f>
        <v>188861.76162463464</v>
      </c>
      <c r="X24" s="100">
        <f t="shared" si="0"/>
        <v>143274.43985317109</v>
      </c>
      <c r="Y24" s="105">
        <f>SUM(X24:X$24)</f>
        <v>143274.43985317109</v>
      </c>
      <c r="Z24" s="105">
        <f t="shared" si="1"/>
        <v>45587.321771463539</v>
      </c>
      <c r="AA24" s="106">
        <f>SUM(Z24:Z$24)</f>
        <v>45587.321771463539</v>
      </c>
      <c r="AB24" s="107">
        <f t="shared" si="2"/>
        <v>6.4938870497919821</v>
      </c>
      <c r="AC24" s="101">
        <f t="shared" si="3"/>
        <v>4.9263970722559858</v>
      </c>
      <c r="AD24" s="108">
        <f t="shared" si="16"/>
        <v>75.862068965517224</v>
      </c>
      <c r="AE24" s="101">
        <f t="shared" si="4"/>
        <v>1.5674899775359958</v>
      </c>
      <c r="AF24" s="109">
        <f t="shared" si="17"/>
        <v>24.137931034482762</v>
      </c>
      <c r="AH24" s="110">
        <f>0</f>
        <v>0</v>
      </c>
      <c r="AI24" s="111">
        <f t="shared" si="18"/>
        <v>6.3143220304235515E-3</v>
      </c>
      <c r="AJ24" s="111">
        <v>0</v>
      </c>
      <c r="AK24" s="111">
        <f>(1-R24)/R24/R24/D24</f>
        <v>2.7443601512049254</v>
      </c>
      <c r="AL24" s="111">
        <f>V24*V24*AI24</f>
        <v>225224068.66250724</v>
      </c>
      <c r="AM24" s="111">
        <f>(1-S24)*(1-S24)*(1-R24)/R24/R24/D24+AI24/R24/R24</f>
        <v>1.8456725044361211</v>
      </c>
      <c r="AN24" s="111">
        <f>V24*V24*AI24</f>
        <v>225224068.66250724</v>
      </c>
      <c r="AO24" s="112">
        <f>S24*S24*(1-R24)/R24/R24/D24+AI24/R24/R24</f>
        <v>0.42617587450253902</v>
      </c>
      <c r="AP24" s="107">
        <f t="shared" si="5"/>
        <v>3.2469294034915501</v>
      </c>
      <c r="AQ24" s="101">
        <f t="shared" si="6"/>
        <v>9.7408446960924131</v>
      </c>
      <c r="AR24" s="101">
        <f t="shared" si="7"/>
        <v>2.2636286833340722</v>
      </c>
      <c r="AS24" s="101">
        <f t="shared" si="8"/>
        <v>7.5891654611778989</v>
      </c>
      <c r="AT24" s="101">
        <f t="shared" si="9"/>
        <v>0.2879598921183244</v>
      </c>
      <c r="AU24" s="113">
        <f t="shared" si="10"/>
        <v>2.8470200629536673</v>
      </c>
    </row>
    <row r="25" spans="1:47" ht="14.45" customHeight="1" x14ac:dyDescent="0.15">
      <c r="A25" s="203" t="s">
        <v>102</v>
      </c>
      <c r="B25" s="204" t="s">
        <v>67</v>
      </c>
      <c r="C25" s="114">
        <v>94</v>
      </c>
      <c r="D25" s="207">
        <v>0</v>
      </c>
      <c r="E25" s="207">
        <v>29</v>
      </c>
      <c r="F25" s="115">
        <v>0</v>
      </c>
      <c r="G25" s="51" t="s">
        <v>67</v>
      </c>
      <c r="H25" s="49">
        <v>2565299</v>
      </c>
      <c r="I25" s="49">
        <v>1509</v>
      </c>
      <c r="J25" s="52">
        <v>0</v>
      </c>
      <c r="K25" s="49">
        <v>100000</v>
      </c>
      <c r="L25" s="53">
        <v>8638891</v>
      </c>
      <c r="M25" s="179"/>
      <c r="N25" s="54"/>
      <c r="O25" s="116">
        <f t="shared" ref="O25:O40" si="26">IF(K25&lt;0.5,0.5,((L25-L26)-5*K26)/5/(K25-K26))</f>
        <v>0.17388316151202748</v>
      </c>
      <c r="P25" s="117">
        <f t="shared" ref="P25:P40" si="27">IF(H25&lt;0.5,1,(I25/H25)/((K25-K26)/(L25-L26)))</f>
        <v>1.0082842014159938</v>
      </c>
      <c r="Q25" s="57">
        <f t="shared" si="13"/>
        <v>0</v>
      </c>
      <c r="R25" s="118">
        <f t="shared" si="14"/>
        <v>0</v>
      </c>
      <c r="S25" s="119">
        <f t="shared" si="15"/>
        <v>0</v>
      </c>
      <c r="T25" s="120">
        <f>5*R25/(1+5*(1-O25)*R25)</f>
        <v>0</v>
      </c>
      <c r="U25" s="121">
        <v>100000</v>
      </c>
      <c r="V25" s="121">
        <f>5*U25*((1-T25)+O25*T25)</f>
        <v>500000</v>
      </c>
      <c r="W25" s="122">
        <f>SUM(V25:V$42)</f>
        <v>8833430.4790275153</v>
      </c>
      <c r="X25" s="123">
        <f t="shared" si="0"/>
        <v>500000</v>
      </c>
      <c r="Y25" s="121">
        <f>SUM(X25:X$42)</f>
        <v>8516404.5172872059</v>
      </c>
      <c r="Z25" s="121">
        <f t="shared" si="1"/>
        <v>0</v>
      </c>
      <c r="AA25" s="122">
        <f>SUM(Z25:Z$42)</f>
        <v>317025.96174031042</v>
      </c>
      <c r="AB25" s="116">
        <f t="shared" si="2"/>
        <v>88.334304790275155</v>
      </c>
      <c r="AC25" s="117">
        <f t="shared" si="3"/>
        <v>85.164045172872065</v>
      </c>
      <c r="AD25" s="64">
        <f t="shared" si="16"/>
        <v>96.411066317972413</v>
      </c>
      <c r="AE25" s="117">
        <f t="shared" si="4"/>
        <v>3.1702596174031044</v>
      </c>
      <c r="AF25" s="65">
        <f t="shared" si="17"/>
        <v>3.5889336820275992</v>
      </c>
      <c r="AH25" s="66">
        <f>IF(D25=0,0,T25*T25*(1-T25)/D25)</f>
        <v>0</v>
      </c>
      <c r="AI25" s="67">
        <f t="shared" si="18"/>
        <v>0</v>
      </c>
      <c r="AJ25" s="67">
        <f>U25*U25*((1-O25)*5+AB26)^2*AH25</f>
        <v>0</v>
      </c>
      <c r="AK25" s="67">
        <f>SUM(AJ25:AJ$42)/U25/U25</f>
        <v>3.8651889299835207</v>
      </c>
      <c r="AL25" s="67">
        <f>U25*U25*((1-O25)*5*(1-S25)+AC26)^2*AH25+V25*V25*AI25</f>
        <v>0</v>
      </c>
      <c r="AM25" s="67">
        <f>SUM(AL25:AL$42)/U25/U25</f>
        <v>3.2483821321333175</v>
      </c>
      <c r="AN25" s="67">
        <f>U25*U25*((1-O25)*5*S25+AE26)^2*AH25+V25*V25*AI25</f>
        <v>0</v>
      </c>
      <c r="AO25" s="68">
        <f>SUM(AN25:AN$42)/U25/U25</f>
        <v>0.21795870426282055</v>
      </c>
      <c r="AP25" s="116">
        <f t="shared" si="5"/>
        <v>84.480928375567572</v>
      </c>
      <c r="AQ25" s="117">
        <f t="shared" si="6"/>
        <v>92.187681204982738</v>
      </c>
      <c r="AR25" s="117">
        <f t="shared" si="7"/>
        <v>81.631484515388124</v>
      </c>
      <c r="AS25" s="117">
        <f t="shared" si="8"/>
        <v>88.696605830356006</v>
      </c>
      <c r="AT25" s="117">
        <f t="shared" si="9"/>
        <v>2.2552130839983535</v>
      </c>
      <c r="AU25" s="124">
        <f t="shared" si="10"/>
        <v>4.0853061508078552</v>
      </c>
    </row>
    <row r="26" spans="1:47" ht="14.45" customHeight="1" x14ac:dyDescent="0.15">
      <c r="A26" s="208"/>
      <c r="B26" s="205" t="s">
        <v>69</v>
      </c>
      <c r="C26" s="71">
        <v>116</v>
      </c>
      <c r="D26" s="72">
        <v>0</v>
      </c>
      <c r="E26" s="72">
        <v>35</v>
      </c>
      <c r="F26" s="126">
        <v>0</v>
      </c>
      <c r="G26" s="74" t="s">
        <v>69</v>
      </c>
      <c r="H26" s="72">
        <v>2708194</v>
      </c>
      <c r="I26" s="72">
        <v>219</v>
      </c>
      <c r="J26" s="75">
        <v>5</v>
      </c>
      <c r="K26" s="72">
        <v>99709</v>
      </c>
      <c r="L26" s="76">
        <v>8140093</v>
      </c>
      <c r="M26" s="179"/>
      <c r="N26" s="54"/>
      <c r="O26" s="77">
        <f t="shared" si="26"/>
        <v>0.44736842105263158</v>
      </c>
      <c r="P26" s="78">
        <f t="shared" si="27"/>
        <v>1.0607026014578835</v>
      </c>
      <c r="Q26" s="79">
        <f t="shared" si="13"/>
        <v>0</v>
      </c>
      <c r="R26" s="80">
        <f t="shared" si="14"/>
        <v>0</v>
      </c>
      <c r="S26" s="81">
        <f t="shared" si="15"/>
        <v>0</v>
      </c>
      <c r="T26" s="82">
        <f>5*R26/(1+5*(1-O26)*R26)</f>
        <v>0</v>
      </c>
      <c r="U26" s="83">
        <f>U25*(1-T25)</f>
        <v>100000</v>
      </c>
      <c r="V26" s="83">
        <f>5*U26*((1-T26)+O26*T26)</f>
        <v>500000</v>
      </c>
      <c r="W26" s="84">
        <f>SUM(V26:V$42)</f>
        <v>8333430.4790275153</v>
      </c>
      <c r="X26" s="85">
        <f t="shared" si="0"/>
        <v>500000</v>
      </c>
      <c r="Y26" s="83">
        <f>SUM(X26:X$42)</f>
        <v>8016404.5172872059</v>
      </c>
      <c r="Z26" s="83">
        <f t="shared" si="1"/>
        <v>0</v>
      </c>
      <c r="AA26" s="84">
        <f>SUM(Z26:Z$42)</f>
        <v>317025.96174031042</v>
      </c>
      <c r="AB26" s="77">
        <f t="shared" si="2"/>
        <v>83.334304790275155</v>
      </c>
      <c r="AC26" s="78">
        <f t="shared" si="3"/>
        <v>80.164045172872065</v>
      </c>
      <c r="AD26" s="86">
        <f t="shared" si="16"/>
        <v>96.19573280729756</v>
      </c>
      <c r="AE26" s="78">
        <f t="shared" si="4"/>
        <v>3.1702596174031044</v>
      </c>
      <c r="AF26" s="87">
        <f t="shared" si="17"/>
        <v>3.8042671927024507</v>
      </c>
      <c r="AH26" s="88">
        <f>IF(D26=0,0,T26*T26*(1-T26)/D26)</f>
        <v>0</v>
      </c>
      <c r="AI26" s="89">
        <f t="shared" si="18"/>
        <v>0</v>
      </c>
      <c r="AJ26" s="89">
        <f>U26*U26*((1-O26)*5+AB27)^2*AH26</f>
        <v>0</v>
      </c>
      <c r="AK26" s="89">
        <f>SUM(AJ26:AJ$42)/U26/U26</f>
        <v>3.8651889299835207</v>
      </c>
      <c r="AL26" s="89">
        <f>U26*U26*((1-O26)*5*(1-S26)+AC27)^2*AH26+V26*V26*AI26</f>
        <v>0</v>
      </c>
      <c r="AM26" s="89">
        <f>SUM(AL26:AL$42)/U26/U26</f>
        <v>3.2483821321333175</v>
      </c>
      <c r="AN26" s="89">
        <f>U26*U26*((1-O26)*5*S26+AE27)^2*AH26+V26*V26*AI26</f>
        <v>0</v>
      </c>
      <c r="AO26" s="90">
        <f>SUM(AN26:AN$42)/U26/U26</f>
        <v>0.21795870426282055</v>
      </c>
      <c r="AP26" s="77">
        <f t="shared" si="5"/>
        <v>79.480928375567572</v>
      </c>
      <c r="AQ26" s="78">
        <f t="shared" si="6"/>
        <v>87.187681204982738</v>
      </c>
      <c r="AR26" s="78">
        <f t="shared" si="7"/>
        <v>76.631484515388124</v>
      </c>
      <c r="AS26" s="78">
        <f t="shared" si="8"/>
        <v>83.696605830356006</v>
      </c>
      <c r="AT26" s="78">
        <f t="shared" si="9"/>
        <v>2.2552130839983535</v>
      </c>
      <c r="AU26" s="91">
        <f t="shared" si="10"/>
        <v>4.0853061508078552</v>
      </c>
    </row>
    <row r="27" spans="1:47" ht="14.45" customHeight="1" x14ac:dyDescent="0.15">
      <c r="A27" s="208"/>
      <c r="B27" s="205" t="s">
        <v>71</v>
      </c>
      <c r="C27" s="127">
        <v>136</v>
      </c>
      <c r="D27" s="72">
        <v>0</v>
      </c>
      <c r="E27" s="72">
        <v>48</v>
      </c>
      <c r="F27" s="126">
        <v>0</v>
      </c>
      <c r="G27" s="74" t="s">
        <v>71</v>
      </c>
      <c r="H27" s="72">
        <v>2870493</v>
      </c>
      <c r="I27" s="72">
        <v>203</v>
      </c>
      <c r="J27" s="75">
        <v>10</v>
      </c>
      <c r="K27" s="72">
        <v>99671</v>
      </c>
      <c r="L27" s="76">
        <v>7641653</v>
      </c>
      <c r="M27" s="179"/>
      <c r="N27" s="54"/>
      <c r="O27" s="77">
        <f t="shared" si="26"/>
        <v>0.54594594594594592</v>
      </c>
      <c r="P27" s="78">
        <f t="shared" si="27"/>
        <v>0.95236501468845525</v>
      </c>
      <c r="Q27" s="79">
        <f t="shared" si="13"/>
        <v>0</v>
      </c>
      <c r="R27" s="80">
        <f t="shared" si="14"/>
        <v>0</v>
      </c>
      <c r="S27" s="81">
        <f t="shared" si="15"/>
        <v>0</v>
      </c>
      <c r="T27" s="82">
        <f t="shared" ref="T27:T40" si="28">5*R27/(1+5*(1-O27)*R27)</f>
        <v>0</v>
      </c>
      <c r="U27" s="83">
        <f t="shared" ref="U27:U41" si="29">U26*(1-T26)</f>
        <v>100000</v>
      </c>
      <c r="V27" s="83">
        <f t="shared" ref="V27:V40" si="30">5*U27*((1-T27)+O27*T27)</f>
        <v>500000</v>
      </c>
      <c r="W27" s="84">
        <f>SUM(V27:V$42)</f>
        <v>7833430.4790275153</v>
      </c>
      <c r="X27" s="85">
        <f t="shared" si="0"/>
        <v>500000</v>
      </c>
      <c r="Y27" s="83">
        <f>SUM(X27:X$42)</f>
        <v>7516404.5172872059</v>
      </c>
      <c r="Z27" s="83">
        <f t="shared" si="1"/>
        <v>0</v>
      </c>
      <c r="AA27" s="84">
        <f>SUM(Z27:Z$42)</f>
        <v>317025.96174031042</v>
      </c>
      <c r="AB27" s="77">
        <f t="shared" si="2"/>
        <v>78.334304790275155</v>
      </c>
      <c r="AC27" s="78">
        <f t="shared" si="3"/>
        <v>75.164045172872065</v>
      </c>
      <c r="AD27" s="86">
        <f t="shared" si="16"/>
        <v>95.952910253188762</v>
      </c>
      <c r="AE27" s="78">
        <f t="shared" si="4"/>
        <v>3.1702596174031044</v>
      </c>
      <c r="AF27" s="87">
        <f t="shared" si="17"/>
        <v>4.0470897468112561</v>
      </c>
      <c r="AH27" s="88">
        <f t="shared" ref="AH27:AH40" si="31">IF(D27=0,0,T27*T27*(1-T27)/D27)</f>
        <v>0</v>
      </c>
      <c r="AI27" s="89">
        <f t="shared" si="18"/>
        <v>0</v>
      </c>
      <c r="AJ27" s="89">
        <f t="shared" ref="AJ27:AJ40" si="32">U27*U27*((1-O27)*5+AB28)^2*AH27</f>
        <v>0</v>
      </c>
      <c r="AK27" s="89">
        <f>SUM(AJ27:AJ$42)/U27/U27</f>
        <v>3.8651889299835207</v>
      </c>
      <c r="AL27" s="89">
        <f t="shared" ref="AL27:AL40" si="33">U27*U27*((1-O27)*5*(1-S27)+AC28)^2*AH27+V27*V27*AI27</f>
        <v>0</v>
      </c>
      <c r="AM27" s="89">
        <f>SUM(AL27:AL$42)/U27/U27</f>
        <v>3.2483821321333175</v>
      </c>
      <c r="AN27" s="89">
        <f t="shared" ref="AN27:AN40" si="34">U27*U27*((1-O27)*5*S27+AE28)^2*AH27+V27*V27*AI27</f>
        <v>0</v>
      </c>
      <c r="AO27" s="90">
        <f>SUM(AN27:AN$42)/U27/U27</f>
        <v>0.21795870426282055</v>
      </c>
      <c r="AP27" s="77">
        <f t="shared" si="5"/>
        <v>74.480928375567572</v>
      </c>
      <c r="AQ27" s="78">
        <f t="shared" si="6"/>
        <v>82.187681204982738</v>
      </c>
      <c r="AR27" s="78">
        <f t="shared" si="7"/>
        <v>71.631484515388124</v>
      </c>
      <c r="AS27" s="78">
        <f t="shared" si="8"/>
        <v>78.696605830356006</v>
      </c>
      <c r="AT27" s="78">
        <f t="shared" si="9"/>
        <v>2.2552130839983535</v>
      </c>
      <c r="AU27" s="91">
        <f t="shared" si="10"/>
        <v>4.0853061508078552</v>
      </c>
    </row>
    <row r="28" spans="1:47" ht="14.45" customHeight="1" x14ac:dyDescent="0.15">
      <c r="A28" s="208"/>
      <c r="B28" s="205" t="s">
        <v>73</v>
      </c>
      <c r="C28" s="71">
        <v>51</v>
      </c>
      <c r="D28" s="72">
        <v>0</v>
      </c>
      <c r="E28" s="72">
        <v>6</v>
      </c>
      <c r="F28" s="126">
        <v>0</v>
      </c>
      <c r="G28" s="74" t="s">
        <v>73</v>
      </c>
      <c r="H28" s="72">
        <v>2932213</v>
      </c>
      <c r="I28" s="72">
        <v>481</v>
      </c>
      <c r="J28" s="75">
        <v>15</v>
      </c>
      <c r="K28" s="72">
        <v>99634</v>
      </c>
      <c r="L28" s="76">
        <v>7143382</v>
      </c>
      <c r="M28" s="179"/>
      <c r="N28" s="54"/>
      <c r="O28" s="77">
        <f t="shared" si="26"/>
        <v>0.55999999999999994</v>
      </c>
      <c r="P28" s="78">
        <f t="shared" si="27"/>
        <v>1.0211362288483135</v>
      </c>
      <c r="Q28" s="79">
        <f t="shared" si="13"/>
        <v>0</v>
      </c>
      <c r="R28" s="80">
        <f t="shared" si="14"/>
        <v>0</v>
      </c>
      <c r="S28" s="81">
        <f t="shared" si="15"/>
        <v>0</v>
      </c>
      <c r="T28" s="82">
        <f t="shared" si="28"/>
        <v>0</v>
      </c>
      <c r="U28" s="83">
        <f t="shared" si="29"/>
        <v>100000</v>
      </c>
      <c r="V28" s="83">
        <f t="shared" si="30"/>
        <v>500000</v>
      </c>
      <c r="W28" s="84">
        <f>SUM(V28:V$42)</f>
        <v>7333430.4790275143</v>
      </c>
      <c r="X28" s="85">
        <f t="shared" si="0"/>
        <v>500000</v>
      </c>
      <c r="Y28" s="83">
        <f>SUM(X28:X$42)</f>
        <v>7016404.517287205</v>
      </c>
      <c r="Z28" s="83">
        <f t="shared" si="1"/>
        <v>0</v>
      </c>
      <c r="AA28" s="84">
        <f>SUM(Z28:Z$42)</f>
        <v>317025.96174031042</v>
      </c>
      <c r="AB28" s="77">
        <f t="shared" si="2"/>
        <v>73.334304790275141</v>
      </c>
      <c r="AC28" s="78">
        <f t="shared" si="3"/>
        <v>70.164045172872051</v>
      </c>
      <c r="AD28" s="86">
        <f t="shared" si="16"/>
        <v>95.676975971246264</v>
      </c>
      <c r="AE28" s="78">
        <f t="shared" si="4"/>
        <v>3.1702596174031044</v>
      </c>
      <c r="AF28" s="87">
        <f t="shared" si="17"/>
        <v>4.3230240287537471</v>
      </c>
      <c r="AH28" s="88">
        <f t="shared" si="31"/>
        <v>0</v>
      </c>
      <c r="AI28" s="89">
        <f t="shared" si="18"/>
        <v>0</v>
      </c>
      <c r="AJ28" s="89">
        <f t="shared" si="32"/>
        <v>0</v>
      </c>
      <c r="AK28" s="89">
        <f>SUM(AJ28:AJ$42)/U28/U28</f>
        <v>3.8651889299835207</v>
      </c>
      <c r="AL28" s="89">
        <f t="shared" si="33"/>
        <v>0</v>
      </c>
      <c r="AM28" s="89">
        <f>SUM(AL28:AL$42)/U28/U28</f>
        <v>3.2483821321333175</v>
      </c>
      <c r="AN28" s="89">
        <f t="shared" si="34"/>
        <v>0</v>
      </c>
      <c r="AO28" s="90">
        <f>SUM(AN28:AN$42)/U28/U28</f>
        <v>0.21795870426282055</v>
      </c>
      <c r="AP28" s="77">
        <f t="shared" si="5"/>
        <v>69.480928375567558</v>
      </c>
      <c r="AQ28" s="78">
        <f t="shared" si="6"/>
        <v>77.187681204982724</v>
      </c>
      <c r="AR28" s="78">
        <f t="shared" si="7"/>
        <v>66.631484515388109</v>
      </c>
      <c r="AS28" s="78">
        <f t="shared" si="8"/>
        <v>73.696605830355992</v>
      </c>
      <c r="AT28" s="78">
        <f t="shared" si="9"/>
        <v>2.2552130839983535</v>
      </c>
      <c r="AU28" s="91">
        <f t="shared" si="10"/>
        <v>4.0853061508078552</v>
      </c>
    </row>
    <row r="29" spans="1:47" ht="14.45" customHeight="1" x14ac:dyDescent="0.15">
      <c r="A29" s="208"/>
      <c r="B29" s="205" t="s">
        <v>75</v>
      </c>
      <c r="C29" s="71">
        <v>16</v>
      </c>
      <c r="D29" s="72">
        <v>0</v>
      </c>
      <c r="E29" s="72">
        <v>11</v>
      </c>
      <c r="F29" s="126">
        <v>0</v>
      </c>
      <c r="G29" s="74" t="s">
        <v>75</v>
      </c>
      <c r="H29" s="72">
        <v>3076411</v>
      </c>
      <c r="I29" s="72">
        <v>791</v>
      </c>
      <c r="J29" s="75">
        <v>20</v>
      </c>
      <c r="K29" s="72">
        <v>99554</v>
      </c>
      <c r="L29" s="76">
        <v>6645388</v>
      </c>
      <c r="M29" s="179"/>
      <c r="N29" s="54"/>
      <c r="O29" s="77">
        <f t="shared" si="26"/>
        <v>0.50406504065040647</v>
      </c>
      <c r="P29" s="78">
        <f t="shared" si="27"/>
        <v>1.0398951367025973</v>
      </c>
      <c r="Q29" s="79">
        <f t="shared" si="13"/>
        <v>0</v>
      </c>
      <c r="R29" s="80">
        <f t="shared" si="14"/>
        <v>0</v>
      </c>
      <c r="S29" s="81">
        <f t="shared" si="15"/>
        <v>0</v>
      </c>
      <c r="T29" s="82">
        <f t="shared" si="28"/>
        <v>0</v>
      </c>
      <c r="U29" s="83">
        <f t="shared" si="29"/>
        <v>100000</v>
      </c>
      <c r="V29" s="83">
        <f t="shared" si="30"/>
        <v>500000</v>
      </c>
      <c r="W29" s="84">
        <f>SUM(V29:V$42)</f>
        <v>6833430.4790275143</v>
      </c>
      <c r="X29" s="85">
        <f t="shared" si="0"/>
        <v>500000</v>
      </c>
      <c r="Y29" s="83">
        <f>SUM(X29:X$42)</f>
        <v>6516404.517287205</v>
      </c>
      <c r="Z29" s="83">
        <f t="shared" si="1"/>
        <v>0</v>
      </c>
      <c r="AA29" s="84">
        <f>SUM(Z29:Z$42)</f>
        <v>317025.96174031042</v>
      </c>
      <c r="AB29" s="77">
        <f t="shared" si="2"/>
        <v>68.334304790275141</v>
      </c>
      <c r="AC29" s="78">
        <f t="shared" si="3"/>
        <v>65.164045172872051</v>
      </c>
      <c r="AD29" s="86">
        <f t="shared" si="16"/>
        <v>95.360661636738769</v>
      </c>
      <c r="AE29" s="78">
        <f t="shared" si="4"/>
        <v>3.1702596174031044</v>
      </c>
      <c r="AF29" s="87">
        <f t="shared" si="17"/>
        <v>4.639338363261249</v>
      </c>
      <c r="AH29" s="88">
        <f t="shared" si="31"/>
        <v>0</v>
      </c>
      <c r="AI29" s="89">
        <f t="shared" si="18"/>
        <v>0</v>
      </c>
      <c r="AJ29" s="89">
        <f t="shared" si="32"/>
        <v>0</v>
      </c>
      <c r="AK29" s="89">
        <f>SUM(AJ29:AJ$42)/U29/U29</f>
        <v>3.8651889299835207</v>
      </c>
      <c r="AL29" s="89">
        <f t="shared" si="33"/>
        <v>0</v>
      </c>
      <c r="AM29" s="89">
        <f>SUM(AL29:AL$42)/U29/U29</f>
        <v>3.2483821321333175</v>
      </c>
      <c r="AN29" s="89">
        <f t="shared" si="34"/>
        <v>0</v>
      </c>
      <c r="AO29" s="90">
        <f>SUM(AN29:AN$42)/U29/U29</f>
        <v>0.21795870426282055</v>
      </c>
      <c r="AP29" s="77">
        <f t="shared" si="5"/>
        <v>64.480928375567558</v>
      </c>
      <c r="AQ29" s="78">
        <f t="shared" si="6"/>
        <v>72.187681204982724</v>
      </c>
      <c r="AR29" s="78">
        <f t="shared" si="7"/>
        <v>61.631484515388109</v>
      </c>
      <c r="AS29" s="78">
        <f t="shared" si="8"/>
        <v>68.696605830355992</v>
      </c>
      <c r="AT29" s="78">
        <f t="shared" si="9"/>
        <v>2.2552130839983535</v>
      </c>
      <c r="AU29" s="91">
        <f t="shared" si="10"/>
        <v>4.0853061508078552</v>
      </c>
    </row>
    <row r="30" spans="1:47" ht="14.45" customHeight="1" x14ac:dyDescent="0.15">
      <c r="A30" s="208"/>
      <c r="B30" s="205" t="s">
        <v>77</v>
      </c>
      <c r="C30" s="71">
        <v>58</v>
      </c>
      <c r="D30" s="72">
        <v>0</v>
      </c>
      <c r="E30" s="72">
        <v>21</v>
      </c>
      <c r="F30" s="126">
        <v>0</v>
      </c>
      <c r="G30" s="74" t="s">
        <v>77</v>
      </c>
      <c r="H30" s="72">
        <v>3511714</v>
      </c>
      <c r="I30" s="72">
        <v>1025</v>
      </c>
      <c r="J30" s="75">
        <v>25</v>
      </c>
      <c r="K30" s="72">
        <v>99431</v>
      </c>
      <c r="L30" s="76">
        <v>6147923</v>
      </c>
      <c r="M30" s="179"/>
      <c r="N30" s="54"/>
      <c r="O30" s="77">
        <f t="shared" si="26"/>
        <v>0.52689655172413796</v>
      </c>
      <c r="P30" s="78">
        <f t="shared" si="27"/>
        <v>1.000066319908661</v>
      </c>
      <c r="Q30" s="79">
        <f t="shared" si="13"/>
        <v>0</v>
      </c>
      <c r="R30" s="80">
        <f t="shared" si="14"/>
        <v>0</v>
      </c>
      <c r="S30" s="81">
        <f t="shared" si="15"/>
        <v>0</v>
      </c>
      <c r="T30" s="82">
        <f t="shared" si="28"/>
        <v>0</v>
      </c>
      <c r="U30" s="83">
        <f t="shared" si="29"/>
        <v>100000</v>
      </c>
      <c r="V30" s="83">
        <f t="shared" si="30"/>
        <v>500000</v>
      </c>
      <c r="W30" s="84">
        <f>SUM(V30:V$42)</f>
        <v>6333430.4790275153</v>
      </c>
      <c r="X30" s="85">
        <f t="shared" si="0"/>
        <v>500000</v>
      </c>
      <c r="Y30" s="83">
        <f>SUM(X30:X$42)</f>
        <v>6016404.517287205</v>
      </c>
      <c r="Z30" s="83">
        <f t="shared" si="1"/>
        <v>0</v>
      </c>
      <c r="AA30" s="84">
        <f>SUM(Z30:Z$42)</f>
        <v>317025.96174031042</v>
      </c>
      <c r="AB30" s="77">
        <f t="shared" si="2"/>
        <v>63.334304790275155</v>
      </c>
      <c r="AC30" s="78">
        <f t="shared" si="3"/>
        <v>60.164045172872051</v>
      </c>
      <c r="AD30" s="86">
        <f t="shared" si="16"/>
        <v>94.994403699699433</v>
      </c>
      <c r="AE30" s="78">
        <f t="shared" si="4"/>
        <v>3.1702596174031044</v>
      </c>
      <c r="AF30" s="87">
        <f t="shared" si="17"/>
        <v>5.005596300300577</v>
      </c>
      <c r="AH30" s="88">
        <f t="shared" si="31"/>
        <v>0</v>
      </c>
      <c r="AI30" s="89">
        <f t="shared" si="18"/>
        <v>0</v>
      </c>
      <c r="AJ30" s="89">
        <f t="shared" si="32"/>
        <v>0</v>
      </c>
      <c r="AK30" s="89">
        <f>SUM(AJ30:AJ$42)/U30/U30</f>
        <v>3.8651889299835207</v>
      </c>
      <c r="AL30" s="89">
        <f t="shared" si="33"/>
        <v>0</v>
      </c>
      <c r="AM30" s="89">
        <f>SUM(AL30:AL$42)/U30/U30</f>
        <v>3.2483821321333175</v>
      </c>
      <c r="AN30" s="89">
        <f t="shared" si="34"/>
        <v>0</v>
      </c>
      <c r="AO30" s="90">
        <f>SUM(AN30:AN$42)/U30/U30</f>
        <v>0.21795870426282055</v>
      </c>
      <c r="AP30" s="77">
        <f t="shared" si="5"/>
        <v>59.480928375567572</v>
      </c>
      <c r="AQ30" s="78">
        <f t="shared" si="6"/>
        <v>67.187681204982738</v>
      </c>
      <c r="AR30" s="78">
        <f t="shared" si="7"/>
        <v>56.631484515388109</v>
      </c>
      <c r="AS30" s="78">
        <f t="shared" si="8"/>
        <v>63.696605830355992</v>
      </c>
      <c r="AT30" s="78">
        <f t="shared" si="9"/>
        <v>2.2552130839983535</v>
      </c>
      <c r="AU30" s="91">
        <f t="shared" si="10"/>
        <v>4.0853061508078552</v>
      </c>
    </row>
    <row r="31" spans="1:47" ht="14.45" customHeight="1" x14ac:dyDescent="0.15">
      <c r="A31" s="208"/>
      <c r="B31" s="205" t="s">
        <v>79</v>
      </c>
      <c r="C31" s="71">
        <v>108</v>
      </c>
      <c r="D31" s="72">
        <v>0</v>
      </c>
      <c r="E31" s="72">
        <v>36</v>
      </c>
      <c r="F31" s="126">
        <v>0</v>
      </c>
      <c r="G31" s="74" t="s">
        <v>79</v>
      </c>
      <c r="H31" s="72">
        <v>4033928</v>
      </c>
      <c r="I31" s="72">
        <v>1660</v>
      </c>
      <c r="J31" s="75">
        <v>30</v>
      </c>
      <c r="K31" s="72">
        <v>99286</v>
      </c>
      <c r="L31" s="76">
        <v>5651111</v>
      </c>
      <c r="M31" s="179"/>
      <c r="N31" s="54"/>
      <c r="O31" s="77">
        <f t="shared" si="26"/>
        <v>0.5217821782178218</v>
      </c>
      <c r="P31" s="78">
        <f t="shared" si="27"/>
        <v>1.0103313840519563</v>
      </c>
      <c r="Q31" s="79">
        <f t="shared" si="13"/>
        <v>0</v>
      </c>
      <c r="R31" s="80">
        <f t="shared" si="14"/>
        <v>0</v>
      </c>
      <c r="S31" s="81">
        <f t="shared" si="15"/>
        <v>0</v>
      </c>
      <c r="T31" s="82">
        <f t="shared" si="28"/>
        <v>0</v>
      </c>
      <c r="U31" s="83">
        <f t="shared" si="29"/>
        <v>100000</v>
      </c>
      <c r="V31" s="83">
        <f t="shared" si="30"/>
        <v>500000</v>
      </c>
      <c r="W31" s="84">
        <f>SUM(V31:V$42)</f>
        <v>5833430.4790275153</v>
      </c>
      <c r="X31" s="85">
        <f t="shared" si="0"/>
        <v>500000</v>
      </c>
      <c r="Y31" s="83">
        <f>SUM(X31:X$42)</f>
        <v>5516404.517287205</v>
      </c>
      <c r="Z31" s="83">
        <f t="shared" si="1"/>
        <v>0</v>
      </c>
      <c r="AA31" s="84">
        <f>SUM(Z31:Z$42)</f>
        <v>317025.96174031042</v>
      </c>
      <c r="AB31" s="77">
        <f t="shared" si="2"/>
        <v>58.334304790275155</v>
      </c>
      <c r="AC31" s="78">
        <f t="shared" si="3"/>
        <v>55.164045172872051</v>
      </c>
      <c r="AD31" s="86">
        <f t="shared" si="16"/>
        <v>94.565359733349197</v>
      </c>
      <c r="AE31" s="78">
        <f t="shared" si="4"/>
        <v>3.1702596174031044</v>
      </c>
      <c r="AF31" s="87">
        <f t="shared" si="17"/>
        <v>5.4346402666508071</v>
      </c>
      <c r="AH31" s="88">
        <f t="shared" si="31"/>
        <v>0</v>
      </c>
      <c r="AI31" s="89">
        <f t="shared" si="18"/>
        <v>0</v>
      </c>
      <c r="AJ31" s="89">
        <f t="shared" si="32"/>
        <v>0</v>
      </c>
      <c r="AK31" s="89">
        <f>SUM(AJ31:AJ$42)/U31/U31</f>
        <v>3.8651889299835207</v>
      </c>
      <c r="AL31" s="89">
        <f t="shared" si="33"/>
        <v>0</v>
      </c>
      <c r="AM31" s="89">
        <f>SUM(AL31:AL$42)/U31/U31</f>
        <v>3.2483821321333175</v>
      </c>
      <c r="AN31" s="89">
        <f t="shared" si="34"/>
        <v>0</v>
      </c>
      <c r="AO31" s="90">
        <f>SUM(AN31:AN$42)/U31/U31</f>
        <v>0.21795870426282055</v>
      </c>
      <c r="AP31" s="77">
        <f t="shared" si="5"/>
        <v>54.480928375567572</v>
      </c>
      <c r="AQ31" s="78">
        <f t="shared" si="6"/>
        <v>62.187681204982738</v>
      </c>
      <c r="AR31" s="78">
        <f t="shared" si="7"/>
        <v>51.631484515388109</v>
      </c>
      <c r="AS31" s="78">
        <f t="shared" si="8"/>
        <v>58.696605830355992</v>
      </c>
      <c r="AT31" s="78">
        <f t="shared" si="9"/>
        <v>2.2552130839983535</v>
      </c>
      <c r="AU31" s="91">
        <f t="shared" si="10"/>
        <v>4.0853061508078552</v>
      </c>
    </row>
    <row r="32" spans="1:47" ht="14.45" customHeight="1" x14ac:dyDescent="0.15">
      <c r="A32" s="208"/>
      <c r="B32" s="205" t="s">
        <v>81</v>
      </c>
      <c r="C32" s="71">
        <v>103</v>
      </c>
      <c r="D32" s="72">
        <v>0</v>
      </c>
      <c r="E32" s="72">
        <v>35</v>
      </c>
      <c r="F32" s="126">
        <v>0</v>
      </c>
      <c r="G32" s="74" t="s">
        <v>81</v>
      </c>
      <c r="H32" s="72">
        <v>4761382</v>
      </c>
      <c r="I32" s="72">
        <v>2688</v>
      </c>
      <c r="J32" s="75">
        <v>35</v>
      </c>
      <c r="K32" s="72">
        <v>99084</v>
      </c>
      <c r="L32" s="76">
        <v>5155164</v>
      </c>
      <c r="M32" s="179"/>
      <c r="N32" s="54"/>
      <c r="O32" s="77">
        <f t="shared" si="26"/>
        <v>0.5321554770318021</v>
      </c>
      <c r="P32" s="78">
        <f t="shared" si="27"/>
        <v>0.98696699178052738</v>
      </c>
      <c r="Q32" s="79">
        <f t="shared" si="13"/>
        <v>0</v>
      </c>
      <c r="R32" s="80">
        <f t="shared" si="14"/>
        <v>0</v>
      </c>
      <c r="S32" s="81">
        <f t="shared" si="15"/>
        <v>0</v>
      </c>
      <c r="T32" s="82">
        <f t="shared" si="28"/>
        <v>0</v>
      </c>
      <c r="U32" s="83">
        <f t="shared" si="29"/>
        <v>100000</v>
      </c>
      <c r="V32" s="83">
        <f t="shared" si="30"/>
        <v>500000</v>
      </c>
      <c r="W32" s="84">
        <f>SUM(V32:V$42)</f>
        <v>5333430.4790275153</v>
      </c>
      <c r="X32" s="85">
        <f t="shared" si="0"/>
        <v>500000</v>
      </c>
      <c r="Y32" s="83">
        <f>SUM(X32:X$42)</f>
        <v>5016404.5172872059</v>
      </c>
      <c r="Z32" s="83">
        <f t="shared" si="1"/>
        <v>0</v>
      </c>
      <c r="AA32" s="84">
        <f>SUM(Z32:Z$42)</f>
        <v>317025.96174031042</v>
      </c>
      <c r="AB32" s="77">
        <f t="shared" si="2"/>
        <v>53.334304790275155</v>
      </c>
      <c r="AC32" s="78">
        <f t="shared" si="3"/>
        <v>50.164045172872058</v>
      </c>
      <c r="AD32" s="86">
        <f t="shared" si="16"/>
        <v>94.055871488586178</v>
      </c>
      <c r="AE32" s="78">
        <f t="shared" si="4"/>
        <v>3.1702596174031044</v>
      </c>
      <c r="AF32" s="87">
        <f t="shared" si="17"/>
        <v>5.944128511413842</v>
      </c>
      <c r="AH32" s="88">
        <f t="shared" si="31"/>
        <v>0</v>
      </c>
      <c r="AI32" s="89">
        <f t="shared" si="18"/>
        <v>0</v>
      </c>
      <c r="AJ32" s="89">
        <f t="shared" si="32"/>
        <v>0</v>
      </c>
      <c r="AK32" s="89">
        <f>SUM(AJ32:AJ$42)/U32/U32</f>
        <v>3.8651889299835207</v>
      </c>
      <c r="AL32" s="89">
        <f t="shared" si="33"/>
        <v>0</v>
      </c>
      <c r="AM32" s="89">
        <f>SUM(AL32:AL$42)/U32/U32</f>
        <v>3.2483821321333175</v>
      </c>
      <c r="AN32" s="89">
        <f t="shared" si="34"/>
        <v>0</v>
      </c>
      <c r="AO32" s="90">
        <f>SUM(AN32:AN$42)/U32/U32</f>
        <v>0.21795870426282055</v>
      </c>
      <c r="AP32" s="77">
        <f t="shared" si="5"/>
        <v>49.480928375567572</v>
      </c>
      <c r="AQ32" s="78">
        <f t="shared" si="6"/>
        <v>57.187681204982738</v>
      </c>
      <c r="AR32" s="78">
        <f t="shared" si="7"/>
        <v>46.631484515388117</v>
      </c>
      <c r="AS32" s="78">
        <f t="shared" si="8"/>
        <v>53.696605830355999</v>
      </c>
      <c r="AT32" s="78">
        <f t="shared" si="9"/>
        <v>2.2552130839983535</v>
      </c>
      <c r="AU32" s="91">
        <f t="shared" si="10"/>
        <v>4.0853061508078552</v>
      </c>
    </row>
    <row r="33" spans="1:47" ht="14.45" customHeight="1" x14ac:dyDescent="0.15">
      <c r="A33" s="208"/>
      <c r="B33" s="205" t="s">
        <v>83</v>
      </c>
      <c r="C33" s="71">
        <v>163</v>
      </c>
      <c r="D33" s="72">
        <v>1</v>
      </c>
      <c r="E33" s="72">
        <v>54</v>
      </c>
      <c r="F33" s="126">
        <v>0</v>
      </c>
      <c r="G33" s="74" t="s">
        <v>83</v>
      </c>
      <c r="H33" s="72">
        <v>4268754</v>
      </c>
      <c r="I33" s="72">
        <v>3533</v>
      </c>
      <c r="J33" s="75">
        <v>40</v>
      </c>
      <c r="K33" s="72">
        <v>98801</v>
      </c>
      <c r="L33" s="76">
        <v>4660406</v>
      </c>
      <c r="M33" s="179"/>
      <c r="N33" s="54"/>
      <c r="O33" s="77">
        <f t="shared" si="26"/>
        <v>0.53557692307692306</v>
      </c>
      <c r="P33" s="78">
        <f t="shared" si="27"/>
        <v>0.98091291517113921</v>
      </c>
      <c r="Q33" s="79">
        <f t="shared" si="13"/>
        <v>6.1349693251533744E-3</v>
      </c>
      <c r="R33" s="80">
        <f t="shared" si="14"/>
        <v>6.2543465686584528E-3</v>
      </c>
      <c r="S33" s="81">
        <f t="shared" si="15"/>
        <v>0</v>
      </c>
      <c r="T33" s="82">
        <f t="shared" si="28"/>
        <v>3.0824065252914184E-2</v>
      </c>
      <c r="U33" s="83">
        <f t="shared" si="29"/>
        <v>100000</v>
      </c>
      <c r="V33" s="83">
        <f t="shared" si="30"/>
        <v>492842.29638598196</v>
      </c>
      <c r="W33" s="84">
        <f>SUM(V33:V$42)</f>
        <v>4833430.4790275162</v>
      </c>
      <c r="X33" s="85">
        <f t="shared" si="0"/>
        <v>492842.29638598196</v>
      </c>
      <c r="Y33" s="83">
        <f>SUM(X33:X$42)</f>
        <v>4516404.517287205</v>
      </c>
      <c r="Z33" s="83">
        <f t="shared" si="1"/>
        <v>0</v>
      </c>
      <c r="AA33" s="84">
        <f>SUM(Z33:Z$42)</f>
        <v>317025.96174031042</v>
      </c>
      <c r="AB33" s="77">
        <f t="shared" si="2"/>
        <v>48.334304790275162</v>
      </c>
      <c r="AC33" s="78">
        <f t="shared" si="3"/>
        <v>45.164045172872051</v>
      </c>
      <c r="AD33" s="86">
        <f t="shared" si="16"/>
        <v>93.440974001469527</v>
      </c>
      <c r="AE33" s="78">
        <f t="shared" si="4"/>
        <v>3.1702596174031044</v>
      </c>
      <c r="AF33" s="87">
        <f t="shared" si="17"/>
        <v>6.5590259985304655</v>
      </c>
      <c r="AH33" s="88">
        <f t="shared" si="31"/>
        <v>9.208363454051979E-4</v>
      </c>
      <c r="AI33" s="89">
        <f t="shared" si="18"/>
        <v>0</v>
      </c>
      <c r="AJ33" s="89">
        <f t="shared" si="32"/>
        <v>20435295480.561852</v>
      </c>
      <c r="AK33" s="89">
        <f>SUM(AJ33:AJ$42)/U33/U33</f>
        <v>3.8651889299835207</v>
      </c>
      <c r="AL33" s="89">
        <f t="shared" si="33"/>
        <v>17695880667.761707</v>
      </c>
      <c r="AM33" s="89">
        <f>SUM(AL33:AL$42)/U33/U33</f>
        <v>3.2483821321333175</v>
      </c>
      <c r="AN33" s="89">
        <f t="shared" si="34"/>
        <v>98529633.28478983</v>
      </c>
      <c r="AO33" s="90">
        <f>SUM(AN33:AN$42)/U33/U33</f>
        <v>0.21795870426282055</v>
      </c>
      <c r="AP33" s="77">
        <f t="shared" si="5"/>
        <v>44.480928375567572</v>
      </c>
      <c r="AQ33" s="78">
        <f t="shared" si="6"/>
        <v>52.187681204982752</v>
      </c>
      <c r="AR33" s="78">
        <f t="shared" si="7"/>
        <v>41.631484515388109</v>
      </c>
      <c r="AS33" s="78">
        <f t="shared" si="8"/>
        <v>48.696605830355992</v>
      </c>
      <c r="AT33" s="78">
        <f t="shared" si="9"/>
        <v>2.2552130839983535</v>
      </c>
      <c r="AU33" s="91">
        <f t="shared" si="10"/>
        <v>4.0853061508078552</v>
      </c>
    </row>
    <row r="34" spans="1:47" ht="14.45" customHeight="1" x14ac:dyDescent="0.15">
      <c r="A34" s="208"/>
      <c r="B34" s="205" t="s">
        <v>85</v>
      </c>
      <c r="C34" s="71">
        <v>177</v>
      </c>
      <c r="D34" s="72">
        <v>0</v>
      </c>
      <c r="E34" s="72">
        <v>58</v>
      </c>
      <c r="F34" s="128">
        <v>0</v>
      </c>
      <c r="G34" s="74" t="s">
        <v>85</v>
      </c>
      <c r="H34" s="72">
        <v>3950745</v>
      </c>
      <c r="I34" s="72">
        <v>4966</v>
      </c>
      <c r="J34" s="75">
        <v>45</v>
      </c>
      <c r="K34" s="72">
        <v>98385</v>
      </c>
      <c r="L34" s="76">
        <v>4167367</v>
      </c>
      <c r="M34" s="179"/>
      <c r="N34" s="54"/>
      <c r="O34" s="77">
        <f t="shared" si="26"/>
        <v>0.53503184713375795</v>
      </c>
      <c r="P34" s="78">
        <f t="shared" si="27"/>
        <v>0.98169390256016631</v>
      </c>
      <c r="Q34" s="79">
        <f t="shared" si="13"/>
        <v>0</v>
      </c>
      <c r="R34" s="80">
        <f t="shared" si="14"/>
        <v>0</v>
      </c>
      <c r="S34" s="81">
        <f t="shared" si="15"/>
        <v>0</v>
      </c>
      <c r="T34" s="82">
        <f t="shared" si="28"/>
        <v>0</v>
      </c>
      <c r="U34" s="83">
        <f t="shared" si="29"/>
        <v>96917.593474708585</v>
      </c>
      <c r="V34" s="83">
        <f t="shared" si="30"/>
        <v>484587.96737354295</v>
      </c>
      <c r="W34" s="84">
        <f>SUM(V34:V$42)</f>
        <v>4340588.1826415341</v>
      </c>
      <c r="X34" s="85">
        <f t="shared" si="0"/>
        <v>484587.96737354295</v>
      </c>
      <c r="Y34" s="83">
        <f>SUM(X34:X$42)</f>
        <v>4023562.2209012234</v>
      </c>
      <c r="Z34" s="83">
        <f t="shared" si="1"/>
        <v>0</v>
      </c>
      <c r="AA34" s="84">
        <f>SUM(Z34:Z$42)</f>
        <v>317025.96174031042</v>
      </c>
      <c r="AB34" s="77">
        <f t="shared" si="2"/>
        <v>44.786380129983776</v>
      </c>
      <c r="AC34" s="78">
        <f t="shared" si="3"/>
        <v>41.51529228747517</v>
      </c>
      <c r="AD34" s="86">
        <f t="shared" si="16"/>
        <v>92.696244186257275</v>
      </c>
      <c r="AE34" s="78">
        <f t="shared" si="4"/>
        <v>3.2710878425086034</v>
      </c>
      <c r="AF34" s="87">
        <f t="shared" si="17"/>
        <v>7.3037558137427183</v>
      </c>
      <c r="AH34" s="88">
        <f t="shared" si="31"/>
        <v>0</v>
      </c>
      <c r="AI34" s="89">
        <f t="shared" si="18"/>
        <v>0</v>
      </c>
      <c r="AJ34" s="89">
        <f t="shared" si="32"/>
        <v>0</v>
      </c>
      <c r="AK34" s="89">
        <f>SUM(AJ34:AJ$42)/U34/U34</f>
        <v>1.9393756177315131</v>
      </c>
      <c r="AL34" s="89">
        <f t="shared" si="33"/>
        <v>0</v>
      </c>
      <c r="AM34" s="89">
        <f>SUM(AL34:AL$42)/U34/U34</f>
        <v>1.5743542302433091</v>
      </c>
      <c r="AN34" s="89">
        <f t="shared" si="34"/>
        <v>0</v>
      </c>
      <c r="AO34" s="90">
        <f>SUM(AN34:AN$42)/U34/U34</f>
        <v>0.22155360320490045</v>
      </c>
      <c r="AP34" s="77">
        <f t="shared" si="5"/>
        <v>42.056855377746238</v>
      </c>
      <c r="AQ34" s="78">
        <f t="shared" si="6"/>
        <v>47.515904882221314</v>
      </c>
      <c r="AR34" s="78">
        <f t="shared" si="7"/>
        <v>39.056016131590539</v>
      </c>
      <c r="AS34" s="78">
        <f t="shared" si="8"/>
        <v>43.9745684433598</v>
      </c>
      <c r="AT34" s="78">
        <f t="shared" si="9"/>
        <v>2.3485260168990969</v>
      </c>
      <c r="AU34" s="91">
        <f t="shared" si="10"/>
        <v>4.1936496681181099</v>
      </c>
    </row>
    <row r="35" spans="1:47" ht="14.45" customHeight="1" x14ac:dyDescent="0.15">
      <c r="A35" s="208"/>
      <c r="B35" s="205" t="s">
        <v>87</v>
      </c>
      <c r="C35" s="71">
        <v>203</v>
      </c>
      <c r="D35" s="72">
        <v>1</v>
      </c>
      <c r="E35" s="72">
        <v>66</v>
      </c>
      <c r="F35" s="128">
        <v>0</v>
      </c>
      <c r="G35" s="74" t="s">
        <v>87</v>
      </c>
      <c r="H35" s="72">
        <v>3800955</v>
      </c>
      <c r="I35" s="72">
        <v>7376</v>
      </c>
      <c r="J35" s="75">
        <v>50</v>
      </c>
      <c r="K35" s="72">
        <v>97757</v>
      </c>
      <c r="L35" s="76">
        <v>3676902</v>
      </c>
      <c r="M35" s="179"/>
      <c r="N35" s="54"/>
      <c r="O35" s="77">
        <f t="shared" si="26"/>
        <v>0.52678762006403412</v>
      </c>
      <c r="P35" s="78">
        <f t="shared" si="27"/>
        <v>1.0077020280165589</v>
      </c>
      <c r="Q35" s="79">
        <f t="shared" si="13"/>
        <v>4.9261083743842365E-3</v>
      </c>
      <c r="R35" s="80">
        <f t="shared" si="14"/>
        <v>4.8884573390014941E-3</v>
      </c>
      <c r="S35" s="81">
        <f t="shared" si="15"/>
        <v>0</v>
      </c>
      <c r="T35" s="82">
        <f t="shared" si="28"/>
        <v>2.4162810145147463E-2</v>
      </c>
      <c r="U35" s="83">
        <f t="shared" si="29"/>
        <v>96917.593474708585</v>
      </c>
      <c r="V35" s="83">
        <f t="shared" si="30"/>
        <v>479047.12027870497</v>
      </c>
      <c r="W35" s="84">
        <f>SUM(V35:V$42)</f>
        <v>3856000.2152679907</v>
      </c>
      <c r="X35" s="85">
        <f t="shared" si="0"/>
        <v>479047.12027870497</v>
      </c>
      <c r="Y35" s="83">
        <f>SUM(X35:X$42)</f>
        <v>3538974.2535276799</v>
      </c>
      <c r="Z35" s="83">
        <f t="shared" si="1"/>
        <v>0</v>
      </c>
      <c r="AA35" s="84">
        <f>SUM(Z35:Z$42)</f>
        <v>317025.96174031042</v>
      </c>
      <c r="AB35" s="77">
        <f t="shared" si="2"/>
        <v>39.786380129983776</v>
      </c>
      <c r="AC35" s="78">
        <f t="shared" si="3"/>
        <v>36.51529228747517</v>
      </c>
      <c r="AD35" s="86">
        <f t="shared" si="16"/>
        <v>91.778372820493274</v>
      </c>
      <c r="AE35" s="78">
        <f t="shared" si="4"/>
        <v>3.2710878425086034</v>
      </c>
      <c r="AF35" s="87">
        <f t="shared" si="17"/>
        <v>8.2216271795067097</v>
      </c>
      <c r="AH35" s="88">
        <f t="shared" si="31"/>
        <v>5.6973414534967242E-4</v>
      </c>
      <c r="AI35" s="89">
        <f t="shared" si="18"/>
        <v>0</v>
      </c>
      <c r="AJ35" s="89">
        <f t="shared" si="32"/>
        <v>7757066090.631485</v>
      </c>
      <c r="AK35" s="89">
        <f>SUM(AJ35:AJ$42)/U35/U35</f>
        <v>1.9393756177315131</v>
      </c>
      <c r="AL35" s="89">
        <f t="shared" si="33"/>
        <v>6451256081.4039526</v>
      </c>
      <c r="AM35" s="89">
        <f>SUM(AL35:AL$42)/U35/U35</f>
        <v>1.5743542302433091</v>
      </c>
      <c r="AN35" s="89">
        <f t="shared" si="34"/>
        <v>60132211.331806667</v>
      </c>
      <c r="AO35" s="90">
        <f>SUM(AN35:AN$42)/U35/U35</f>
        <v>0.22155360320490045</v>
      </c>
      <c r="AP35" s="77">
        <f t="shared" si="5"/>
        <v>37.056855377746238</v>
      </c>
      <c r="AQ35" s="78">
        <f t="shared" si="6"/>
        <v>42.515904882221314</v>
      </c>
      <c r="AR35" s="78">
        <f t="shared" si="7"/>
        <v>34.056016131590539</v>
      </c>
      <c r="AS35" s="78">
        <f t="shared" si="8"/>
        <v>38.9745684433598</v>
      </c>
      <c r="AT35" s="78">
        <f t="shared" si="9"/>
        <v>2.3485260168990969</v>
      </c>
      <c r="AU35" s="91">
        <f t="shared" si="10"/>
        <v>4.1936496681181099</v>
      </c>
    </row>
    <row r="36" spans="1:47" ht="14.45" customHeight="1" x14ac:dyDescent="0.15">
      <c r="A36" s="208"/>
      <c r="B36" s="205" t="s">
        <v>89</v>
      </c>
      <c r="C36" s="71">
        <v>202</v>
      </c>
      <c r="D36" s="72">
        <v>0</v>
      </c>
      <c r="E36" s="72">
        <v>66</v>
      </c>
      <c r="F36" s="128">
        <v>0</v>
      </c>
      <c r="G36" s="74" t="s">
        <v>89</v>
      </c>
      <c r="H36" s="72">
        <v>4359516</v>
      </c>
      <c r="I36" s="72">
        <v>12192</v>
      </c>
      <c r="J36" s="75">
        <v>55</v>
      </c>
      <c r="K36" s="72">
        <v>96820</v>
      </c>
      <c r="L36" s="76">
        <v>3190334</v>
      </c>
      <c r="M36" s="179"/>
      <c r="N36" s="54"/>
      <c r="O36" s="77">
        <f t="shared" si="26"/>
        <v>0.52787878787878784</v>
      </c>
      <c r="P36" s="78">
        <f t="shared" si="27"/>
        <v>1.0190450332726677</v>
      </c>
      <c r="Q36" s="79">
        <f t="shared" si="13"/>
        <v>0</v>
      </c>
      <c r="R36" s="80">
        <f t="shared" si="14"/>
        <v>0</v>
      </c>
      <c r="S36" s="81">
        <f t="shared" si="15"/>
        <v>0</v>
      </c>
      <c r="T36" s="82">
        <f t="shared" si="28"/>
        <v>0</v>
      </c>
      <c r="U36" s="83">
        <f t="shared" si="29"/>
        <v>94575.79206385462</v>
      </c>
      <c r="V36" s="83">
        <f t="shared" si="30"/>
        <v>472878.96031927312</v>
      </c>
      <c r="W36" s="84">
        <f>SUM(V36:V$42)</f>
        <v>3376953.0949892858</v>
      </c>
      <c r="X36" s="85">
        <f t="shared" si="0"/>
        <v>472878.96031927312</v>
      </c>
      <c r="Y36" s="83">
        <f>SUM(X36:X$42)</f>
        <v>3059927.133248975</v>
      </c>
      <c r="Z36" s="83">
        <f t="shared" si="1"/>
        <v>0</v>
      </c>
      <c r="AA36" s="84">
        <f>SUM(Z36:Z$42)</f>
        <v>317025.96174031042</v>
      </c>
      <c r="AB36" s="77">
        <f t="shared" si="2"/>
        <v>35.706315763226939</v>
      </c>
      <c r="AC36" s="78">
        <f t="shared" si="3"/>
        <v>32.35423216104823</v>
      </c>
      <c r="AD36" s="86">
        <f t="shared" si="16"/>
        <v>90.612070916510135</v>
      </c>
      <c r="AE36" s="78">
        <f t="shared" si="4"/>
        <v>3.3520836021787095</v>
      </c>
      <c r="AF36" s="87">
        <f t="shared" si="17"/>
        <v>9.387929083489869</v>
      </c>
      <c r="AH36" s="88">
        <f t="shared" si="31"/>
        <v>0</v>
      </c>
      <c r="AI36" s="89">
        <f t="shared" si="18"/>
        <v>0</v>
      </c>
      <c r="AJ36" s="89">
        <f t="shared" si="32"/>
        <v>0</v>
      </c>
      <c r="AK36" s="89">
        <f>SUM(AJ36:AJ$42)/U36/U36</f>
        <v>1.1693704130155163</v>
      </c>
      <c r="AL36" s="89">
        <f t="shared" si="33"/>
        <v>0</v>
      </c>
      <c r="AM36" s="89">
        <f>SUM(AL36:AL$42)/U36/U36</f>
        <v>0.93203751969033088</v>
      </c>
      <c r="AN36" s="89">
        <f t="shared" si="34"/>
        <v>0</v>
      </c>
      <c r="AO36" s="90">
        <f>SUM(AN36:AN$42)/U36/U36</f>
        <v>0.22593851221417946</v>
      </c>
      <c r="AP36" s="77">
        <f t="shared" si="5"/>
        <v>33.586822102316297</v>
      </c>
      <c r="AQ36" s="78">
        <f t="shared" si="6"/>
        <v>37.825809424137582</v>
      </c>
      <c r="AR36" s="78">
        <f t="shared" si="7"/>
        <v>30.462007191431148</v>
      </c>
      <c r="AS36" s="78">
        <f t="shared" si="8"/>
        <v>34.246457130665313</v>
      </c>
      <c r="AT36" s="78">
        <f t="shared" si="9"/>
        <v>2.4204370015183563</v>
      </c>
      <c r="AU36" s="91">
        <f t="shared" si="10"/>
        <v>4.2837302028390631</v>
      </c>
    </row>
    <row r="37" spans="1:47" ht="14.45" customHeight="1" x14ac:dyDescent="0.15">
      <c r="A37" s="208"/>
      <c r="B37" s="205" t="s">
        <v>91</v>
      </c>
      <c r="C37" s="71">
        <v>197</v>
      </c>
      <c r="D37" s="72">
        <v>0</v>
      </c>
      <c r="E37" s="72">
        <v>68</v>
      </c>
      <c r="F37" s="128">
        <v>0</v>
      </c>
      <c r="G37" s="74" t="s">
        <v>91</v>
      </c>
      <c r="H37" s="72">
        <v>5117803</v>
      </c>
      <c r="I37" s="72">
        <v>19941</v>
      </c>
      <c r="J37" s="75">
        <v>60</v>
      </c>
      <c r="K37" s="72">
        <v>95500</v>
      </c>
      <c r="L37" s="76">
        <v>2709350</v>
      </c>
      <c r="M37" s="179"/>
      <c r="N37" s="54"/>
      <c r="O37" s="77">
        <f t="shared" si="26"/>
        <v>0.53039832285115307</v>
      </c>
      <c r="P37" s="78">
        <f t="shared" si="27"/>
        <v>0.96597192070712601</v>
      </c>
      <c r="Q37" s="79">
        <f t="shared" si="13"/>
        <v>0</v>
      </c>
      <c r="R37" s="80">
        <f t="shared" si="14"/>
        <v>0</v>
      </c>
      <c r="S37" s="81">
        <f t="shared" si="15"/>
        <v>0</v>
      </c>
      <c r="T37" s="82">
        <f t="shared" si="28"/>
        <v>0</v>
      </c>
      <c r="U37" s="83">
        <f t="shared" si="29"/>
        <v>94575.79206385462</v>
      </c>
      <c r="V37" s="83">
        <f t="shared" si="30"/>
        <v>472878.96031927312</v>
      </c>
      <c r="W37" s="84">
        <f>SUM(V37:V$42)</f>
        <v>2904074.1346700126</v>
      </c>
      <c r="X37" s="85">
        <f t="shared" si="0"/>
        <v>472878.96031927312</v>
      </c>
      <c r="Y37" s="83">
        <f>SUM(X37:X$42)</f>
        <v>2587048.1729297019</v>
      </c>
      <c r="Z37" s="83">
        <f t="shared" si="1"/>
        <v>0</v>
      </c>
      <c r="AA37" s="84">
        <f>SUM(Z37:Z$42)</f>
        <v>317025.96174031042</v>
      </c>
      <c r="AB37" s="77">
        <f t="shared" si="2"/>
        <v>30.706315763226943</v>
      </c>
      <c r="AC37" s="78">
        <f t="shared" si="3"/>
        <v>27.354232161048227</v>
      </c>
      <c r="AD37" s="86">
        <f t="shared" si="16"/>
        <v>89.083406723143639</v>
      </c>
      <c r="AE37" s="78">
        <f t="shared" si="4"/>
        <v>3.3520836021787095</v>
      </c>
      <c r="AF37" s="87">
        <f t="shared" si="17"/>
        <v>10.916593276856334</v>
      </c>
      <c r="AH37" s="88">
        <f t="shared" si="31"/>
        <v>0</v>
      </c>
      <c r="AI37" s="89">
        <f t="shared" si="18"/>
        <v>0</v>
      </c>
      <c r="AJ37" s="89">
        <f t="shared" si="32"/>
        <v>0</v>
      </c>
      <c r="AK37" s="89">
        <f>SUM(AJ37:AJ$42)/U37/U37</f>
        <v>1.1693704130155163</v>
      </c>
      <c r="AL37" s="89">
        <f t="shared" si="33"/>
        <v>0</v>
      </c>
      <c r="AM37" s="89">
        <f>SUM(AL37:AL$42)/U37/U37</f>
        <v>0.93203751969033088</v>
      </c>
      <c r="AN37" s="89">
        <f t="shared" si="34"/>
        <v>0</v>
      </c>
      <c r="AO37" s="90">
        <f>SUM(AN37:AN$42)/U37/U37</f>
        <v>0.22593851221417946</v>
      </c>
      <c r="AP37" s="77">
        <f t="shared" si="5"/>
        <v>28.586822102316297</v>
      </c>
      <c r="AQ37" s="78">
        <f t="shared" si="6"/>
        <v>32.825809424137589</v>
      </c>
      <c r="AR37" s="78">
        <f t="shared" si="7"/>
        <v>25.462007191431141</v>
      </c>
      <c r="AS37" s="78">
        <f t="shared" si="8"/>
        <v>29.246457130665313</v>
      </c>
      <c r="AT37" s="78">
        <f t="shared" si="9"/>
        <v>2.4204370015183563</v>
      </c>
      <c r="AU37" s="91">
        <f t="shared" si="10"/>
        <v>4.2837302028390631</v>
      </c>
    </row>
    <row r="38" spans="1:47" ht="14.45" customHeight="1" x14ac:dyDescent="0.15">
      <c r="A38" s="208"/>
      <c r="B38" s="205" t="s">
        <v>93</v>
      </c>
      <c r="C38" s="71">
        <v>214</v>
      </c>
      <c r="D38" s="72">
        <v>2</v>
      </c>
      <c r="E38" s="72">
        <v>71</v>
      </c>
      <c r="F38" s="126">
        <v>1</v>
      </c>
      <c r="G38" s="74" t="s">
        <v>93</v>
      </c>
      <c r="H38" s="72">
        <v>4296437</v>
      </c>
      <c r="I38" s="72">
        <v>25619</v>
      </c>
      <c r="J38" s="75">
        <v>65</v>
      </c>
      <c r="K38" s="72">
        <v>93592</v>
      </c>
      <c r="L38" s="76">
        <v>2236330</v>
      </c>
      <c r="M38" s="179"/>
      <c r="N38" s="54"/>
      <c r="O38" s="77">
        <f t="shared" si="26"/>
        <v>0.53183823529411767</v>
      </c>
      <c r="P38" s="78">
        <f t="shared" si="27"/>
        <v>1.011915005096083</v>
      </c>
      <c r="Q38" s="79">
        <f t="shared" si="13"/>
        <v>9.3457943925233638E-3</v>
      </c>
      <c r="R38" s="80">
        <f t="shared" si="14"/>
        <v>9.2357503796832875E-3</v>
      </c>
      <c r="S38" s="81">
        <f t="shared" si="15"/>
        <v>1.4084507042253521E-2</v>
      </c>
      <c r="T38" s="82">
        <f t="shared" si="28"/>
        <v>4.5201534235264337E-2</v>
      </c>
      <c r="U38" s="83">
        <f t="shared" si="29"/>
        <v>94575.79206385462</v>
      </c>
      <c r="V38" s="83">
        <f t="shared" si="30"/>
        <v>462872.07070966373</v>
      </c>
      <c r="W38" s="84">
        <f>SUM(V38:V$42)</f>
        <v>2431195.1743507395</v>
      </c>
      <c r="X38" s="85">
        <f t="shared" si="0"/>
        <v>456352.74577009102</v>
      </c>
      <c r="Y38" s="83">
        <f>SUM(X38:X$42)</f>
        <v>2114169.2126104287</v>
      </c>
      <c r="Z38" s="83">
        <f t="shared" si="1"/>
        <v>6519.3249395727289</v>
      </c>
      <c r="AA38" s="84">
        <f>SUM(Z38:Z$42)</f>
        <v>317025.96174031042</v>
      </c>
      <c r="AB38" s="77">
        <f t="shared" si="2"/>
        <v>25.706315763226939</v>
      </c>
      <c r="AC38" s="78">
        <f t="shared" si="3"/>
        <v>22.354232161048227</v>
      </c>
      <c r="AD38" s="86">
        <f t="shared" si="16"/>
        <v>86.960077698205623</v>
      </c>
      <c r="AE38" s="78">
        <f t="shared" si="4"/>
        <v>3.3520836021787095</v>
      </c>
      <c r="AF38" s="87">
        <f t="shared" si="17"/>
        <v>13.039922301794363</v>
      </c>
      <c r="AH38" s="88">
        <f t="shared" si="31"/>
        <v>9.7541194269527062E-4</v>
      </c>
      <c r="AI38" s="89">
        <f t="shared" si="18"/>
        <v>1.9557934793845399E-4</v>
      </c>
      <c r="AJ38" s="89">
        <f t="shared" si="32"/>
        <v>5083444858.970727</v>
      </c>
      <c r="AK38" s="89">
        <f>SUM(AJ38:AJ$42)/U38/U38</f>
        <v>1.1693704130155163</v>
      </c>
      <c r="AL38" s="89">
        <f t="shared" si="33"/>
        <v>3768295454.1642156</v>
      </c>
      <c r="AM38" s="89">
        <f>SUM(AL38:AL$42)/U38/U38</f>
        <v>0.93203751969033088</v>
      </c>
      <c r="AN38" s="89">
        <f t="shared" si="34"/>
        <v>147049474.99137017</v>
      </c>
      <c r="AO38" s="90">
        <f>SUM(AN38:AN$42)/U38/U38</f>
        <v>0.22593851221417946</v>
      </c>
      <c r="AP38" s="77">
        <f t="shared" si="5"/>
        <v>23.586822102316294</v>
      </c>
      <c r="AQ38" s="78">
        <f t="shared" si="6"/>
        <v>27.825809424137585</v>
      </c>
      <c r="AR38" s="78">
        <f t="shared" si="7"/>
        <v>20.462007191431141</v>
      </c>
      <c r="AS38" s="78">
        <f t="shared" si="8"/>
        <v>24.246457130665313</v>
      </c>
      <c r="AT38" s="78">
        <f t="shared" si="9"/>
        <v>2.4204370015183563</v>
      </c>
      <c r="AU38" s="91">
        <f t="shared" si="10"/>
        <v>4.2837302028390631</v>
      </c>
    </row>
    <row r="39" spans="1:47" ht="14.45" customHeight="1" x14ac:dyDescent="0.15">
      <c r="A39" s="208"/>
      <c r="B39" s="205" t="s">
        <v>95</v>
      </c>
      <c r="C39" s="71">
        <v>276</v>
      </c>
      <c r="D39" s="72">
        <v>1</v>
      </c>
      <c r="E39" s="72">
        <v>97</v>
      </c>
      <c r="F39" s="126">
        <v>1</v>
      </c>
      <c r="G39" s="74" t="s">
        <v>95</v>
      </c>
      <c r="H39" s="72">
        <v>3752050</v>
      </c>
      <c r="I39" s="72">
        <v>36778</v>
      </c>
      <c r="J39" s="75">
        <v>70</v>
      </c>
      <c r="K39" s="72">
        <v>90872</v>
      </c>
      <c r="L39" s="76">
        <v>1774737</v>
      </c>
      <c r="M39" s="179"/>
      <c r="N39" s="54"/>
      <c r="O39" s="77">
        <f t="shared" si="26"/>
        <v>0.54497136311569305</v>
      </c>
      <c r="P39" s="78">
        <f t="shared" si="27"/>
        <v>0.99801629707031625</v>
      </c>
      <c r="Q39" s="79">
        <f t="shared" si="13"/>
        <v>3.6231884057971015E-3</v>
      </c>
      <c r="R39" s="80">
        <f t="shared" si="14"/>
        <v>3.6303900211178877E-3</v>
      </c>
      <c r="S39" s="81">
        <f t="shared" si="15"/>
        <v>1.0309278350515464E-2</v>
      </c>
      <c r="T39" s="82">
        <f t="shared" si="28"/>
        <v>1.8003249438303157E-2</v>
      </c>
      <c r="U39" s="83">
        <f t="shared" si="29"/>
        <v>90300.821161053056</v>
      </c>
      <c r="V39" s="83">
        <f t="shared" si="30"/>
        <v>447805.38685632619</v>
      </c>
      <c r="W39" s="84">
        <f>SUM(V39:V$42)</f>
        <v>1968323.1036410755</v>
      </c>
      <c r="X39" s="85">
        <f t="shared" si="0"/>
        <v>443188.83647636406</v>
      </c>
      <c r="Y39" s="83">
        <f>SUM(X39:X$42)</f>
        <v>1657816.466840338</v>
      </c>
      <c r="Z39" s="83">
        <f t="shared" si="1"/>
        <v>4616.5503799621256</v>
      </c>
      <c r="AA39" s="84">
        <f>SUM(Z39:Z$42)</f>
        <v>310506.6368007377</v>
      </c>
      <c r="AB39" s="77">
        <f t="shared" si="2"/>
        <v>21.797399827965435</v>
      </c>
      <c r="AC39" s="78">
        <f t="shared" si="3"/>
        <v>18.358819394162474</v>
      </c>
      <c r="AD39" s="86">
        <f t="shared" si="16"/>
        <v>84.224813689055878</v>
      </c>
      <c r="AE39" s="78">
        <f t="shared" si="4"/>
        <v>3.4385804338029642</v>
      </c>
      <c r="AF39" s="87">
        <f t="shared" si="17"/>
        <v>15.775186310944136</v>
      </c>
      <c r="AH39" s="88">
        <f t="shared" si="31"/>
        <v>3.1828183131352009E-4</v>
      </c>
      <c r="AI39" s="89">
        <f t="shared" si="18"/>
        <v>1.0518553742687688E-4</v>
      </c>
      <c r="AJ39" s="89">
        <f t="shared" si="32"/>
        <v>979021776.70356238</v>
      </c>
      <c r="AK39" s="89">
        <f>SUM(AJ39:AJ$42)/U39/U39</f>
        <v>0.65929920984954193</v>
      </c>
      <c r="AL39" s="89">
        <f t="shared" si="33"/>
        <v>681288341.79730844</v>
      </c>
      <c r="AM39" s="89">
        <f>SUM(AL39:AL$42)/U39/U39</f>
        <v>0.56024719276119772</v>
      </c>
      <c r="AN39" s="89">
        <f t="shared" si="34"/>
        <v>52397444.003087424</v>
      </c>
      <c r="AO39" s="90">
        <f>SUM(AN39:AN$42)/U39/U39</f>
        <v>0.22980389504655382</v>
      </c>
      <c r="AP39" s="77">
        <f t="shared" si="5"/>
        <v>20.205933885961649</v>
      </c>
      <c r="AQ39" s="78">
        <f t="shared" si="6"/>
        <v>23.388865769969222</v>
      </c>
      <c r="AR39" s="78">
        <f t="shared" si="7"/>
        <v>16.891766015545521</v>
      </c>
      <c r="AS39" s="78">
        <f t="shared" si="8"/>
        <v>19.825872772779427</v>
      </c>
      <c r="AT39" s="78">
        <f t="shared" si="9"/>
        <v>2.4989982696412336</v>
      </c>
      <c r="AU39" s="91">
        <f t="shared" si="10"/>
        <v>4.3781625979646943</v>
      </c>
    </row>
    <row r="40" spans="1:47" ht="14.45" customHeight="1" x14ac:dyDescent="0.15">
      <c r="A40" s="208"/>
      <c r="B40" s="205" t="s">
        <v>97</v>
      </c>
      <c r="C40" s="71">
        <v>256</v>
      </c>
      <c r="D40" s="72">
        <v>3</v>
      </c>
      <c r="E40" s="72">
        <v>78</v>
      </c>
      <c r="F40" s="126">
        <v>4</v>
      </c>
      <c r="G40" s="74" t="s">
        <v>97</v>
      </c>
      <c r="H40" s="72">
        <v>3379056</v>
      </c>
      <c r="I40" s="72">
        <v>60415</v>
      </c>
      <c r="J40" s="75">
        <v>75</v>
      </c>
      <c r="K40" s="72">
        <v>86507</v>
      </c>
      <c r="L40" s="76">
        <v>1330308</v>
      </c>
      <c r="M40" s="179"/>
      <c r="N40" s="54"/>
      <c r="O40" s="77">
        <f t="shared" si="26"/>
        <v>0.54519639065817416</v>
      </c>
      <c r="P40" s="78">
        <f t="shared" si="27"/>
        <v>0.985536928225339</v>
      </c>
      <c r="Q40" s="79">
        <f t="shared" si="13"/>
        <v>1.171875E-2</v>
      </c>
      <c r="R40" s="80">
        <f t="shared" si="14"/>
        <v>1.1890726429807159E-2</v>
      </c>
      <c r="S40" s="81">
        <f t="shared" si="15"/>
        <v>5.128205128205128E-2</v>
      </c>
      <c r="T40" s="82">
        <f t="shared" si="28"/>
        <v>5.788834707712022E-2</v>
      </c>
      <c r="U40" s="83">
        <f t="shared" si="29"/>
        <v>88675.112953207019</v>
      </c>
      <c r="V40" s="83">
        <f t="shared" si="30"/>
        <v>431702.44863007386</v>
      </c>
      <c r="W40" s="84">
        <f>SUM(V40:V$42)</f>
        <v>1520517.7167847494</v>
      </c>
      <c r="X40" s="85">
        <f t="shared" si="0"/>
        <v>409563.86152083927</v>
      </c>
      <c r="Y40" s="83">
        <f>SUM(X40:X$42)</f>
        <v>1214627.6303639738</v>
      </c>
      <c r="Z40" s="83">
        <f t="shared" si="1"/>
        <v>22138.587109234555</v>
      </c>
      <c r="AA40" s="84">
        <f>SUM(Z40:Z$42)</f>
        <v>305890.08642077557</v>
      </c>
      <c r="AB40" s="77">
        <f t="shared" si="2"/>
        <v>17.14706264413908</v>
      </c>
      <c r="AC40" s="78">
        <f t="shared" si="3"/>
        <v>13.697503052574861</v>
      </c>
      <c r="AD40" s="86">
        <f t="shared" si="16"/>
        <v>79.882504291524896</v>
      </c>
      <c r="AE40" s="78">
        <f t="shared" si="4"/>
        <v>3.4495595915642165</v>
      </c>
      <c r="AF40" s="87">
        <f t="shared" si="17"/>
        <v>20.117495708475101</v>
      </c>
      <c r="AH40" s="88">
        <f t="shared" si="31"/>
        <v>1.0523577869538201E-3</v>
      </c>
      <c r="AI40" s="89">
        <f t="shared" si="18"/>
        <v>6.2374618587636335E-4</v>
      </c>
      <c r="AJ40" s="89">
        <f t="shared" si="32"/>
        <v>1938910588.0308959</v>
      </c>
      <c r="AK40" s="89">
        <f>SUM(AJ40:AJ$42)/U40/U40</f>
        <v>0.55918948853148898</v>
      </c>
      <c r="AL40" s="89">
        <f t="shared" si="33"/>
        <v>1267292799.091326</v>
      </c>
      <c r="AM40" s="89">
        <f>SUM(AL40:AL$42)/U40/U40</f>
        <v>0.49433606878770936</v>
      </c>
      <c r="AN40" s="89">
        <f t="shared" si="34"/>
        <v>218376489.71839267</v>
      </c>
      <c r="AO40" s="90">
        <f>SUM(AN40:AN$42)/U40/U40</f>
        <v>0.23164370148139041</v>
      </c>
      <c r="AP40" s="77">
        <f t="shared" si="5"/>
        <v>15.681394762542922</v>
      </c>
      <c r="AQ40" s="78">
        <f t="shared" si="6"/>
        <v>18.612730525735238</v>
      </c>
      <c r="AR40" s="78">
        <f t="shared" si="7"/>
        <v>12.319445926815968</v>
      </c>
      <c r="AS40" s="78">
        <f t="shared" si="8"/>
        <v>15.075560178333754</v>
      </c>
      <c r="AT40" s="78">
        <f t="shared" si="9"/>
        <v>2.5062237851776947</v>
      </c>
      <c r="AU40" s="91">
        <f t="shared" si="10"/>
        <v>4.3928953979507384</v>
      </c>
    </row>
    <row r="41" spans="1:47" ht="14.45" customHeight="1" x14ac:dyDescent="0.15">
      <c r="A41" s="208"/>
      <c r="B41" s="205" t="s">
        <v>99</v>
      </c>
      <c r="C41" s="71">
        <v>253</v>
      </c>
      <c r="D41" s="72">
        <v>8</v>
      </c>
      <c r="E41" s="72">
        <v>88</v>
      </c>
      <c r="F41" s="126">
        <v>12</v>
      </c>
      <c r="G41" s="74" t="s">
        <v>99</v>
      </c>
      <c r="H41" s="72">
        <v>2663083</v>
      </c>
      <c r="I41" s="72">
        <v>91456</v>
      </c>
      <c r="J41" s="75">
        <v>80</v>
      </c>
      <c r="K41" s="72">
        <v>78971</v>
      </c>
      <c r="L41" s="76">
        <v>914910</v>
      </c>
      <c r="M41" s="179"/>
      <c r="N41" s="54"/>
      <c r="O41" s="77">
        <f>IF(K41&lt;0.5,0.5,((L41-L42)-5*K42)/5/(K41-K42))</f>
        <v>0.5416790548470386</v>
      </c>
      <c r="P41" s="78">
        <f>IF(H41&lt;0.5,1,(I41/H41)/((K41-K42)/(L41-L42)))</f>
        <v>0.98226453147566195</v>
      </c>
      <c r="Q41" s="79">
        <f t="shared" si="13"/>
        <v>3.1620553359683792E-2</v>
      </c>
      <c r="R41" s="80">
        <f t="shared" si="14"/>
        <v>3.2191484418336927E-2</v>
      </c>
      <c r="S41" s="81">
        <f t="shared" si="15"/>
        <v>0.13636363636363635</v>
      </c>
      <c r="T41" s="82">
        <f>5*R41/(1+5*(1-O41)*R41)</f>
        <v>0.14989932521322685</v>
      </c>
      <c r="U41" s="83">
        <f t="shared" si="29"/>
        <v>83541.857237468939</v>
      </c>
      <c r="V41" s="83">
        <f>5*U41*((1-T41)+O41*T41)</f>
        <v>389011.82263664261</v>
      </c>
      <c r="W41" s="84">
        <f>SUM(V41:V$42)</f>
        <v>1088815.2681546756</v>
      </c>
      <c r="X41" s="85">
        <f t="shared" si="0"/>
        <v>335964.75591346406</v>
      </c>
      <c r="Y41" s="83">
        <f>SUM(X41:X$42)</f>
        <v>805063.76884313452</v>
      </c>
      <c r="Z41" s="83">
        <f t="shared" si="1"/>
        <v>53047.066723178534</v>
      </c>
      <c r="AA41" s="84">
        <f>SUM(Z41:Z$42)</f>
        <v>283751.49931154103</v>
      </c>
      <c r="AB41" s="77">
        <f t="shared" si="2"/>
        <v>13.033170486738191</v>
      </c>
      <c r="AC41" s="78">
        <f t="shared" si="3"/>
        <v>9.6366515596454736</v>
      </c>
      <c r="AD41" s="86">
        <f t="shared" si="16"/>
        <v>73.93942686049553</v>
      </c>
      <c r="AE41" s="78">
        <f t="shared" si="4"/>
        <v>3.3965189270927181</v>
      </c>
      <c r="AF41" s="87">
        <f t="shared" si="17"/>
        <v>26.060573139504477</v>
      </c>
      <c r="AH41" s="88">
        <f>IF(D41=0,0,T41*T41*(1-T41)/D41)</f>
        <v>2.3876998359465759E-3</v>
      </c>
      <c r="AI41" s="89">
        <f t="shared" si="18"/>
        <v>1.3382794891059354E-3</v>
      </c>
      <c r="AJ41" s="89">
        <f>U41*U41*((1-O41)*5+AB42)^2*AH41</f>
        <v>2458150504.9366813</v>
      </c>
      <c r="AK41" s="89">
        <f>SUM(AJ41:AJ$42)/U41/U41</f>
        <v>0.35220881241744956</v>
      </c>
      <c r="AL41" s="89">
        <f>U41*U41*((1-O41)*5*(1-S41)+AC42)^2*AH41+V41*V41*AI41</f>
        <v>1430541805.6234481</v>
      </c>
      <c r="AM41" s="89">
        <f>SUM(AL41:AL$42)/U41/U41</f>
        <v>0.3753714243811464</v>
      </c>
      <c r="AN41" s="89">
        <f>U41*U41*((1-O41)*5*S41+AE42)^2*AH41+V41*V41*AI41</f>
        <v>413835617.80754399</v>
      </c>
      <c r="AO41" s="90">
        <f>SUM(AN41:AN$42)/U41/U41</f>
        <v>0.22969569042223811</v>
      </c>
      <c r="AP41" s="77">
        <f t="shared" si="5"/>
        <v>11.869965700906016</v>
      </c>
      <c r="AQ41" s="78">
        <f t="shared" si="6"/>
        <v>14.196375272570366</v>
      </c>
      <c r="AR41" s="78">
        <f t="shared" si="7"/>
        <v>8.4358073299876004</v>
      </c>
      <c r="AS41" s="78">
        <f t="shared" si="8"/>
        <v>10.837495789303347</v>
      </c>
      <c r="AT41" s="78">
        <f t="shared" si="9"/>
        <v>2.457157993092336</v>
      </c>
      <c r="AU41" s="91">
        <f t="shared" si="10"/>
        <v>4.3358798610931002</v>
      </c>
    </row>
    <row r="42" spans="1:47" ht="14.45" customHeight="1" thickBot="1" x14ac:dyDescent="0.2">
      <c r="A42" s="209"/>
      <c r="B42" s="210" t="s">
        <v>101</v>
      </c>
      <c r="C42" s="131">
        <v>258</v>
      </c>
      <c r="D42" s="131">
        <v>23</v>
      </c>
      <c r="E42" s="131">
        <v>91</v>
      </c>
      <c r="F42" s="132">
        <v>30</v>
      </c>
      <c r="G42" s="133" t="s">
        <v>101</v>
      </c>
      <c r="H42" s="131">
        <v>2761968</v>
      </c>
      <c r="I42" s="131">
        <v>292332</v>
      </c>
      <c r="J42" s="134">
        <v>85</v>
      </c>
      <c r="K42" s="131">
        <v>66190</v>
      </c>
      <c r="L42" s="135">
        <v>549344</v>
      </c>
      <c r="M42" s="179"/>
      <c r="N42" s="54"/>
      <c r="O42" s="136">
        <v>1</v>
      </c>
      <c r="P42" s="137">
        <f>IF(H42&lt;0.5,1,(I42/H42)/(K42/L42))</f>
        <v>0.87843517867442611</v>
      </c>
      <c r="Q42" s="138">
        <f t="shared" si="13"/>
        <v>8.9147286821705432E-2</v>
      </c>
      <c r="R42" s="139">
        <f t="shared" si="14"/>
        <v>0.10148419483408011</v>
      </c>
      <c r="S42" s="140">
        <f t="shared" si="15"/>
        <v>0.32967032967032966</v>
      </c>
      <c r="T42" s="136">
        <v>1</v>
      </c>
      <c r="U42" s="141">
        <f>U41*(1-T41)</f>
        <v>71018.98921051262</v>
      </c>
      <c r="V42" s="141">
        <f>U42/R42</f>
        <v>699803.44551803288</v>
      </c>
      <c r="W42" s="142">
        <f>SUM(V42:V$42)</f>
        <v>699803.44551803288</v>
      </c>
      <c r="X42" s="136">
        <f t="shared" si="0"/>
        <v>469099.01292967045</v>
      </c>
      <c r="Y42" s="141">
        <f>SUM(X42:X$42)</f>
        <v>469099.01292967045</v>
      </c>
      <c r="Z42" s="141">
        <f t="shared" si="1"/>
        <v>230704.43258836248</v>
      </c>
      <c r="AA42" s="142">
        <f>SUM(Z42:Z$42)</f>
        <v>230704.43258836248</v>
      </c>
      <c r="AB42" s="143">
        <f t="shared" si="2"/>
        <v>9.8537511346957345</v>
      </c>
      <c r="AC42" s="137">
        <f t="shared" si="3"/>
        <v>6.6052617496312074</v>
      </c>
      <c r="AD42" s="144">
        <f t="shared" si="16"/>
        <v>67.032967032967036</v>
      </c>
      <c r="AE42" s="137">
        <f t="shared" si="4"/>
        <v>3.248489385064528</v>
      </c>
      <c r="AF42" s="145">
        <f t="shared" si="17"/>
        <v>32.967032967032964</v>
      </c>
      <c r="AH42" s="146">
        <f>0</f>
        <v>0</v>
      </c>
      <c r="AI42" s="147">
        <f t="shared" si="18"/>
        <v>2.4284374000591853E-3</v>
      </c>
      <c r="AJ42" s="147">
        <v>0</v>
      </c>
      <c r="AK42" s="147">
        <f>(1-R42)/R42/R42/D42</f>
        <v>3.7931591430357292</v>
      </c>
      <c r="AL42" s="147">
        <f>V42*V42*AI42</f>
        <v>1189266171.4912148</v>
      </c>
      <c r="AM42" s="147">
        <f>(1-S42)*(1-S42)*(1-R42)/R42/R42/D42+AI42/R42/R42</f>
        <v>1.9402177677874259</v>
      </c>
      <c r="AN42" s="147">
        <f>V42*V42*AI42</f>
        <v>1189266171.4912148</v>
      </c>
      <c r="AO42" s="148">
        <f>S42*S42*(1-R42)/R42/R42/D42+AI42/R42/R42</f>
        <v>0.64804267510492486</v>
      </c>
      <c r="AP42" s="143">
        <f t="shared" si="5"/>
        <v>6.0364484005801842</v>
      </c>
      <c r="AQ42" s="137">
        <f t="shared" si="6"/>
        <v>13.671053868811285</v>
      </c>
      <c r="AR42" s="137">
        <f t="shared" si="7"/>
        <v>3.8751444304062304</v>
      </c>
      <c r="AS42" s="137">
        <f t="shared" si="8"/>
        <v>9.3353790688561844</v>
      </c>
      <c r="AT42" s="137">
        <f t="shared" si="9"/>
        <v>1.6706678676922113</v>
      </c>
      <c r="AU42" s="149">
        <f t="shared" si="10"/>
        <v>4.8263109024368447</v>
      </c>
    </row>
    <row r="43" spans="1:47" ht="14.45" customHeight="1" thickTop="1" x14ac:dyDescent="0.15">
      <c r="G43" s="150"/>
      <c r="H43" s="150"/>
      <c r="I43" s="150"/>
      <c r="J43" s="150"/>
      <c r="K43" s="150"/>
      <c r="L43" s="150"/>
    </row>
    <row r="44" spans="1:47" ht="14.45" customHeight="1" thickBot="1" x14ac:dyDescent="0.2">
      <c r="A44" s="1" t="s">
        <v>103</v>
      </c>
      <c r="G44" s="150"/>
      <c r="H44" s="150"/>
      <c r="I44" s="150"/>
      <c r="J44" s="229" t="s">
        <v>104</v>
      </c>
      <c r="K44" s="230"/>
      <c r="L44" s="230"/>
      <c r="M44" s="230"/>
    </row>
    <row r="45" spans="1:47" ht="14.45" customHeight="1" thickTop="1" x14ac:dyDescent="0.15">
      <c r="A45" s="212" t="s">
        <v>18</v>
      </c>
      <c r="B45" s="214" t="s">
        <v>105</v>
      </c>
      <c r="C45" s="216" t="s">
        <v>35</v>
      </c>
      <c r="D45" s="217"/>
      <c r="E45" s="217"/>
      <c r="F45" s="218" t="s">
        <v>106</v>
      </c>
      <c r="G45" s="217"/>
      <c r="H45" s="217"/>
      <c r="I45" s="217"/>
      <c r="J45" s="218" t="s">
        <v>107</v>
      </c>
      <c r="K45" s="217"/>
      <c r="L45" s="217"/>
      <c r="M45" s="219"/>
    </row>
    <row r="46" spans="1:47" ht="14.45" customHeight="1" x14ac:dyDescent="0.15">
      <c r="A46" s="213"/>
      <c r="B46" s="215"/>
      <c r="C46" s="20" t="s">
        <v>108</v>
      </c>
      <c r="D46" s="220" t="s">
        <v>17</v>
      </c>
      <c r="E46" s="221"/>
      <c r="F46" s="22" t="s">
        <v>108</v>
      </c>
      <c r="G46" s="220" t="s">
        <v>17</v>
      </c>
      <c r="H46" s="222"/>
      <c r="I46" s="151" t="s">
        <v>152</v>
      </c>
      <c r="J46" s="22" t="s">
        <v>108</v>
      </c>
      <c r="K46" s="220" t="s">
        <v>17</v>
      </c>
      <c r="L46" s="222"/>
      <c r="M46" s="152" t="s">
        <v>152</v>
      </c>
    </row>
    <row r="47" spans="1:47" ht="14.45" customHeight="1" x14ac:dyDescent="0.15">
      <c r="A47" s="46" t="s">
        <v>65</v>
      </c>
      <c r="B47" s="47">
        <v>0</v>
      </c>
      <c r="C47" s="153">
        <f>AB7</f>
        <v>77.747758567222377</v>
      </c>
      <c r="D47" s="153">
        <f t="shared" ref="D47:E82" si="35">AP7</f>
        <v>73.764766154315424</v>
      </c>
      <c r="E47" s="154">
        <f t="shared" si="35"/>
        <v>81.730750980129329</v>
      </c>
      <c r="F47" s="155">
        <f>AC7</f>
        <v>76.764995419539105</v>
      </c>
      <c r="G47" s="153">
        <f t="shared" ref="G47:H82" si="36">AR7</f>
        <v>72.963296808866914</v>
      </c>
      <c r="H47" s="153">
        <f t="shared" si="36"/>
        <v>80.566694030211295</v>
      </c>
      <c r="I47" s="156">
        <f t="shared" ref="I47:J82" si="37">AD7</f>
        <v>98.735959510866735</v>
      </c>
      <c r="J47" s="155">
        <f t="shared" si="37"/>
        <v>0.98276314768328621</v>
      </c>
      <c r="K47" s="153">
        <f t="shared" ref="K47:L82" si="38">AT7</f>
        <v>0.49742130393845269</v>
      </c>
      <c r="L47" s="153">
        <f t="shared" si="38"/>
        <v>1.4681049914281197</v>
      </c>
      <c r="M47" s="157">
        <f>AF7</f>
        <v>1.2640404891332888</v>
      </c>
    </row>
    <row r="48" spans="1:47" ht="14.45" customHeight="1" x14ac:dyDescent="0.15">
      <c r="A48" s="46"/>
      <c r="B48" s="70">
        <v>5</v>
      </c>
      <c r="C48" s="158">
        <f>AB8</f>
        <v>72.747758567222377</v>
      </c>
      <c r="D48" s="158">
        <f t="shared" si="35"/>
        <v>68.764766154315424</v>
      </c>
      <c r="E48" s="159">
        <f t="shared" si="35"/>
        <v>76.730750980129329</v>
      </c>
      <c r="F48" s="160">
        <f>AC8</f>
        <v>71.764995419539105</v>
      </c>
      <c r="G48" s="158">
        <f t="shared" si="36"/>
        <v>67.963296808866914</v>
      </c>
      <c r="H48" s="158">
        <f t="shared" si="36"/>
        <v>75.566694030211295</v>
      </c>
      <c r="I48" s="161">
        <f t="shared" si="37"/>
        <v>98.649081199147673</v>
      </c>
      <c r="J48" s="160">
        <f t="shared" si="37"/>
        <v>0.98276314768328621</v>
      </c>
      <c r="K48" s="158">
        <f t="shared" si="38"/>
        <v>0.49742130393845269</v>
      </c>
      <c r="L48" s="158">
        <f t="shared" si="38"/>
        <v>1.4681049914281197</v>
      </c>
      <c r="M48" s="162">
        <f>AF8</f>
        <v>1.3509188008523541</v>
      </c>
    </row>
    <row r="49" spans="1:13" ht="14.45" customHeight="1" x14ac:dyDescent="0.15">
      <c r="A49" s="46"/>
      <c r="B49" s="70">
        <v>10</v>
      </c>
      <c r="C49" s="158">
        <f t="shared" ref="C49:C62" si="39">AB9</f>
        <v>67.747758567222377</v>
      </c>
      <c r="D49" s="158">
        <f t="shared" si="35"/>
        <v>63.764766154315424</v>
      </c>
      <c r="E49" s="159">
        <f t="shared" si="35"/>
        <v>71.730750980129329</v>
      </c>
      <c r="F49" s="160">
        <f t="shared" ref="F49:F62" si="40">AC9</f>
        <v>66.764995419539076</v>
      </c>
      <c r="G49" s="158">
        <f t="shared" si="36"/>
        <v>62.963296808866893</v>
      </c>
      <c r="H49" s="158">
        <f t="shared" si="36"/>
        <v>70.566694030211266</v>
      </c>
      <c r="I49" s="161">
        <f t="shared" si="37"/>
        <v>98.549379096124397</v>
      </c>
      <c r="J49" s="160">
        <f t="shared" si="37"/>
        <v>0.98276314768328621</v>
      </c>
      <c r="K49" s="158">
        <f t="shared" si="38"/>
        <v>0.49742130393845269</v>
      </c>
      <c r="L49" s="158">
        <f t="shared" si="38"/>
        <v>1.4681049914281197</v>
      </c>
      <c r="M49" s="162">
        <f t="shared" ref="M49:M62" si="41">AF9</f>
        <v>1.4506209038755788</v>
      </c>
    </row>
    <row r="50" spans="1:13" ht="14.45" customHeight="1" x14ac:dyDescent="0.15">
      <c r="A50" s="46"/>
      <c r="B50" s="70">
        <v>15</v>
      </c>
      <c r="C50" s="158">
        <f t="shared" si="39"/>
        <v>62.747758567222377</v>
      </c>
      <c r="D50" s="158">
        <f t="shared" si="35"/>
        <v>58.764766154315424</v>
      </c>
      <c r="E50" s="159">
        <f t="shared" si="35"/>
        <v>66.730750980129329</v>
      </c>
      <c r="F50" s="160">
        <f t="shared" si="40"/>
        <v>61.764995419539083</v>
      </c>
      <c r="G50" s="158">
        <f t="shared" si="36"/>
        <v>57.9632968088669</v>
      </c>
      <c r="H50" s="158">
        <f t="shared" si="36"/>
        <v>65.566694030211266</v>
      </c>
      <c r="I50" s="161">
        <f t="shared" si="37"/>
        <v>98.433787644174657</v>
      </c>
      <c r="J50" s="160">
        <f t="shared" si="37"/>
        <v>0.98276314768328621</v>
      </c>
      <c r="K50" s="158">
        <f t="shared" si="38"/>
        <v>0.49742130393845269</v>
      </c>
      <c r="L50" s="158">
        <f t="shared" si="38"/>
        <v>1.4681049914281197</v>
      </c>
      <c r="M50" s="162">
        <f t="shared" si="41"/>
        <v>1.5662123558253336</v>
      </c>
    </row>
    <row r="51" spans="1:13" ht="14.45" customHeight="1" x14ac:dyDescent="0.15">
      <c r="A51" s="46"/>
      <c r="B51" s="70">
        <v>20</v>
      </c>
      <c r="C51" s="158">
        <f t="shared" si="39"/>
        <v>57.747758567222377</v>
      </c>
      <c r="D51" s="158">
        <f t="shared" si="35"/>
        <v>53.764766154315424</v>
      </c>
      <c r="E51" s="159">
        <f t="shared" si="35"/>
        <v>61.730750980129329</v>
      </c>
      <c r="F51" s="160">
        <f t="shared" si="40"/>
        <v>56.764995419539083</v>
      </c>
      <c r="G51" s="158">
        <f t="shared" si="36"/>
        <v>52.9632968088669</v>
      </c>
      <c r="H51" s="158">
        <f t="shared" si="36"/>
        <v>60.566694030211266</v>
      </c>
      <c r="I51" s="161">
        <f t="shared" si="37"/>
        <v>98.298179579490892</v>
      </c>
      <c r="J51" s="160">
        <f t="shared" si="37"/>
        <v>0.98276314768328621</v>
      </c>
      <c r="K51" s="158">
        <f t="shared" si="38"/>
        <v>0.49742130393845269</v>
      </c>
      <c r="L51" s="158">
        <f t="shared" si="38"/>
        <v>1.4681049914281197</v>
      </c>
      <c r="M51" s="162">
        <f t="shared" si="41"/>
        <v>1.7018204205091043</v>
      </c>
    </row>
    <row r="52" spans="1:13" ht="14.45" customHeight="1" x14ac:dyDescent="0.15">
      <c r="A52" s="46"/>
      <c r="B52" s="70">
        <v>25</v>
      </c>
      <c r="C52" s="158">
        <f t="shared" si="39"/>
        <v>52.747758567222377</v>
      </c>
      <c r="D52" s="158">
        <f t="shared" si="35"/>
        <v>48.764766154315424</v>
      </c>
      <c r="E52" s="159">
        <f t="shared" si="35"/>
        <v>56.730750980129329</v>
      </c>
      <c r="F52" s="160">
        <f t="shared" si="40"/>
        <v>51.764995419539083</v>
      </c>
      <c r="G52" s="158">
        <f t="shared" si="36"/>
        <v>47.9632968088669</v>
      </c>
      <c r="H52" s="158">
        <f t="shared" si="36"/>
        <v>55.566694030211266</v>
      </c>
      <c r="I52" s="161">
        <f t="shared" si="37"/>
        <v>98.136862732411942</v>
      </c>
      <c r="J52" s="160">
        <f t="shared" si="37"/>
        <v>0.98276314768328621</v>
      </c>
      <c r="K52" s="158">
        <f t="shared" si="38"/>
        <v>0.49742130393845269</v>
      </c>
      <c r="L52" s="158">
        <f t="shared" si="38"/>
        <v>1.4681049914281197</v>
      </c>
      <c r="M52" s="162">
        <f t="shared" si="41"/>
        <v>1.8631372675880455</v>
      </c>
    </row>
    <row r="53" spans="1:13" ht="14.45" customHeight="1" x14ac:dyDescent="0.15">
      <c r="A53" s="46"/>
      <c r="B53" s="70">
        <v>30</v>
      </c>
      <c r="C53" s="158">
        <f t="shared" si="39"/>
        <v>47.747758567222384</v>
      </c>
      <c r="D53" s="158">
        <f t="shared" si="35"/>
        <v>43.764766154315424</v>
      </c>
      <c r="E53" s="159">
        <f t="shared" si="35"/>
        <v>51.730750980129343</v>
      </c>
      <c r="F53" s="160">
        <f t="shared" si="40"/>
        <v>46.76499541953909</v>
      </c>
      <c r="G53" s="158">
        <f t="shared" si="36"/>
        <v>42.963296808866907</v>
      </c>
      <c r="H53" s="158">
        <f t="shared" si="36"/>
        <v>50.566694030211274</v>
      </c>
      <c r="I53" s="161">
        <f t="shared" si="37"/>
        <v>97.941760666524914</v>
      </c>
      <c r="J53" s="160">
        <f t="shared" si="37"/>
        <v>0.98276314768328621</v>
      </c>
      <c r="K53" s="158">
        <f t="shared" si="38"/>
        <v>0.49742130393845269</v>
      </c>
      <c r="L53" s="158">
        <f t="shared" si="38"/>
        <v>1.4681049914281197</v>
      </c>
      <c r="M53" s="162">
        <f t="shared" si="41"/>
        <v>2.0582393334750755</v>
      </c>
    </row>
    <row r="54" spans="1:13" ht="14.45" customHeight="1" x14ac:dyDescent="0.15">
      <c r="A54" s="46"/>
      <c r="B54" s="70">
        <v>35</v>
      </c>
      <c r="C54" s="158">
        <f t="shared" si="39"/>
        <v>42.747758567222384</v>
      </c>
      <c r="D54" s="158">
        <f t="shared" si="35"/>
        <v>38.764766154315424</v>
      </c>
      <c r="E54" s="159">
        <f t="shared" si="35"/>
        <v>46.730750980129343</v>
      </c>
      <c r="F54" s="160">
        <f t="shared" si="40"/>
        <v>41.76499541953909</v>
      </c>
      <c r="G54" s="158">
        <f t="shared" si="36"/>
        <v>37.963296808866907</v>
      </c>
      <c r="H54" s="158">
        <f t="shared" si="36"/>
        <v>45.566694030211274</v>
      </c>
      <c r="I54" s="161">
        <f t="shared" si="37"/>
        <v>97.701018297514096</v>
      </c>
      <c r="J54" s="160">
        <f t="shared" si="37"/>
        <v>0.98276314768328621</v>
      </c>
      <c r="K54" s="158">
        <f t="shared" si="38"/>
        <v>0.49742130393845269</v>
      </c>
      <c r="L54" s="158">
        <f t="shared" si="38"/>
        <v>1.4681049914281197</v>
      </c>
      <c r="M54" s="162">
        <f t="shared" si="41"/>
        <v>2.2989817024858881</v>
      </c>
    </row>
    <row r="55" spans="1:13" ht="14.45" customHeight="1" x14ac:dyDescent="0.15">
      <c r="A55" s="46"/>
      <c r="B55" s="70">
        <v>40</v>
      </c>
      <c r="C55" s="158">
        <f t="shared" si="39"/>
        <v>37.747758567222384</v>
      </c>
      <c r="D55" s="158">
        <f t="shared" si="35"/>
        <v>33.764766154315424</v>
      </c>
      <c r="E55" s="159">
        <f t="shared" si="35"/>
        <v>41.730750980129343</v>
      </c>
      <c r="F55" s="160">
        <f t="shared" si="40"/>
        <v>36.764995419539098</v>
      </c>
      <c r="G55" s="158">
        <f t="shared" si="36"/>
        <v>32.963296808866914</v>
      </c>
      <c r="H55" s="158">
        <f t="shared" si="36"/>
        <v>40.566694030211281</v>
      </c>
      <c r="I55" s="161">
        <f t="shared" si="37"/>
        <v>97.396499328739878</v>
      </c>
      <c r="J55" s="160">
        <f t="shared" si="37"/>
        <v>0.98276314768328621</v>
      </c>
      <c r="K55" s="158">
        <f t="shared" si="38"/>
        <v>0.49742130393845269</v>
      </c>
      <c r="L55" s="158">
        <f t="shared" si="38"/>
        <v>1.4681049914281197</v>
      </c>
      <c r="M55" s="162">
        <f t="shared" si="41"/>
        <v>2.6035006712601252</v>
      </c>
    </row>
    <row r="56" spans="1:13" ht="14.45" customHeight="1" x14ac:dyDescent="0.15">
      <c r="A56" s="46"/>
      <c r="B56" s="70">
        <v>45</v>
      </c>
      <c r="C56" s="158">
        <f t="shared" si="39"/>
        <v>34.002066370221023</v>
      </c>
      <c r="D56" s="158">
        <f t="shared" si="35"/>
        <v>30.721982243493798</v>
      </c>
      <c r="E56" s="159">
        <f t="shared" si="35"/>
        <v>37.282150496948248</v>
      </c>
      <c r="F56" s="160">
        <f t="shared" si="40"/>
        <v>32.984163213895023</v>
      </c>
      <c r="G56" s="158">
        <f t="shared" si="36"/>
        <v>29.887270019717604</v>
      </c>
      <c r="H56" s="158">
        <f t="shared" si="36"/>
        <v>36.081056408072442</v>
      </c>
      <c r="I56" s="161">
        <f t="shared" si="37"/>
        <v>97.006349128188646</v>
      </c>
      <c r="J56" s="160">
        <f t="shared" si="37"/>
        <v>1.0179031563259953</v>
      </c>
      <c r="K56" s="158">
        <f t="shared" si="38"/>
        <v>0.52011820761795424</v>
      </c>
      <c r="L56" s="158">
        <f t="shared" si="38"/>
        <v>1.5156881050340363</v>
      </c>
      <c r="M56" s="162">
        <f t="shared" si="41"/>
        <v>2.9936508718113495</v>
      </c>
    </row>
    <row r="57" spans="1:13" ht="14.45" customHeight="1" x14ac:dyDescent="0.15">
      <c r="A57" s="46"/>
      <c r="B57" s="70">
        <v>50</v>
      </c>
      <c r="C57" s="158">
        <f t="shared" si="39"/>
        <v>29.915228162787805</v>
      </c>
      <c r="D57" s="158">
        <f t="shared" si="35"/>
        <v>27.069380224822947</v>
      </c>
      <c r="E57" s="159">
        <f t="shared" si="35"/>
        <v>32.761076100752661</v>
      </c>
      <c r="F57" s="160">
        <f t="shared" si="40"/>
        <v>28.867639069394713</v>
      </c>
      <c r="G57" s="158">
        <f t="shared" si="36"/>
        <v>26.208244300300535</v>
      </c>
      <c r="H57" s="158">
        <f t="shared" si="36"/>
        <v>31.52703383848889</v>
      </c>
      <c r="I57" s="161">
        <f t="shared" si="37"/>
        <v>96.498141054808301</v>
      </c>
      <c r="J57" s="160">
        <f t="shared" si="37"/>
        <v>1.0475890933930903</v>
      </c>
      <c r="K57" s="158">
        <f t="shared" si="38"/>
        <v>0.53869869205779741</v>
      </c>
      <c r="L57" s="158">
        <f t="shared" si="38"/>
        <v>1.5564794947283831</v>
      </c>
      <c r="M57" s="162">
        <f t="shared" si="41"/>
        <v>3.5018589451916959</v>
      </c>
    </row>
    <row r="58" spans="1:13" ht="14.45" customHeight="1" x14ac:dyDescent="0.15">
      <c r="A58" s="46"/>
      <c r="B58" s="70">
        <v>55</v>
      </c>
      <c r="C58" s="158">
        <f t="shared" si="39"/>
        <v>25.560272041969014</v>
      </c>
      <c r="D58" s="158">
        <f t="shared" si="35"/>
        <v>22.942857629475334</v>
      </c>
      <c r="E58" s="159">
        <f t="shared" si="35"/>
        <v>28.177686454462695</v>
      </c>
      <c r="F58" s="160">
        <f t="shared" si="40"/>
        <v>24.48786384116304</v>
      </c>
      <c r="G58" s="158">
        <f t="shared" si="36"/>
        <v>22.059146108754078</v>
      </c>
      <c r="H58" s="158">
        <f t="shared" si="36"/>
        <v>26.916581573572003</v>
      </c>
      <c r="I58" s="161">
        <f t="shared" si="37"/>
        <v>95.804394417065993</v>
      </c>
      <c r="J58" s="160">
        <f t="shared" si="37"/>
        <v>1.0724082008059681</v>
      </c>
      <c r="K58" s="158">
        <f t="shared" si="38"/>
        <v>0.5537915999938936</v>
      </c>
      <c r="L58" s="158">
        <f t="shared" si="38"/>
        <v>1.5910248016180426</v>
      </c>
      <c r="M58" s="162">
        <f t="shared" si="41"/>
        <v>4.1956055829339913</v>
      </c>
    </row>
    <row r="59" spans="1:13" ht="14.45" customHeight="1" x14ac:dyDescent="0.15">
      <c r="A59" s="46"/>
      <c r="B59" s="70">
        <v>60</v>
      </c>
      <c r="C59" s="158">
        <f t="shared" si="39"/>
        <v>21.464767740149881</v>
      </c>
      <c r="D59" s="158">
        <f t="shared" si="35"/>
        <v>19.062759484914928</v>
      </c>
      <c r="E59" s="159">
        <f t="shared" si="35"/>
        <v>23.866775995384835</v>
      </c>
      <c r="F59" s="160">
        <f t="shared" si="40"/>
        <v>20.349967210932991</v>
      </c>
      <c r="G59" s="158">
        <f t="shared" si="36"/>
        <v>18.138582386102556</v>
      </c>
      <c r="H59" s="158">
        <f t="shared" si="36"/>
        <v>22.561352035763427</v>
      </c>
      <c r="I59" s="161">
        <f t="shared" si="37"/>
        <v>94.806370407951562</v>
      </c>
      <c r="J59" s="160">
        <f t="shared" si="37"/>
        <v>1.1148005292168905</v>
      </c>
      <c r="K59" s="158">
        <f t="shared" si="38"/>
        <v>0.57902131101654131</v>
      </c>
      <c r="L59" s="158">
        <f t="shared" si="38"/>
        <v>1.6505797474172397</v>
      </c>
      <c r="M59" s="162">
        <f t="shared" si="41"/>
        <v>5.1936295920484357</v>
      </c>
    </row>
    <row r="60" spans="1:13" ht="14.45" customHeight="1" x14ac:dyDescent="0.15">
      <c r="A60" s="46"/>
      <c r="B60" s="70">
        <v>65</v>
      </c>
      <c r="C60" s="158">
        <f t="shared" si="39"/>
        <v>17.242594190518606</v>
      </c>
      <c r="D60" s="158">
        <f t="shared" si="35"/>
        <v>14.996195011748913</v>
      </c>
      <c r="E60" s="159">
        <f t="shared" si="35"/>
        <v>19.488993369288298</v>
      </c>
      <c r="F60" s="160">
        <f t="shared" si="40"/>
        <v>16.139776736056895</v>
      </c>
      <c r="G60" s="158">
        <f t="shared" si="36"/>
        <v>14.086639366583444</v>
      </c>
      <c r="H60" s="158">
        <f t="shared" si="36"/>
        <v>18.192914105530345</v>
      </c>
      <c r="I60" s="161">
        <f t="shared" si="37"/>
        <v>93.604109438079035</v>
      </c>
      <c r="J60" s="160">
        <f t="shared" si="37"/>
        <v>1.10281745446171</v>
      </c>
      <c r="K60" s="158">
        <f t="shared" si="38"/>
        <v>0.56017959897183955</v>
      </c>
      <c r="L60" s="158">
        <f t="shared" si="38"/>
        <v>1.6454553099515805</v>
      </c>
      <c r="M60" s="162">
        <f t="shared" si="41"/>
        <v>6.395890561920953</v>
      </c>
    </row>
    <row r="61" spans="1:13" ht="14.45" customHeight="1" x14ac:dyDescent="0.15">
      <c r="A61" s="46"/>
      <c r="B61" s="70">
        <v>70</v>
      </c>
      <c r="C61" s="158">
        <f t="shared" si="39"/>
        <v>13.633630937733233</v>
      </c>
      <c r="D61" s="158">
        <f t="shared" si="35"/>
        <v>11.806210411622109</v>
      </c>
      <c r="E61" s="159">
        <f t="shared" si="35"/>
        <v>15.461051463844358</v>
      </c>
      <c r="F61" s="160">
        <f t="shared" si="40"/>
        <v>12.517910341900206</v>
      </c>
      <c r="G61" s="158">
        <f t="shared" si="36"/>
        <v>10.878061666638564</v>
      </c>
      <c r="H61" s="158">
        <f t="shared" si="36"/>
        <v>14.157759017161849</v>
      </c>
      <c r="I61" s="161">
        <f t="shared" si="37"/>
        <v>91.81640898944174</v>
      </c>
      <c r="J61" s="160">
        <f t="shared" si="37"/>
        <v>1.1157205958330292</v>
      </c>
      <c r="K61" s="158">
        <f t="shared" si="38"/>
        <v>0.56166225221955479</v>
      </c>
      <c r="L61" s="158">
        <f t="shared" si="38"/>
        <v>1.6697789394465037</v>
      </c>
      <c r="M61" s="162">
        <f t="shared" si="41"/>
        <v>8.1835910105582776</v>
      </c>
    </row>
    <row r="62" spans="1:13" ht="14.45" customHeight="1" x14ac:dyDescent="0.15">
      <c r="A62" s="46"/>
      <c r="B62" s="70">
        <v>75</v>
      </c>
      <c r="C62" s="158">
        <f t="shared" si="39"/>
        <v>10.330035362526916</v>
      </c>
      <c r="D62" s="158">
        <f t="shared" si="35"/>
        <v>8.8054459601573267</v>
      </c>
      <c r="E62" s="159">
        <f t="shared" si="35"/>
        <v>11.854624764896505</v>
      </c>
      <c r="F62" s="160">
        <f t="shared" si="40"/>
        <v>9.0418362729807811</v>
      </c>
      <c r="G62" s="158">
        <f t="shared" si="36"/>
        <v>7.6750901362437514</v>
      </c>
      <c r="H62" s="158">
        <f t="shared" si="36"/>
        <v>10.408582409717811</v>
      </c>
      <c r="I62" s="161">
        <f t="shared" si="37"/>
        <v>87.529577156926436</v>
      </c>
      <c r="J62" s="160">
        <f t="shared" si="37"/>
        <v>1.2881990895461362</v>
      </c>
      <c r="K62" s="158">
        <f t="shared" si="38"/>
        <v>0.66591538041659892</v>
      </c>
      <c r="L62" s="158">
        <f t="shared" si="38"/>
        <v>1.9104827986756734</v>
      </c>
      <c r="M62" s="162">
        <f t="shared" si="41"/>
        <v>12.470422843073589</v>
      </c>
    </row>
    <row r="63" spans="1:13" ht="14.45" customHeight="1" x14ac:dyDescent="0.15">
      <c r="A63" s="46"/>
      <c r="B63" s="70">
        <v>80</v>
      </c>
      <c r="C63" s="158">
        <f>AB23</f>
        <v>7.606722340351376</v>
      </c>
      <c r="D63" s="158">
        <f t="shared" si="35"/>
        <v>6.2195996662804456</v>
      </c>
      <c r="E63" s="159">
        <f t="shared" si="35"/>
        <v>8.9938450144223054</v>
      </c>
      <c r="F63" s="160">
        <f>AC23</f>
        <v>6.2020785943470145</v>
      </c>
      <c r="G63" s="158">
        <f t="shared" si="36"/>
        <v>4.9176635287092241</v>
      </c>
      <c r="H63" s="158">
        <f t="shared" si="36"/>
        <v>7.4864936599848049</v>
      </c>
      <c r="I63" s="161">
        <f t="shared" si="37"/>
        <v>81.534178807169695</v>
      </c>
      <c r="J63" s="160">
        <f t="shared" si="37"/>
        <v>1.4046437460043624</v>
      </c>
      <c r="K63" s="158">
        <f t="shared" si="38"/>
        <v>0.6693966189253342</v>
      </c>
      <c r="L63" s="158">
        <f t="shared" si="38"/>
        <v>2.1398908730833908</v>
      </c>
      <c r="M63" s="162">
        <f>AF23</f>
        <v>18.465821192830315</v>
      </c>
    </row>
    <row r="64" spans="1:13" ht="14.45" customHeight="1" x14ac:dyDescent="0.15">
      <c r="A64" s="22"/>
      <c r="B64" s="93">
        <v>85</v>
      </c>
      <c r="C64" s="163">
        <f>AB24</f>
        <v>6.4938870497919821</v>
      </c>
      <c r="D64" s="163">
        <f t="shared" si="35"/>
        <v>3.2469294034915501</v>
      </c>
      <c r="E64" s="164">
        <f t="shared" si="35"/>
        <v>9.7408446960924131</v>
      </c>
      <c r="F64" s="165">
        <f>AC24</f>
        <v>4.9263970722559858</v>
      </c>
      <c r="G64" s="163">
        <f t="shared" si="36"/>
        <v>2.2636286833340722</v>
      </c>
      <c r="H64" s="163">
        <f t="shared" si="36"/>
        <v>7.5891654611778989</v>
      </c>
      <c r="I64" s="166">
        <f t="shared" si="37"/>
        <v>75.862068965517224</v>
      </c>
      <c r="J64" s="165">
        <f t="shared" si="37"/>
        <v>1.5674899775359958</v>
      </c>
      <c r="K64" s="163">
        <f t="shared" si="38"/>
        <v>0.2879598921183244</v>
      </c>
      <c r="L64" s="163">
        <f t="shared" si="38"/>
        <v>2.8470200629536673</v>
      </c>
      <c r="M64" s="167">
        <f>AF24</f>
        <v>24.137931034482762</v>
      </c>
    </row>
    <row r="65" spans="1:13" ht="14.45" customHeight="1" x14ac:dyDescent="0.15">
      <c r="A65" s="46" t="s">
        <v>102</v>
      </c>
      <c r="B65" s="168">
        <v>0</v>
      </c>
      <c r="C65" s="169">
        <f>AB25</f>
        <v>88.334304790275155</v>
      </c>
      <c r="D65" s="169">
        <f t="shared" si="35"/>
        <v>84.480928375567572</v>
      </c>
      <c r="E65" s="170">
        <f t="shared" si="35"/>
        <v>92.187681204982738</v>
      </c>
      <c r="F65" s="171">
        <f>AC25</f>
        <v>85.164045172872065</v>
      </c>
      <c r="G65" s="169">
        <f t="shared" si="36"/>
        <v>81.631484515388124</v>
      </c>
      <c r="H65" s="169">
        <f t="shared" si="36"/>
        <v>88.696605830356006</v>
      </c>
      <c r="I65" s="172">
        <f t="shared" si="37"/>
        <v>96.411066317972413</v>
      </c>
      <c r="J65" s="171">
        <f t="shared" si="37"/>
        <v>3.1702596174031044</v>
      </c>
      <c r="K65" s="169">
        <f t="shared" si="38"/>
        <v>2.2552130839983535</v>
      </c>
      <c r="L65" s="169">
        <f t="shared" si="38"/>
        <v>4.0853061508078552</v>
      </c>
      <c r="M65" s="173">
        <f>AF25</f>
        <v>3.5889336820275992</v>
      </c>
    </row>
    <row r="66" spans="1:13" ht="14.45" customHeight="1" x14ac:dyDescent="0.15">
      <c r="A66" s="125"/>
      <c r="B66" s="70">
        <v>5</v>
      </c>
      <c r="C66" s="158">
        <f>AB26</f>
        <v>83.334304790275155</v>
      </c>
      <c r="D66" s="158">
        <f t="shared" si="35"/>
        <v>79.480928375567572</v>
      </c>
      <c r="E66" s="159">
        <f t="shared" si="35"/>
        <v>87.187681204982738</v>
      </c>
      <c r="F66" s="160">
        <f>AC26</f>
        <v>80.164045172872065</v>
      </c>
      <c r="G66" s="158">
        <f t="shared" si="36"/>
        <v>76.631484515388124</v>
      </c>
      <c r="H66" s="158">
        <f t="shared" si="36"/>
        <v>83.696605830356006</v>
      </c>
      <c r="I66" s="161">
        <f t="shared" si="37"/>
        <v>96.19573280729756</v>
      </c>
      <c r="J66" s="160">
        <f t="shared" si="37"/>
        <v>3.1702596174031044</v>
      </c>
      <c r="K66" s="158">
        <f t="shared" si="38"/>
        <v>2.2552130839983535</v>
      </c>
      <c r="L66" s="158">
        <f t="shared" si="38"/>
        <v>4.0853061508078552</v>
      </c>
      <c r="M66" s="162">
        <f>AF26</f>
        <v>3.8042671927024507</v>
      </c>
    </row>
    <row r="67" spans="1:13" ht="14.45" customHeight="1" x14ac:dyDescent="0.15">
      <c r="A67" s="125"/>
      <c r="B67" s="70">
        <v>10</v>
      </c>
      <c r="C67" s="158">
        <f t="shared" ref="C67:C80" si="42">AB27</f>
        <v>78.334304790275155</v>
      </c>
      <c r="D67" s="158">
        <f t="shared" si="35"/>
        <v>74.480928375567572</v>
      </c>
      <c r="E67" s="159">
        <f t="shared" si="35"/>
        <v>82.187681204982738</v>
      </c>
      <c r="F67" s="160">
        <f t="shared" ref="F67:F80" si="43">AC27</f>
        <v>75.164045172872065</v>
      </c>
      <c r="G67" s="158">
        <f t="shared" si="36"/>
        <v>71.631484515388124</v>
      </c>
      <c r="H67" s="158">
        <f t="shared" si="36"/>
        <v>78.696605830356006</v>
      </c>
      <c r="I67" s="161">
        <f t="shared" si="37"/>
        <v>95.952910253188762</v>
      </c>
      <c r="J67" s="160">
        <f t="shared" si="37"/>
        <v>3.1702596174031044</v>
      </c>
      <c r="K67" s="158">
        <f t="shared" si="38"/>
        <v>2.2552130839983535</v>
      </c>
      <c r="L67" s="158">
        <f t="shared" si="38"/>
        <v>4.0853061508078552</v>
      </c>
      <c r="M67" s="162">
        <f t="shared" ref="M67:M80" si="44">AF27</f>
        <v>4.0470897468112561</v>
      </c>
    </row>
    <row r="68" spans="1:13" ht="14.45" customHeight="1" x14ac:dyDescent="0.15">
      <c r="A68" s="125"/>
      <c r="B68" s="70">
        <v>15</v>
      </c>
      <c r="C68" s="158">
        <f t="shared" si="42"/>
        <v>73.334304790275141</v>
      </c>
      <c r="D68" s="158">
        <f t="shared" si="35"/>
        <v>69.480928375567558</v>
      </c>
      <c r="E68" s="159">
        <f t="shared" si="35"/>
        <v>77.187681204982724</v>
      </c>
      <c r="F68" s="160">
        <f t="shared" si="43"/>
        <v>70.164045172872051</v>
      </c>
      <c r="G68" s="158">
        <f t="shared" si="36"/>
        <v>66.631484515388109</v>
      </c>
      <c r="H68" s="158">
        <f t="shared" si="36"/>
        <v>73.696605830355992</v>
      </c>
      <c r="I68" s="161">
        <f t="shared" si="37"/>
        <v>95.676975971246264</v>
      </c>
      <c r="J68" s="160">
        <f t="shared" si="37"/>
        <v>3.1702596174031044</v>
      </c>
      <c r="K68" s="158">
        <f t="shared" si="38"/>
        <v>2.2552130839983535</v>
      </c>
      <c r="L68" s="158">
        <f t="shared" si="38"/>
        <v>4.0853061508078552</v>
      </c>
      <c r="M68" s="162">
        <f t="shared" si="44"/>
        <v>4.3230240287537471</v>
      </c>
    </row>
    <row r="69" spans="1:13" ht="14.45" customHeight="1" x14ac:dyDescent="0.15">
      <c r="A69" s="125"/>
      <c r="B69" s="70">
        <v>20</v>
      </c>
      <c r="C69" s="158">
        <f t="shared" si="42"/>
        <v>68.334304790275141</v>
      </c>
      <c r="D69" s="158">
        <f t="shared" si="35"/>
        <v>64.480928375567558</v>
      </c>
      <c r="E69" s="159">
        <f t="shared" si="35"/>
        <v>72.187681204982724</v>
      </c>
      <c r="F69" s="160">
        <f t="shared" si="43"/>
        <v>65.164045172872051</v>
      </c>
      <c r="G69" s="158">
        <f t="shared" si="36"/>
        <v>61.631484515388109</v>
      </c>
      <c r="H69" s="158">
        <f t="shared" si="36"/>
        <v>68.696605830355992</v>
      </c>
      <c r="I69" s="161">
        <f t="shared" si="37"/>
        <v>95.360661636738769</v>
      </c>
      <c r="J69" s="160">
        <f t="shared" si="37"/>
        <v>3.1702596174031044</v>
      </c>
      <c r="K69" s="158">
        <f t="shared" si="38"/>
        <v>2.2552130839983535</v>
      </c>
      <c r="L69" s="158">
        <f t="shared" si="38"/>
        <v>4.0853061508078552</v>
      </c>
      <c r="M69" s="162">
        <f t="shared" si="44"/>
        <v>4.639338363261249</v>
      </c>
    </row>
    <row r="70" spans="1:13" ht="14.45" customHeight="1" x14ac:dyDescent="0.15">
      <c r="A70" s="125"/>
      <c r="B70" s="70">
        <v>25</v>
      </c>
      <c r="C70" s="158">
        <f t="shared" si="42"/>
        <v>63.334304790275155</v>
      </c>
      <c r="D70" s="158">
        <f t="shared" si="35"/>
        <v>59.480928375567572</v>
      </c>
      <c r="E70" s="159">
        <f t="shared" si="35"/>
        <v>67.187681204982738</v>
      </c>
      <c r="F70" s="160">
        <f t="shared" si="43"/>
        <v>60.164045172872051</v>
      </c>
      <c r="G70" s="158">
        <f t="shared" si="36"/>
        <v>56.631484515388109</v>
      </c>
      <c r="H70" s="158">
        <f t="shared" si="36"/>
        <v>63.696605830355992</v>
      </c>
      <c r="I70" s="161">
        <f t="shared" si="37"/>
        <v>94.994403699699433</v>
      </c>
      <c r="J70" s="160">
        <f t="shared" si="37"/>
        <v>3.1702596174031044</v>
      </c>
      <c r="K70" s="158">
        <f t="shared" si="38"/>
        <v>2.2552130839983535</v>
      </c>
      <c r="L70" s="158">
        <f t="shared" si="38"/>
        <v>4.0853061508078552</v>
      </c>
      <c r="M70" s="162">
        <f t="shared" si="44"/>
        <v>5.005596300300577</v>
      </c>
    </row>
    <row r="71" spans="1:13" ht="14.45" customHeight="1" x14ac:dyDescent="0.15">
      <c r="A71" s="125"/>
      <c r="B71" s="70">
        <v>30</v>
      </c>
      <c r="C71" s="158">
        <f t="shared" si="42"/>
        <v>58.334304790275155</v>
      </c>
      <c r="D71" s="158">
        <f t="shared" si="35"/>
        <v>54.480928375567572</v>
      </c>
      <c r="E71" s="159">
        <f t="shared" si="35"/>
        <v>62.187681204982738</v>
      </c>
      <c r="F71" s="160">
        <f t="shared" si="43"/>
        <v>55.164045172872051</v>
      </c>
      <c r="G71" s="158">
        <f t="shared" si="36"/>
        <v>51.631484515388109</v>
      </c>
      <c r="H71" s="158">
        <f t="shared" si="36"/>
        <v>58.696605830355992</v>
      </c>
      <c r="I71" s="161">
        <f t="shared" si="37"/>
        <v>94.565359733349197</v>
      </c>
      <c r="J71" s="160">
        <f t="shared" si="37"/>
        <v>3.1702596174031044</v>
      </c>
      <c r="K71" s="158">
        <f t="shared" si="38"/>
        <v>2.2552130839983535</v>
      </c>
      <c r="L71" s="158">
        <f t="shared" si="38"/>
        <v>4.0853061508078552</v>
      </c>
      <c r="M71" s="162">
        <f t="shared" si="44"/>
        <v>5.4346402666508071</v>
      </c>
    </row>
    <row r="72" spans="1:13" ht="14.45" customHeight="1" x14ac:dyDescent="0.15">
      <c r="A72" s="125"/>
      <c r="B72" s="70">
        <v>35</v>
      </c>
      <c r="C72" s="158">
        <f t="shared" si="42"/>
        <v>53.334304790275155</v>
      </c>
      <c r="D72" s="158">
        <f t="shared" si="35"/>
        <v>49.480928375567572</v>
      </c>
      <c r="E72" s="159">
        <f t="shared" si="35"/>
        <v>57.187681204982738</v>
      </c>
      <c r="F72" s="160">
        <f t="shared" si="43"/>
        <v>50.164045172872058</v>
      </c>
      <c r="G72" s="158">
        <f t="shared" si="36"/>
        <v>46.631484515388117</v>
      </c>
      <c r="H72" s="158">
        <f t="shared" si="36"/>
        <v>53.696605830355999</v>
      </c>
      <c r="I72" s="161">
        <f t="shared" si="37"/>
        <v>94.055871488586178</v>
      </c>
      <c r="J72" s="160">
        <f t="shared" si="37"/>
        <v>3.1702596174031044</v>
      </c>
      <c r="K72" s="158">
        <f t="shared" si="38"/>
        <v>2.2552130839983535</v>
      </c>
      <c r="L72" s="158">
        <f t="shared" si="38"/>
        <v>4.0853061508078552</v>
      </c>
      <c r="M72" s="162">
        <f t="shared" si="44"/>
        <v>5.944128511413842</v>
      </c>
    </row>
    <row r="73" spans="1:13" ht="14.45" customHeight="1" x14ac:dyDescent="0.15">
      <c r="A73" s="125"/>
      <c r="B73" s="70">
        <v>40</v>
      </c>
      <c r="C73" s="158">
        <f t="shared" si="42"/>
        <v>48.334304790275162</v>
      </c>
      <c r="D73" s="158">
        <f t="shared" si="35"/>
        <v>44.480928375567572</v>
      </c>
      <c r="E73" s="159">
        <f t="shared" si="35"/>
        <v>52.187681204982752</v>
      </c>
      <c r="F73" s="160">
        <f t="shared" si="43"/>
        <v>45.164045172872051</v>
      </c>
      <c r="G73" s="158">
        <f t="shared" si="36"/>
        <v>41.631484515388109</v>
      </c>
      <c r="H73" s="158">
        <f t="shared" si="36"/>
        <v>48.696605830355992</v>
      </c>
      <c r="I73" s="161">
        <f t="shared" si="37"/>
        <v>93.440974001469527</v>
      </c>
      <c r="J73" s="160">
        <f t="shared" si="37"/>
        <v>3.1702596174031044</v>
      </c>
      <c r="K73" s="158">
        <f t="shared" si="38"/>
        <v>2.2552130839983535</v>
      </c>
      <c r="L73" s="158">
        <f t="shared" si="38"/>
        <v>4.0853061508078552</v>
      </c>
      <c r="M73" s="162">
        <f t="shared" si="44"/>
        <v>6.5590259985304655</v>
      </c>
    </row>
    <row r="74" spans="1:13" ht="14.45" customHeight="1" x14ac:dyDescent="0.15">
      <c r="A74" s="125"/>
      <c r="B74" s="70">
        <v>45</v>
      </c>
      <c r="C74" s="158">
        <f t="shared" si="42"/>
        <v>44.786380129983776</v>
      </c>
      <c r="D74" s="158">
        <f t="shared" si="35"/>
        <v>42.056855377746238</v>
      </c>
      <c r="E74" s="159">
        <f t="shared" si="35"/>
        <v>47.515904882221314</v>
      </c>
      <c r="F74" s="160">
        <f t="shared" si="43"/>
        <v>41.51529228747517</v>
      </c>
      <c r="G74" s="158">
        <f t="shared" si="36"/>
        <v>39.056016131590539</v>
      </c>
      <c r="H74" s="158">
        <f t="shared" si="36"/>
        <v>43.9745684433598</v>
      </c>
      <c r="I74" s="161">
        <f t="shared" si="37"/>
        <v>92.696244186257275</v>
      </c>
      <c r="J74" s="160">
        <f t="shared" si="37"/>
        <v>3.2710878425086034</v>
      </c>
      <c r="K74" s="158">
        <f t="shared" si="38"/>
        <v>2.3485260168990969</v>
      </c>
      <c r="L74" s="158">
        <f t="shared" si="38"/>
        <v>4.1936496681181099</v>
      </c>
      <c r="M74" s="162">
        <f t="shared" si="44"/>
        <v>7.3037558137427183</v>
      </c>
    </row>
    <row r="75" spans="1:13" ht="14.45" customHeight="1" x14ac:dyDescent="0.15">
      <c r="A75" s="125"/>
      <c r="B75" s="70">
        <v>50</v>
      </c>
      <c r="C75" s="158">
        <f t="shared" si="42"/>
        <v>39.786380129983776</v>
      </c>
      <c r="D75" s="158">
        <f t="shared" si="35"/>
        <v>37.056855377746238</v>
      </c>
      <c r="E75" s="159">
        <f t="shared" si="35"/>
        <v>42.515904882221314</v>
      </c>
      <c r="F75" s="160">
        <f t="shared" si="43"/>
        <v>36.51529228747517</v>
      </c>
      <c r="G75" s="158">
        <f t="shared" si="36"/>
        <v>34.056016131590539</v>
      </c>
      <c r="H75" s="158">
        <f t="shared" si="36"/>
        <v>38.9745684433598</v>
      </c>
      <c r="I75" s="161">
        <f t="shared" si="37"/>
        <v>91.778372820493274</v>
      </c>
      <c r="J75" s="160">
        <f t="shared" si="37"/>
        <v>3.2710878425086034</v>
      </c>
      <c r="K75" s="158">
        <f t="shared" si="38"/>
        <v>2.3485260168990969</v>
      </c>
      <c r="L75" s="158">
        <f t="shared" si="38"/>
        <v>4.1936496681181099</v>
      </c>
      <c r="M75" s="162">
        <f t="shared" si="44"/>
        <v>8.2216271795067097</v>
      </c>
    </row>
    <row r="76" spans="1:13" ht="14.45" customHeight="1" x14ac:dyDescent="0.15">
      <c r="A76" s="125"/>
      <c r="B76" s="70">
        <v>55</v>
      </c>
      <c r="C76" s="158">
        <f t="shared" si="42"/>
        <v>35.706315763226939</v>
      </c>
      <c r="D76" s="158">
        <f t="shared" si="35"/>
        <v>33.586822102316297</v>
      </c>
      <c r="E76" s="159">
        <f t="shared" si="35"/>
        <v>37.825809424137582</v>
      </c>
      <c r="F76" s="160">
        <f t="shared" si="43"/>
        <v>32.35423216104823</v>
      </c>
      <c r="G76" s="158">
        <f t="shared" si="36"/>
        <v>30.462007191431148</v>
      </c>
      <c r="H76" s="158">
        <f t="shared" si="36"/>
        <v>34.246457130665313</v>
      </c>
      <c r="I76" s="161">
        <f t="shared" si="37"/>
        <v>90.612070916510135</v>
      </c>
      <c r="J76" s="160">
        <f t="shared" si="37"/>
        <v>3.3520836021787095</v>
      </c>
      <c r="K76" s="158">
        <f t="shared" si="38"/>
        <v>2.4204370015183563</v>
      </c>
      <c r="L76" s="158">
        <f t="shared" si="38"/>
        <v>4.2837302028390631</v>
      </c>
      <c r="M76" s="162">
        <f t="shared" si="44"/>
        <v>9.387929083489869</v>
      </c>
    </row>
    <row r="77" spans="1:13" ht="14.45" customHeight="1" x14ac:dyDescent="0.15">
      <c r="A77" s="125"/>
      <c r="B77" s="70">
        <v>60</v>
      </c>
      <c r="C77" s="158">
        <f t="shared" si="42"/>
        <v>30.706315763226943</v>
      </c>
      <c r="D77" s="158">
        <f t="shared" si="35"/>
        <v>28.586822102316297</v>
      </c>
      <c r="E77" s="159">
        <f t="shared" si="35"/>
        <v>32.825809424137589</v>
      </c>
      <c r="F77" s="160">
        <f t="shared" si="43"/>
        <v>27.354232161048227</v>
      </c>
      <c r="G77" s="158">
        <f t="shared" si="36"/>
        <v>25.462007191431141</v>
      </c>
      <c r="H77" s="158">
        <f t="shared" si="36"/>
        <v>29.246457130665313</v>
      </c>
      <c r="I77" s="161">
        <f t="shared" si="37"/>
        <v>89.083406723143639</v>
      </c>
      <c r="J77" s="160">
        <f t="shared" si="37"/>
        <v>3.3520836021787095</v>
      </c>
      <c r="K77" s="158">
        <f t="shared" si="38"/>
        <v>2.4204370015183563</v>
      </c>
      <c r="L77" s="158">
        <f t="shared" si="38"/>
        <v>4.2837302028390631</v>
      </c>
      <c r="M77" s="162">
        <f t="shared" si="44"/>
        <v>10.916593276856334</v>
      </c>
    </row>
    <row r="78" spans="1:13" ht="14.45" customHeight="1" x14ac:dyDescent="0.15">
      <c r="A78" s="125"/>
      <c r="B78" s="70">
        <v>65</v>
      </c>
      <c r="C78" s="158">
        <f t="shared" si="42"/>
        <v>25.706315763226939</v>
      </c>
      <c r="D78" s="158">
        <f t="shared" si="35"/>
        <v>23.586822102316294</v>
      </c>
      <c r="E78" s="159">
        <f t="shared" si="35"/>
        <v>27.825809424137585</v>
      </c>
      <c r="F78" s="160">
        <f t="shared" si="43"/>
        <v>22.354232161048227</v>
      </c>
      <c r="G78" s="158">
        <f t="shared" si="36"/>
        <v>20.462007191431141</v>
      </c>
      <c r="H78" s="158">
        <f t="shared" si="36"/>
        <v>24.246457130665313</v>
      </c>
      <c r="I78" s="161">
        <f t="shared" si="37"/>
        <v>86.960077698205623</v>
      </c>
      <c r="J78" s="160">
        <f t="shared" si="37"/>
        <v>3.3520836021787095</v>
      </c>
      <c r="K78" s="158">
        <f t="shared" si="38"/>
        <v>2.4204370015183563</v>
      </c>
      <c r="L78" s="158">
        <f t="shared" si="38"/>
        <v>4.2837302028390631</v>
      </c>
      <c r="M78" s="162">
        <f t="shared" si="44"/>
        <v>13.039922301794363</v>
      </c>
    </row>
    <row r="79" spans="1:13" ht="14.45" customHeight="1" x14ac:dyDescent="0.15">
      <c r="A79" s="125"/>
      <c r="B79" s="70">
        <v>70</v>
      </c>
      <c r="C79" s="158">
        <f t="shared" si="42"/>
        <v>21.797399827965435</v>
      </c>
      <c r="D79" s="158">
        <f t="shared" si="35"/>
        <v>20.205933885961649</v>
      </c>
      <c r="E79" s="159">
        <f t="shared" si="35"/>
        <v>23.388865769969222</v>
      </c>
      <c r="F79" s="160">
        <f t="shared" si="43"/>
        <v>18.358819394162474</v>
      </c>
      <c r="G79" s="158">
        <f t="shared" si="36"/>
        <v>16.891766015545521</v>
      </c>
      <c r="H79" s="158">
        <f t="shared" si="36"/>
        <v>19.825872772779427</v>
      </c>
      <c r="I79" s="161">
        <f t="shared" si="37"/>
        <v>84.224813689055878</v>
      </c>
      <c r="J79" s="160">
        <f t="shared" si="37"/>
        <v>3.4385804338029642</v>
      </c>
      <c r="K79" s="158">
        <f t="shared" si="38"/>
        <v>2.4989982696412336</v>
      </c>
      <c r="L79" s="158">
        <f t="shared" si="38"/>
        <v>4.3781625979646943</v>
      </c>
      <c r="M79" s="162">
        <f t="shared" si="44"/>
        <v>15.775186310944136</v>
      </c>
    </row>
    <row r="80" spans="1:13" ht="14.45" customHeight="1" x14ac:dyDescent="0.15">
      <c r="A80" s="125"/>
      <c r="B80" s="70">
        <v>75</v>
      </c>
      <c r="C80" s="158">
        <f t="shared" si="42"/>
        <v>17.14706264413908</v>
      </c>
      <c r="D80" s="158">
        <f t="shared" si="35"/>
        <v>15.681394762542922</v>
      </c>
      <c r="E80" s="159">
        <f t="shared" si="35"/>
        <v>18.612730525735238</v>
      </c>
      <c r="F80" s="160">
        <f t="shared" si="43"/>
        <v>13.697503052574861</v>
      </c>
      <c r="G80" s="158">
        <f t="shared" si="36"/>
        <v>12.319445926815968</v>
      </c>
      <c r="H80" s="158">
        <f t="shared" si="36"/>
        <v>15.075560178333754</v>
      </c>
      <c r="I80" s="161">
        <f t="shared" si="37"/>
        <v>79.882504291524896</v>
      </c>
      <c r="J80" s="160">
        <f t="shared" si="37"/>
        <v>3.4495595915642165</v>
      </c>
      <c r="K80" s="158">
        <f t="shared" si="38"/>
        <v>2.5062237851776947</v>
      </c>
      <c r="L80" s="158">
        <f t="shared" si="38"/>
        <v>4.3928953979507384</v>
      </c>
      <c r="M80" s="162">
        <f t="shared" si="44"/>
        <v>20.117495708475101</v>
      </c>
    </row>
    <row r="81" spans="1:13" ht="14.45" customHeight="1" x14ac:dyDescent="0.15">
      <c r="A81" s="125"/>
      <c r="B81" s="70">
        <v>80</v>
      </c>
      <c r="C81" s="158">
        <f>AB41</f>
        <v>13.033170486738191</v>
      </c>
      <c r="D81" s="158">
        <f t="shared" si="35"/>
        <v>11.869965700906016</v>
      </c>
      <c r="E81" s="159">
        <f t="shared" si="35"/>
        <v>14.196375272570366</v>
      </c>
      <c r="F81" s="160">
        <f>AC41</f>
        <v>9.6366515596454736</v>
      </c>
      <c r="G81" s="158">
        <f t="shared" si="36"/>
        <v>8.4358073299876004</v>
      </c>
      <c r="H81" s="158">
        <f t="shared" si="36"/>
        <v>10.837495789303347</v>
      </c>
      <c r="I81" s="161">
        <f t="shared" si="37"/>
        <v>73.93942686049553</v>
      </c>
      <c r="J81" s="160">
        <f t="shared" si="37"/>
        <v>3.3965189270927181</v>
      </c>
      <c r="K81" s="158">
        <f t="shared" si="38"/>
        <v>2.457157993092336</v>
      </c>
      <c r="L81" s="158">
        <f t="shared" si="38"/>
        <v>4.3358798610931002</v>
      </c>
      <c r="M81" s="162">
        <f>AF41</f>
        <v>26.060573139504477</v>
      </c>
    </row>
    <row r="82" spans="1:13" ht="14.45" customHeight="1" thickBot="1" x14ac:dyDescent="0.2">
      <c r="A82" s="129"/>
      <c r="B82" s="130">
        <v>85</v>
      </c>
      <c r="C82" s="174">
        <f>AB42</f>
        <v>9.8537511346957345</v>
      </c>
      <c r="D82" s="174">
        <f t="shared" si="35"/>
        <v>6.0364484005801842</v>
      </c>
      <c r="E82" s="175">
        <f t="shared" si="35"/>
        <v>13.671053868811285</v>
      </c>
      <c r="F82" s="176">
        <f>AC42</f>
        <v>6.6052617496312074</v>
      </c>
      <c r="G82" s="174">
        <f t="shared" si="36"/>
        <v>3.8751444304062304</v>
      </c>
      <c r="H82" s="174">
        <f t="shared" si="36"/>
        <v>9.3353790688561844</v>
      </c>
      <c r="I82" s="177">
        <f t="shared" si="37"/>
        <v>67.032967032967036</v>
      </c>
      <c r="J82" s="176">
        <f t="shared" si="37"/>
        <v>3.248489385064528</v>
      </c>
      <c r="K82" s="174">
        <f t="shared" si="38"/>
        <v>1.6706678676922113</v>
      </c>
      <c r="L82" s="174">
        <f t="shared" si="38"/>
        <v>4.8263109024368447</v>
      </c>
      <c r="M82" s="178">
        <f>AF42</f>
        <v>32.967032967032964</v>
      </c>
    </row>
    <row r="83" spans="1:13" ht="14.45" customHeight="1" thickTop="1" x14ac:dyDescent="0.15"/>
    <row r="84" spans="1:13" ht="14.45" customHeight="1" x14ac:dyDescent="0.15"/>
  </sheetData>
  <protectedRanges>
    <protectedRange sqref="C7:F42" name="範囲1"/>
  </protectedRanges>
  <mergeCells count="30">
    <mergeCell ref="A1:M1"/>
    <mergeCell ref="B4:F4"/>
    <mergeCell ref="G4:L4"/>
    <mergeCell ref="O4:P4"/>
    <mergeCell ref="Q4:S4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T4:W4"/>
    <mergeCell ref="AL5:AM5"/>
    <mergeCell ref="AN5:AO5"/>
    <mergeCell ref="AP5:AQ5"/>
    <mergeCell ref="AR5:AS5"/>
    <mergeCell ref="AT5:AU5"/>
    <mergeCell ref="A45:A46"/>
    <mergeCell ref="B45:B46"/>
    <mergeCell ref="C45:E45"/>
    <mergeCell ref="F45:I45"/>
    <mergeCell ref="J45:M45"/>
    <mergeCell ref="D46:E46"/>
    <mergeCell ref="G46:H46"/>
    <mergeCell ref="K46:L46"/>
  </mergeCells>
  <phoneticPr fontId="2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4"/>
  <sheetViews>
    <sheetView workbookViewId="0">
      <selection activeCell="J18" sqref="J18"/>
    </sheetView>
  </sheetViews>
  <sheetFormatPr defaultRowHeight="13.5" x14ac:dyDescent="0.15"/>
  <cols>
    <col min="1" max="1" width="4.625" style="1" customWidth="1"/>
    <col min="2" max="2" width="7.625" style="1" customWidth="1"/>
    <col min="3" max="7" width="9.625" style="1" customWidth="1"/>
    <col min="8" max="8" width="11.625" style="1" bestFit="1" customWidth="1"/>
    <col min="9" max="11" width="9.625" style="1" customWidth="1"/>
    <col min="12" max="12" width="11.625" style="1" bestFit="1" customWidth="1"/>
    <col min="13" max="14" width="9.625" style="1" customWidth="1"/>
    <col min="15" max="16" width="8.625" style="1" customWidth="1"/>
    <col min="17" max="22" width="9.625" style="1" customWidth="1"/>
    <col min="23" max="23" width="10.625" style="1" customWidth="1"/>
    <col min="24" max="24" width="9.625" style="1" customWidth="1"/>
    <col min="25" max="25" width="10.625" style="1" customWidth="1"/>
    <col min="26" max="26" width="9.625" style="1" customWidth="1"/>
    <col min="27" max="32" width="10.625" style="1" customWidth="1"/>
    <col min="33" max="33" width="6.625" style="1" customWidth="1"/>
    <col min="34" max="41" width="10.625" style="1" customWidth="1"/>
    <col min="42" max="47" width="9.625" style="1" customWidth="1"/>
    <col min="48" max="256" width="9" style="1"/>
    <col min="257" max="257" width="4.625" style="1" customWidth="1"/>
    <col min="258" max="258" width="7.625" style="1" customWidth="1"/>
    <col min="259" max="270" width="9.625" style="1" customWidth="1"/>
    <col min="271" max="272" width="8.625" style="1" customWidth="1"/>
    <col min="273" max="278" width="9.625" style="1" customWidth="1"/>
    <col min="279" max="279" width="10.625" style="1" customWidth="1"/>
    <col min="280" max="280" width="9.625" style="1" customWidth="1"/>
    <col min="281" max="281" width="10.625" style="1" customWidth="1"/>
    <col min="282" max="282" width="9.625" style="1" customWidth="1"/>
    <col min="283" max="288" width="10.625" style="1" customWidth="1"/>
    <col min="289" max="289" width="6.625" style="1" customWidth="1"/>
    <col min="290" max="297" width="10.625" style="1" customWidth="1"/>
    <col min="298" max="303" width="9.625" style="1" customWidth="1"/>
    <col min="304" max="512" width="9" style="1"/>
    <col min="513" max="513" width="4.625" style="1" customWidth="1"/>
    <col min="514" max="514" width="7.625" style="1" customWidth="1"/>
    <col min="515" max="526" width="9.625" style="1" customWidth="1"/>
    <col min="527" max="528" width="8.625" style="1" customWidth="1"/>
    <col min="529" max="534" width="9.625" style="1" customWidth="1"/>
    <col min="535" max="535" width="10.625" style="1" customWidth="1"/>
    <col min="536" max="536" width="9.625" style="1" customWidth="1"/>
    <col min="537" max="537" width="10.625" style="1" customWidth="1"/>
    <col min="538" max="538" width="9.625" style="1" customWidth="1"/>
    <col min="539" max="544" width="10.625" style="1" customWidth="1"/>
    <col min="545" max="545" width="6.625" style="1" customWidth="1"/>
    <col min="546" max="553" width="10.625" style="1" customWidth="1"/>
    <col min="554" max="559" width="9.625" style="1" customWidth="1"/>
    <col min="560" max="768" width="9" style="1"/>
    <col min="769" max="769" width="4.625" style="1" customWidth="1"/>
    <col min="770" max="770" width="7.625" style="1" customWidth="1"/>
    <col min="771" max="782" width="9.625" style="1" customWidth="1"/>
    <col min="783" max="784" width="8.625" style="1" customWidth="1"/>
    <col min="785" max="790" width="9.625" style="1" customWidth="1"/>
    <col min="791" max="791" width="10.625" style="1" customWidth="1"/>
    <col min="792" max="792" width="9.625" style="1" customWidth="1"/>
    <col min="793" max="793" width="10.625" style="1" customWidth="1"/>
    <col min="794" max="794" width="9.625" style="1" customWidth="1"/>
    <col min="795" max="800" width="10.625" style="1" customWidth="1"/>
    <col min="801" max="801" width="6.625" style="1" customWidth="1"/>
    <col min="802" max="809" width="10.625" style="1" customWidth="1"/>
    <col min="810" max="815" width="9.625" style="1" customWidth="1"/>
    <col min="816" max="1024" width="9" style="1"/>
    <col min="1025" max="1025" width="4.625" style="1" customWidth="1"/>
    <col min="1026" max="1026" width="7.625" style="1" customWidth="1"/>
    <col min="1027" max="1038" width="9.625" style="1" customWidth="1"/>
    <col min="1039" max="1040" width="8.625" style="1" customWidth="1"/>
    <col min="1041" max="1046" width="9.625" style="1" customWidth="1"/>
    <col min="1047" max="1047" width="10.625" style="1" customWidth="1"/>
    <col min="1048" max="1048" width="9.625" style="1" customWidth="1"/>
    <col min="1049" max="1049" width="10.625" style="1" customWidth="1"/>
    <col min="1050" max="1050" width="9.625" style="1" customWidth="1"/>
    <col min="1051" max="1056" width="10.625" style="1" customWidth="1"/>
    <col min="1057" max="1057" width="6.625" style="1" customWidth="1"/>
    <col min="1058" max="1065" width="10.625" style="1" customWidth="1"/>
    <col min="1066" max="1071" width="9.625" style="1" customWidth="1"/>
    <col min="1072" max="1280" width="9" style="1"/>
    <col min="1281" max="1281" width="4.625" style="1" customWidth="1"/>
    <col min="1282" max="1282" width="7.625" style="1" customWidth="1"/>
    <col min="1283" max="1294" width="9.625" style="1" customWidth="1"/>
    <col min="1295" max="1296" width="8.625" style="1" customWidth="1"/>
    <col min="1297" max="1302" width="9.625" style="1" customWidth="1"/>
    <col min="1303" max="1303" width="10.625" style="1" customWidth="1"/>
    <col min="1304" max="1304" width="9.625" style="1" customWidth="1"/>
    <col min="1305" max="1305" width="10.625" style="1" customWidth="1"/>
    <col min="1306" max="1306" width="9.625" style="1" customWidth="1"/>
    <col min="1307" max="1312" width="10.625" style="1" customWidth="1"/>
    <col min="1313" max="1313" width="6.625" style="1" customWidth="1"/>
    <col min="1314" max="1321" width="10.625" style="1" customWidth="1"/>
    <col min="1322" max="1327" width="9.625" style="1" customWidth="1"/>
    <col min="1328" max="1536" width="9" style="1"/>
    <col min="1537" max="1537" width="4.625" style="1" customWidth="1"/>
    <col min="1538" max="1538" width="7.625" style="1" customWidth="1"/>
    <col min="1539" max="1550" width="9.625" style="1" customWidth="1"/>
    <col min="1551" max="1552" width="8.625" style="1" customWidth="1"/>
    <col min="1553" max="1558" width="9.625" style="1" customWidth="1"/>
    <col min="1559" max="1559" width="10.625" style="1" customWidth="1"/>
    <col min="1560" max="1560" width="9.625" style="1" customWidth="1"/>
    <col min="1561" max="1561" width="10.625" style="1" customWidth="1"/>
    <col min="1562" max="1562" width="9.625" style="1" customWidth="1"/>
    <col min="1563" max="1568" width="10.625" style="1" customWidth="1"/>
    <col min="1569" max="1569" width="6.625" style="1" customWidth="1"/>
    <col min="1570" max="1577" width="10.625" style="1" customWidth="1"/>
    <col min="1578" max="1583" width="9.625" style="1" customWidth="1"/>
    <col min="1584" max="1792" width="9" style="1"/>
    <col min="1793" max="1793" width="4.625" style="1" customWidth="1"/>
    <col min="1794" max="1794" width="7.625" style="1" customWidth="1"/>
    <col min="1795" max="1806" width="9.625" style="1" customWidth="1"/>
    <col min="1807" max="1808" width="8.625" style="1" customWidth="1"/>
    <col min="1809" max="1814" width="9.625" style="1" customWidth="1"/>
    <col min="1815" max="1815" width="10.625" style="1" customWidth="1"/>
    <col min="1816" max="1816" width="9.625" style="1" customWidth="1"/>
    <col min="1817" max="1817" width="10.625" style="1" customWidth="1"/>
    <col min="1818" max="1818" width="9.625" style="1" customWidth="1"/>
    <col min="1819" max="1824" width="10.625" style="1" customWidth="1"/>
    <col min="1825" max="1825" width="6.625" style="1" customWidth="1"/>
    <col min="1826" max="1833" width="10.625" style="1" customWidth="1"/>
    <col min="1834" max="1839" width="9.625" style="1" customWidth="1"/>
    <col min="1840" max="2048" width="9" style="1"/>
    <col min="2049" max="2049" width="4.625" style="1" customWidth="1"/>
    <col min="2050" max="2050" width="7.625" style="1" customWidth="1"/>
    <col min="2051" max="2062" width="9.625" style="1" customWidth="1"/>
    <col min="2063" max="2064" width="8.625" style="1" customWidth="1"/>
    <col min="2065" max="2070" width="9.625" style="1" customWidth="1"/>
    <col min="2071" max="2071" width="10.625" style="1" customWidth="1"/>
    <col min="2072" max="2072" width="9.625" style="1" customWidth="1"/>
    <col min="2073" max="2073" width="10.625" style="1" customWidth="1"/>
    <col min="2074" max="2074" width="9.625" style="1" customWidth="1"/>
    <col min="2075" max="2080" width="10.625" style="1" customWidth="1"/>
    <col min="2081" max="2081" width="6.625" style="1" customWidth="1"/>
    <col min="2082" max="2089" width="10.625" style="1" customWidth="1"/>
    <col min="2090" max="2095" width="9.625" style="1" customWidth="1"/>
    <col min="2096" max="2304" width="9" style="1"/>
    <col min="2305" max="2305" width="4.625" style="1" customWidth="1"/>
    <col min="2306" max="2306" width="7.625" style="1" customWidth="1"/>
    <col min="2307" max="2318" width="9.625" style="1" customWidth="1"/>
    <col min="2319" max="2320" width="8.625" style="1" customWidth="1"/>
    <col min="2321" max="2326" width="9.625" style="1" customWidth="1"/>
    <col min="2327" max="2327" width="10.625" style="1" customWidth="1"/>
    <col min="2328" max="2328" width="9.625" style="1" customWidth="1"/>
    <col min="2329" max="2329" width="10.625" style="1" customWidth="1"/>
    <col min="2330" max="2330" width="9.625" style="1" customWidth="1"/>
    <col min="2331" max="2336" width="10.625" style="1" customWidth="1"/>
    <col min="2337" max="2337" width="6.625" style="1" customWidth="1"/>
    <col min="2338" max="2345" width="10.625" style="1" customWidth="1"/>
    <col min="2346" max="2351" width="9.625" style="1" customWidth="1"/>
    <col min="2352" max="2560" width="9" style="1"/>
    <col min="2561" max="2561" width="4.625" style="1" customWidth="1"/>
    <col min="2562" max="2562" width="7.625" style="1" customWidth="1"/>
    <col min="2563" max="2574" width="9.625" style="1" customWidth="1"/>
    <col min="2575" max="2576" width="8.625" style="1" customWidth="1"/>
    <col min="2577" max="2582" width="9.625" style="1" customWidth="1"/>
    <col min="2583" max="2583" width="10.625" style="1" customWidth="1"/>
    <col min="2584" max="2584" width="9.625" style="1" customWidth="1"/>
    <col min="2585" max="2585" width="10.625" style="1" customWidth="1"/>
    <col min="2586" max="2586" width="9.625" style="1" customWidth="1"/>
    <col min="2587" max="2592" width="10.625" style="1" customWidth="1"/>
    <col min="2593" max="2593" width="6.625" style="1" customWidth="1"/>
    <col min="2594" max="2601" width="10.625" style="1" customWidth="1"/>
    <col min="2602" max="2607" width="9.625" style="1" customWidth="1"/>
    <col min="2608" max="2816" width="9" style="1"/>
    <col min="2817" max="2817" width="4.625" style="1" customWidth="1"/>
    <col min="2818" max="2818" width="7.625" style="1" customWidth="1"/>
    <col min="2819" max="2830" width="9.625" style="1" customWidth="1"/>
    <col min="2831" max="2832" width="8.625" style="1" customWidth="1"/>
    <col min="2833" max="2838" width="9.625" style="1" customWidth="1"/>
    <col min="2839" max="2839" width="10.625" style="1" customWidth="1"/>
    <col min="2840" max="2840" width="9.625" style="1" customWidth="1"/>
    <col min="2841" max="2841" width="10.625" style="1" customWidth="1"/>
    <col min="2842" max="2842" width="9.625" style="1" customWidth="1"/>
    <col min="2843" max="2848" width="10.625" style="1" customWidth="1"/>
    <col min="2849" max="2849" width="6.625" style="1" customWidth="1"/>
    <col min="2850" max="2857" width="10.625" style="1" customWidth="1"/>
    <col min="2858" max="2863" width="9.625" style="1" customWidth="1"/>
    <col min="2864" max="3072" width="9" style="1"/>
    <col min="3073" max="3073" width="4.625" style="1" customWidth="1"/>
    <col min="3074" max="3074" width="7.625" style="1" customWidth="1"/>
    <col min="3075" max="3086" width="9.625" style="1" customWidth="1"/>
    <col min="3087" max="3088" width="8.625" style="1" customWidth="1"/>
    <col min="3089" max="3094" width="9.625" style="1" customWidth="1"/>
    <col min="3095" max="3095" width="10.625" style="1" customWidth="1"/>
    <col min="3096" max="3096" width="9.625" style="1" customWidth="1"/>
    <col min="3097" max="3097" width="10.625" style="1" customWidth="1"/>
    <col min="3098" max="3098" width="9.625" style="1" customWidth="1"/>
    <col min="3099" max="3104" width="10.625" style="1" customWidth="1"/>
    <col min="3105" max="3105" width="6.625" style="1" customWidth="1"/>
    <col min="3106" max="3113" width="10.625" style="1" customWidth="1"/>
    <col min="3114" max="3119" width="9.625" style="1" customWidth="1"/>
    <col min="3120" max="3328" width="9" style="1"/>
    <col min="3329" max="3329" width="4.625" style="1" customWidth="1"/>
    <col min="3330" max="3330" width="7.625" style="1" customWidth="1"/>
    <col min="3331" max="3342" width="9.625" style="1" customWidth="1"/>
    <col min="3343" max="3344" width="8.625" style="1" customWidth="1"/>
    <col min="3345" max="3350" width="9.625" style="1" customWidth="1"/>
    <col min="3351" max="3351" width="10.625" style="1" customWidth="1"/>
    <col min="3352" max="3352" width="9.625" style="1" customWidth="1"/>
    <col min="3353" max="3353" width="10.625" style="1" customWidth="1"/>
    <col min="3354" max="3354" width="9.625" style="1" customWidth="1"/>
    <col min="3355" max="3360" width="10.625" style="1" customWidth="1"/>
    <col min="3361" max="3361" width="6.625" style="1" customWidth="1"/>
    <col min="3362" max="3369" width="10.625" style="1" customWidth="1"/>
    <col min="3370" max="3375" width="9.625" style="1" customWidth="1"/>
    <col min="3376" max="3584" width="9" style="1"/>
    <col min="3585" max="3585" width="4.625" style="1" customWidth="1"/>
    <col min="3586" max="3586" width="7.625" style="1" customWidth="1"/>
    <col min="3587" max="3598" width="9.625" style="1" customWidth="1"/>
    <col min="3599" max="3600" width="8.625" style="1" customWidth="1"/>
    <col min="3601" max="3606" width="9.625" style="1" customWidth="1"/>
    <col min="3607" max="3607" width="10.625" style="1" customWidth="1"/>
    <col min="3608" max="3608" width="9.625" style="1" customWidth="1"/>
    <col min="3609" max="3609" width="10.625" style="1" customWidth="1"/>
    <col min="3610" max="3610" width="9.625" style="1" customWidth="1"/>
    <col min="3611" max="3616" width="10.625" style="1" customWidth="1"/>
    <col min="3617" max="3617" width="6.625" style="1" customWidth="1"/>
    <col min="3618" max="3625" width="10.625" style="1" customWidth="1"/>
    <col min="3626" max="3631" width="9.625" style="1" customWidth="1"/>
    <col min="3632" max="3840" width="9" style="1"/>
    <col min="3841" max="3841" width="4.625" style="1" customWidth="1"/>
    <col min="3842" max="3842" width="7.625" style="1" customWidth="1"/>
    <col min="3843" max="3854" width="9.625" style="1" customWidth="1"/>
    <col min="3855" max="3856" width="8.625" style="1" customWidth="1"/>
    <col min="3857" max="3862" width="9.625" style="1" customWidth="1"/>
    <col min="3863" max="3863" width="10.625" style="1" customWidth="1"/>
    <col min="3864" max="3864" width="9.625" style="1" customWidth="1"/>
    <col min="3865" max="3865" width="10.625" style="1" customWidth="1"/>
    <col min="3866" max="3866" width="9.625" style="1" customWidth="1"/>
    <col min="3867" max="3872" width="10.625" style="1" customWidth="1"/>
    <col min="3873" max="3873" width="6.625" style="1" customWidth="1"/>
    <col min="3874" max="3881" width="10.625" style="1" customWidth="1"/>
    <col min="3882" max="3887" width="9.625" style="1" customWidth="1"/>
    <col min="3888" max="4096" width="9" style="1"/>
    <col min="4097" max="4097" width="4.625" style="1" customWidth="1"/>
    <col min="4098" max="4098" width="7.625" style="1" customWidth="1"/>
    <col min="4099" max="4110" width="9.625" style="1" customWidth="1"/>
    <col min="4111" max="4112" width="8.625" style="1" customWidth="1"/>
    <col min="4113" max="4118" width="9.625" style="1" customWidth="1"/>
    <col min="4119" max="4119" width="10.625" style="1" customWidth="1"/>
    <col min="4120" max="4120" width="9.625" style="1" customWidth="1"/>
    <col min="4121" max="4121" width="10.625" style="1" customWidth="1"/>
    <col min="4122" max="4122" width="9.625" style="1" customWidth="1"/>
    <col min="4123" max="4128" width="10.625" style="1" customWidth="1"/>
    <col min="4129" max="4129" width="6.625" style="1" customWidth="1"/>
    <col min="4130" max="4137" width="10.625" style="1" customWidth="1"/>
    <col min="4138" max="4143" width="9.625" style="1" customWidth="1"/>
    <col min="4144" max="4352" width="9" style="1"/>
    <col min="4353" max="4353" width="4.625" style="1" customWidth="1"/>
    <col min="4354" max="4354" width="7.625" style="1" customWidth="1"/>
    <col min="4355" max="4366" width="9.625" style="1" customWidth="1"/>
    <col min="4367" max="4368" width="8.625" style="1" customWidth="1"/>
    <col min="4369" max="4374" width="9.625" style="1" customWidth="1"/>
    <col min="4375" max="4375" width="10.625" style="1" customWidth="1"/>
    <col min="4376" max="4376" width="9.625" style="1" customWidth="1"/>
    <col min="4377" max="4377" width="10.625" style="1" customWidth="1"/>
    <col min="4378" max="4378" width="9.625" style="1" customWidth="1"/>
    <col min="4379" max="4384" width="10.625" style="1" customWidth="1"/>
    <col min="4385" max="4385" width="6.625" style="1" customWidth="1"/>
    <col min="4386" max="4393" width="10.625" style="1" customWidth="1"/>
    <col min="4394" max="4399" width="9.625" style="1" customWidth="1"/>
    <col min="4400" max="4608" width="9" style="1"/>
    <col min="4609" max="4609" width="4.625" style="1" customWidth="1"/>
    <col min="4610" max="4610" width="7.625" style="1" customWidth="1"/>
    <col min="4611" max="4622" width="9.625" style="1" customWidth="1"/>
    <col min="4623" max="4624" width="8.625" style="1" customWidth="1"/>
    <col min="4625" max="4630" width="9.625" style="1" customWidth="1"/>
    <col min="4631" max="4631" width="10.625" style="1" customWidth="1"/>
    <col min="4632" max="4632" width="9.625" style="1" customWidth="1"/>
    <col min="4633" max="4633" width="10.625" style="1" customWidth="1"/>
    <col min="4634" max="4634" width="9.625" style="1" customWidth="1"/>
    <col min="4635" max="4640" width="10.625" style="1" customWidth="1"/>
    <col min="4641" max="4641" width="6.625" style="1" customWidth="1"/>
    <col min="4642" max="4649" width="10.625" style="1" customWidth="1"/>
    <col min="4650" max="4655" width="9.625" style="1" customWidth="1"/>
    <col min="4656" max="4864" width="9" style="1"/>
    <col min="4865" max="4865" width="4.625" style="1" customWidth="1"/>
    <col min="4866" max="4866" width="7.625" style="1" customWidth="1"/>
    <col min="4867" max="4878" width="9.625" style="1" customWidth="1"/>
    <col min="4879" max="4880" width="8.625" style="1" customWidth="1"/>
    <col min="4881" max="4886" width="9.625" style="1" customWidth="1"/>
    <col min="4887" max="4887" width="10.625" style="1" customWidth="1"/>
    <col min="4888" max="4888" width="9.625" style="1" customWidth="1"/>
    <col min="4889" max="4889" width="10.625" style="1" customWidth="1"/>
    <col min="4890" max="4890" width="9.625" style="1" customWidth="1"/>
    <col min="4891" max="4896" width="10.625" style="1" customWidth="1"/>
    <col min="4897" max="4897" width="6.625" style="1" customWidth="1"/>
    <col min="4898" max="4905" width="10.625" style="1" customWidth="1"/>
    <col min="4906" max="4911" width="9.625" style="1" customWidth="1"/>
    <col min="4912" max="5120" width="9" style="1"/>
    <col min="5121" max="5121" width="4.625" style="1" customWidth="1"/>
    <col min="5122" max="5122" width="7.625" style="1" customWidth="1"/>
    <col min="5123" max="5134" width="9.625" style="1" customWidth="1"/>
    <col min="5135" max="5136" width="8.625" style="1" customWidth="1"/>
    <col min="5137" max="5142" width="9.625" style="1" customWidth="1"/>
    <col min="5143" max="5143" width="10.625" style="1" customWidth="1"/>
    <col min="5144" max="5144" width="9.625" style="1" customWidth="1"/>
    <col min="5145" max="5145" width="10.625" style="1" customWidth="1"/>
    <col min="5146" max="5146" width="9.625" style="1" customWidth="1"/>
    <col min="5147" max="5152" width="10.625" style="1" customWidth="1"/>
    <col min="5153" max="5153" width="6.625" style="1" customWidth="1"/>
    <col min="5154" max="5161" width="10.625" style="1" customWidth="1"/>
    <col min="5162" max="5167" width="9.625" style="1" customWidth="1"/>
    <col min="5168" max="5376" width="9" style="1"/>
    <col min="5377" max="5377" width="4.625" style="1" customWidth="1"/>
    <col min="5378" max="5378" width="7.625" style="1" customWidth="1"/>
    <col min="5379" max="5390" width="9.625" style="1" customWidth="1"/>
    <col min="5391" max="5392" width="8.625" style="1" customWidth="1"/>
    <col min="5393" max="5398" width="9.625" style="1" customWidth="1"/>
    <col min="5399" max="5399" width="10.625" style="1" customWidth="1"/>
    <col min="5400" max="5400" width="9.625" style="1" customWidth="1"/>
    <col min="5401" max="5401" width="10.625" style="1" customWidth="1"/>
    <col min="5402" max="5402" width="9.625" style="1" customWidth="1"/>
    <col min="5403" max="5408" width="10.625" style="1" customWidth="1"/>
    <col min="5409" max="5409" width="6.625" style="1" customWidth="1"/>
    <col min="5410" max="5417" width="10.625" style="1" customWidth="1"/>
    <col min="5418" max="5423" width="9.625" style="1" customWidth="1"/>
    <col min="5424" max="5632" width="9" style="1"/>
    <col min="5633" max="5633" width="4.625" style="1" customWidth="1"/>
    <col min="5634" max="5634" width="7.625" style="1" customWidth="1"/>
    <col min="5635" max="5646" width="9.625" style="1" customWidth="1"/>
    <col min="5647" max="5648" width="8.625" style="1" customWidth="1"/>
    <col min="5649" max="5654" width="9.625" style="1" customWidth="1"/>
    <col min="5655" max="5655" width="10.625" style="1" customWidth="1"/>
    <col min="5656" max="5656" width="9.625" style="1" customWidth="1"/>
    <col min="5657" max="5657" width="10.625" style="1" customWidth="1"/>
    <col min="5658" max="5658" width="9.625" style="1" customWidth="1"/>
    <col min="5659" max="5664" width="10.625" style="1" customWidth="1"/>
    <col min="5665" max="5665" width="6.625" style="1" customWidth="1"/>
    <col min="5666" max="5673" width="10.625" style="1" customWidth="1"/>
    <col min="5674" max="5679" width="9.625" style="1" customWidth="1"/>
    <col min="5680" max="5888" width="9" style="1"/>
    <col min="5889" max="5889" width="4.625" style="1" customWidth="1"/>
    <col min="5890" max="5890" width="7.625" style="1" customWidth="1"/>
    <col min="5891" max="5902" width="9.625" style="1" customWidth="1"/>
    <col min="5903" max="5904" width="8.625" style="1" customWidth="1"/>
    <col min="5905" max="5910" width="9.625" style="1" customWidth="1"/>
    <col min="5911" max="5911" width="10.625" style="1" customWidth="1"/>
    <col min="5912" max="5912" width="9.625" style="1" customWidth="1"/>
    <col min="5913" max="5913" width="10.625" style="1" customWidth="1"/>
    <col min="5914" max="5914" width="9.625" style="1" customWidth="1"/>
    <col min="5915" max="5920" width="10.625" style="1" customWidth="1"/>
    <col min="5921" max="5921" width="6.625" style="1" customWidth="1"/>
    <col min="5922" max="5929" width="10.625" style="1" customWidth="1"/>
    <col min="5930" max="5935" width="9.625" style="1" customWidth="1"/>
    <col min="5936" max="6144" width="9" style="1"/>
    <col min="6145" max="6145" width="4.625" style="1" customWidth="1"/>
    <col min="6146" max="6146" width="7.625" style="1" customWidth="1"/>
    <col min="6147" max="6158" width="9.625" style="1" customWidth="1"/>
    <col min="6159" max="6160" width="8.625" style="1" customWidth="1"/>
    <col min="6161" max="6166" width="9.625" style="1" customWidth="1"/>
    <col min="6167" max="6167" width="10.625" style="1" customWidth="1"/>
    <col min="6168" max="6168" width="9.625" style="1" customWidth="1"/>
    <col min="6169" max="6169" width="10.625" style="1" customWidth="1"/>
    <col min="6170" max="6170" width="9.625" style="1" customWidth="1"/>
    <col min="6171" max="6176" width="10.625" style="1" customWidth="1"/>
    <col min="6177" max="6177" width="6.625" style="1" customWidth="1"/>
    <col min="6178" max="6185" width="10.625" style="1" customWidth="1"/>
    <col min="6186" max="6191" width="9.625" style="1" customWidth="1"/>
    <col min="6192" max="6400" width="9" style="1"/>
    <col min="6401" max="6401" width="4.625" style="1" customWidth="1"/>
    <col min="6402" max="6402" width="7.625" style="1" customWidth="1"/>
    <col min="6403" max="6414" width="9.625" style="1" customWidth="1"/>
    <col min="6415" max="6416" width="8.625" style="1" customWidth="1"/>
    <col min="6417" max="6422" width="9.625" style="1" customWidth="1"/>
    <col min="6423" max="6423" width="10.625" style="1" customWidth="1"/>
    <col min="6424" max="6424" width="9.625" style="1" customWidth="1"/>
    <col min="6425" max="6425" width="10.625" style="1" customWidth="1"/>
    <col min="6426" max="6426" width="9.625" style="1" customWidth="1"/>
    <col min="6427" max="6432" width="10.625" style="1" customWidth="1"/>
    <col min="6433" max="6433" width="6.625" style="1" customWidth="1"/>
    <col min="6434" max="6441" width="10.625" style="1" customWidth="1"/>
    <col min="6442" max="6447" width="9.625" style="1" customWidth="1"/>
    <col min="6448" max="6656" width="9" style="1"/>
    <col min="6657" max="6657" width="4.625" style="1" customWidth="1"/>
    <col min="6658" max="6658" width="7.625" style="1" customWidth="1"/>
    <col min="6659" max="6670" width="9.625" style="1" customWidth="1"/>
    <col min="6671" max="6672" width="8.625" style="1" customWidth="1"/>
    <col min="6673" max="6678" width="9.625" style="1" customWidth="1"/>
    <col min="6679" max="6679" width="10.625" style="1" customWidth="1"/>
    <col min="6680" max="6680" width="9.625" style="1" customWidth="1"/>
    <col min="6681" max="6681" width="10.625" style="1" customWidth="1"/>
    <col min="6682" max="6682" width="9.625" style="1" customWidth="1"/>
    <col min="6683" max="6688" width="10.625" style="1" customWidth="1"/>
    <col min="6689" max="6689" width="6.625" style="1" customWidth="1"/>
    <col min="6690" max="6697" width="10.625" style="1" customWidth="1"/>
    <col min="6698" max="6703" width="9.625" style="1" customWidth="1"/>
    <col min="6704" max="6912" width="9" style="1"/>
    <col min="6913" max="6913" width="4.625" style="1" customWidth="1"/>
    <col min="6914" max="6914" width="7.625" style="1" customWidth="1"/>
    <col min="6915" max="6926" width="9.625" style="1" customWidth="1"/>
    <col min="6927" max="6928" width="8.625" style="1" customWidth="1"/>
    <col min="6929" max="6934" width="9.625" style="1" customWidth="1"/>
    <col min="6935" max="6935" width="10.625" style="1" customWidth="1"/>
    <col min="6936" max="6936" width="9.625" style="1" customWidth="1"/>
    <col min="6937" max="6937" width="10.625" style="1" customWidth="1"/>
    <col min="6938" max="6938" width="9.625" style="1" customWidth="1"/>
    <col min="6939" max="6944" width="10.625" style="1" customWidth="1"/>
    <col min="6945" max="6945" width="6.625" style="1" customWidth="1"/>
    <col min="6946" max="6953" width="10.625" style="1" customWidth="1"/>
    <col min="6954" max="6959" width="9.625" style="1" customWidth="1"/>
    <col min="6960" max="7168" width="9" style="1"/>
    <col min="7169" max="7169" width="4.625" style="1" customWidth="1"/>
    <col min="7170" max="7170" width="7.625" style="1" customWidth="1"/>
    <col min="7171" max="7182" width="9.625" style="1" customWidth="1"/>
    <col min="7183" max="7184" width="8.625" style="1" customWidth="1"/>
    <col min="7185" max="7190" width="9.625" style="1" customWidth="1"/>
    <col min="7191" max="7191" width="10.625" style="1" customWidth="1"/>
    <col min="7192" max="7192" width="9.625" style="1" customWidth="1"/>
    <col min="7193" max="7193" width="10.625" style="1" customWidth="1"/>
    <col min="7194" max="7194" width="9.625" style="1" customWidth="1"/>
    <col min="7195" max="7200" width="10.625" style="1" customWidth="1"/>
    <col min="7201" max="7201" width="6.625" style="1" customWidth="1"/>
    <col min="7202" max="7209" width="10.625" style="1" customWidth="1"/>
    <col min="7210" max="7215" width="9.625" style="1" customWidth="1"/>
    <col min="7216" max="7424" width="9" style="1"/>
    <col min="7425" max="7425" width="4.625" style="1" customWidth="1"/>
    <col min="7426" max="7426" width="7.625" style="1" customWidth="1"/>
    <col min="7427" max="7438" width="9.625" style="1" customWidth="1"/>
    <col min="7439" max="7440" width="8.625" style="1" customWidth="1"/>
    <col min="7441" max="7446" width="9.625" style="1" customWidth="1"/>
    <col min="7447" max="7447" width="10.625" style="1" customWidth="1"/>
    <col min="7448" max="7448" width="9.625" style="1" customWidth="1"/>
    <col min="7449" max="7449" width="10.625" style="1" customWidth="1"/>
    <col min="7450" max="7450" width="9.625" style="1" customWidth="1"/>
    <col min="7451" max="7456" width="10.625" style="1" customWidth="1"/>
    <col min="7457" max="7457" width="6.625" style="1" customWidth="1"/>
    <col min="7458" max="7465" width="10.625" style="1" customWidth="1"/>
    <col min="7466" max="7471" width="9.625" style="1" customWidth="1"/>
    <col min="7472" max="7680" width="9" style="1"/>
    <col min="7681" max="7681" width="4.625" style="1" customWidth="1"/>
    <col min="7682" max="7682" width="7.625" style="1" customWidth="1"/>
    <col min="7683" max="7694" width="9.625" style="1" customWidth="1"/>
    <col min="7695" max="7696" width="8.625" style="1" customWidth="1"/>
    <col min="7697" max="7702" width="9.625" style="1" customWidth="1"/>
    <col min="7703" max="7703" width="10.625" style="1" customWidth="1"/>
    <col min="7704" max="7704" width="9.625" style="1" customWidth="1"/>
    <col min="7705" max="7705" width="10.625" style="1" customWidth="1"/>
    <col min="7706" max="7706" width="9.625" style="1" customWidth="1"/>
    <col min="7707" max="7712" width="10.625" style="1" customWidth="1"/>
    <col min="7713" max="7713" width="6.625" style="1" customWidth="1"/>
    <col min="7714" max="7721" width="10.625" style="1" customWidth="1"/>
    <col min="7722" max="7727" width="9.625" style="1" customWidth="1"/>
    <col min="7728" max="7936" width="9" style="1"/>
    <col min="7937" max="7937" width="4.625" style="1" customWidth="1"/>
    <col min="7938" max="7938" width="7.625" style="1" customWidth="1"/>
    <col min="7939" max="7950" width="9.625" style="1" customWidth="1"/>
    <col min="7951" max="7952" width="8.625" style="1" customWidth="1"/>
    <col min="7953" max="7958" width="9.625" style="1" customWidth="1"/>
    <col min="7959" max="7959" width="10.625" style="1" customWidth="1"/>
    <col min="7960" max="7960" width="9.625" style="1" customWidth="1"/>
    <col min="7961" max="7961" width="10.625" style="1" customWidth="1"/>
    <col min="7962" max="7962" width="9.625" style="1" customWidth="1"/>
    <col min="7963" max="7968" width="10.625" style="1" customWidth="1"/>
    <col min="7969" max="7969" width="6.625" style="1" customWidth="1"/>
    <col min="7970" max="7977" width="10.625" style="1" customWidth="1"/>
    <col min="7978" max="7983" width="9.625" style="1" customWidth="1"/>
    <col min="7984" max="8192" width="9" style="1"/>
    <col min="8193" max="8193" width="4.625" style="1" customWidth="1"/>
    <col min="8194" max="8194" width="7.625" style="1" customWidth="1"/>
    <col min="8195" max="8206" width="9.625" style="1" customWidth="1"/>
    <col min="8207" max="8208" width="8.625" style="1" customWidth="1"/>
    <col min="8209" max="8214" width="9.625" style="1" customWidth="1"/>
    <col min="8215" max="8215" width="10.625" style="1" customWidth="1"/>
    <col min="8216" max="8216" width="9.625" style="1" customWidth="1"/>
    <col min="8217" max="8217" width="10.625" style="1" customWidth="1"/>
    <col min="8218" max="8218" width="9.625" style="1" customWidth="1"/>
    <col min="8219" max="8224" width="10.625" style="1" customWidth="1"/>
    <col min="8225" max="8225" width="6.625" style="1" customWidth="1"/>
    <col min="8226" max="8233" width="10.625" style="1" customWidth="1"/>
    <col min="8234" max="8239" width="9.625" style="1" customWidth="1"/>
    <col min="8240" max="8448" width="9" style="1"/>
    <col min="8449" max="8449" width="4.625" style="1" customWidth="1"/>
    <col min="8450" max="8450" width="7.625" style="1" customWidth="1"/>
    <col min="8451" max="8462" width="9.625" style="1" customWidth="1"/>
    <col min="8463" max="8464" width="8.625" style="1" customWidth="1"/>
    <col min="8465" max="8470" width="9.625" style="1" customWidth="1"/>
    <col min="8471" max="8471" width="10.625" style="1" customWidth="1"/>
    <col min="8472" max="8472" width="9.625" style="1" customWidth="1"/>
    <col min="8473" max="8473" width="10.625" style="1" customWidth="1"/>
    <col min="8474" max="8474" width="9.625" style="1" customWidth="1"/>
    <col min="8475" max="8480" width="10.625" style="1" customWidth="1"/>
    <col min="8481" max="8481" width="6.625" style="1" customWidth="1"/>
    <col min="8482" max="8489" width="10.625" style="1" customWidth="1"/>
    <col min="8490" max="8495" width="9.625" style="1" customWidth="1"/>
    <col min="8496" max="8704" width="9" style="1"/>
    <col min="8705" max="8705" width="4.625" style="1" customWidth="1"/>
    <col min="8706" max="8706" width="7.625" style="1" customWidth="1"/>
    <col min="8707" max="8718" width="9.625" style="1" customWidth="1"/>
    <col min="8719" max="8720" width="8.625" style="1" customWidth="1"/>
    <col min="8721" max="8726" width="9.625" style="1" customWidth="1"/>
    <col min="8727" max="8727" width="10.625" style="1" customWidth="1"/>
    <col min="8728" max="8728" width="9.625" style="1" customWidth="1"/>
    <col min="8729" max="8729" width="10.625" style="1" customWidth="1"/>
    <col min="8730" max="8730" width="9.625" style="1" customWidth="1"/>
    <col min="8731" max="8736" width="10.625" style="1" customWidth="1"/>
    <col min="8737" max="8737" width="6.625" style="1" customWidth="1"/>
    <col min="8738" max="8745" width="10.625" style="1" customWidth="1"/>
    <col min="8746" max="8751" width="9.625" style="1" customWidth="1"/>
    <col min="8752" max="8960" width="9" style="1"/>
    <col min="8961" max="8961" width="4.625" style="1" customWidth="1"/>
    <col min="8962" max="8962" width="7.625" style="1" customWidth="1"/>
    <col min="8963" max="8974" width="9.625" style="1" customWidth="1"/>
    <col min="8975" max="8976" width="8.625" style="1" customWidth="1"/>
    <col min="8977" max="8982" width="9.625" style="1" customWidth="1"/>
    <col min="8983" max="8983" width="10.625" style="1" customWidth="1"/>
    <col min="8984" max="8984" width="9.625" style="1" customWidth="1"/>
    <col min="8985" max="8985" width="10.625" style="1" customWidth="1"/>
    <col min="8986" max="8986" width="9.625" style="1" customWidth="1"/>
    <col min="8987" max="8992" width="10.625" style="1" customWidth="1"/>
    <col min="8993" max="8993" width="6.625" style="1" customWidth="1"/>
    <col min="8994" max="9001" width="10.625" style="1" customWidth="1"/>
    <col min="9002" max="9007" width="9.625" style="1" customWidth="1"/>
    <col min="9008" max="9216" width="9" style="1"/>
    <col min="9217" max="9217" width="4.625" style="1" customWidth="1"/>
    <col min="9218" max="9218" width="7.625" style="1" customWidth="1"/>
    <col min="9219" max="9230" width="9.625" style="1" customWidth="1"/>
    <col min="9231" max="9232" width="8.625" style="1" customWidth="1"/>
    <col min="9233" max="9238" width="9.625" style="1" customWidth="1"/>
    <col min="9239" max="9239" width="10.625" style="1" customWidth="1"/>
    <col min="9240" max="9240" width="9.625" style="1" customWidth="1"/>
    <col min="9241" max="9241" width="10.625" style="1" customWidth="1"/>
    <col min="9242" max="9242" width="9.625" style="1" customWidth="1"/>
    <col min="9243" max="9248" width="10.625" style="1" customWidth="1"/>
    <col min="9249" max="9249" width="6.625" style="1" customWidth="1"/>
    <col min="9250" max="9257" width="10.625" style="1" customWidth="1"/>
    <col min="9258" max="9263" width="9.625" style="1" customWidth="1"/>
    <col min="9264" max="9472" width="9" style="1"/>
    <col min="9473" max="9473" width="4.625" style="1" customWidth="1"/>
    <col min="9474" max="9474" width="7.625" style="1" customWidth="1"/>
    <col min="9475" max="9486" width="9.625" style="1" customWidth="1"/>
    <col min="9487" max="9488" width="8.625" style="1" customWidth="1"/>
    <col min="9489" max="9494" width="9.625" style="1" customWidth="1"/>
    <col min="9495" max="9495" width="10.625" style="1" customWidth="1"/>
    <col min="9496" max="9496" width="9.625" style="1" customWidth="1"/>
    <col min="9497" max="9497" width="10.625" style="1" customWidth="1"/>
    <col min="9498" max="9498" width="9.625" style="1" customWidth="1"/>
    <col min="9499" max="9504" width="10.625" style="1" customWidth="1"/>
    <col min="9505" max="9505" width="6.625" style="1" customWidth="1"/>
    <col min="9506" max="9513" width="10.625" style="1" customWidth="1"/>
    <col min="9514" max="9519" width="9.625" style="1" customWidth="1"/>
    <col min="9520" max="9728" width="9" style="1"/>
    <col min="9729" max="9729" width="4.625" style="1" customWidth="1"/>
    <col min="9730" max="9730" width="7.625" style="1" customWidth="1"/>
    <col min="9731" max="9742" width="9.625" style="1" customWidth="1"/>
    <col min="9743" max="9744" width="8.625" style="1" customWidth="1"/>
    <col min="9745" max="9750" width="9.625" style="1" customWidth="1"/>
    <col min="9751" max="9751" width="10.625" style="1" customWidth="1"/>
    <col min="9752" max="9752" width="9.625" style="1" customWidth="1"/>
    <col min="9753" max="9753" width="10.625" style="1" customWidth="1"/>
    <col min="9754" max="9754" width="9.625" style="1" customWidth="1"/>
    <col min="9755" max="9760" width="10.625" style="1" customWidth="1"/>
    <col min="9761" max="9761" width="6.625" style="1" customWidth="1"/>
    <col min="9762" max="9769" width="10.625" style="1" customWidth="1"/>
    <col min="9770" max="9775" width="9.625" style="1" customWidth="1"/>
    <col min="9776" max="9984" width="9" style="1"/>
    <col min="9985" max="9985" width="4.625" style="1" customWidth="1"/>
    <col min="9986" max="9986" width="7.625" style="1" customWidth="1"/>
    <col min="9987" max="9998" width="9.625" style="1" customWidth="1"/>
    <col min="9999" max="10000" width="8.625" style="1" customWidth="1"/>
    <col min="10001" max="10006" width="9.625" style="1" customWidth="1"/>
    <col min="10007" max="10007" width="10.625" style="1" customWidth="1"/>
    <col min="10008" max="10008" width="9.625" style="1" customWidth="1"/>
    <col min="10009" max="10009" width="10.625" style="1" customWidth="1"/>
    <col min="10010" max="10010" width="9.625" style="1" customWidth="1"/>
    <col min="10011" max="10016" width="10.625" style="1" customWidth="1"/>
    <col min="10017" max="10017" width="6.625" style="1" customWidth="1"/>
    <col min="10018" max="10025" width="10.625" style="1" customWidth="1"/>
    <col min="10026" max="10031" width="9.625" style="1" customWidth="1"/>
    <col min="10032" max="10240" width="9" style="1"/>
    <col min="10241" max="10241" width="4.625" style="1" customWidth="1"/>
    <col min="10242" max="10242" width="7.625" style="1" customWidth="1"/>
    <col min="10243" max="10254" width="9.625" style="1" customWidth="1"/>
    <col min="10255" max="10256" width="8.625" style="1" customWidth="1"/>
    <col min="10257" max="10262" width="9.625" style="1" customWidth="1"/>
    <col min="10263" max="10263" width="10.625" style="1" customWidth="1"/>
    <col min="10264" max="10264" width="9.625" style="1" customWidth="1"/>
    <col min="10265" max="10265" width="10.625" style="1" customWidth="1"/>
    <col min="10266" max="10266" width="9.625" style="1" customWidth="1"/>
    <col min="10267" max="10272" width="10.625" style="1" customWidth="1"/>
    <col min="10273" max="10273" width="6.625" style="1" customWidth="1"/>
    <col min="10274" max="10281" width="10.625" style="1" customWidth="1"/>
    <col min="10282" max="10287" width="9.625" style="1" customWidth="1"/>
    <col min="10288" max="10496" width="9" style="1"/>
    <col min="10497" max="10497" width="4.625" style="1" customWidth="1"/>
    <col min="10498" max="10498" width="7.625" style="1" customWidth="1"/>
    <col min="10499" max="10510" width="9.625" style="1" customWidth="1"/>
    <col min="10511" max="10512" width="8.625" style="1" customWidth="1"/>
    <col min="10513" max="10518" width="9.625" style="1" customWidth="1"/>
    <col min="10519" max="10519" width="10.625" style="1" customWidth="1"/>
    <col min="10520" max="10520" width="9.625" style="1" customWidth="1"/>
    <col min="10521" max="10521" width="10.625" style="1" customWidth="1"/>
    <col min="10522" max="10522" width="9.625" style="1" customWidth="1"/>
    <col min="10523" max="10528" width="10.625" style="1" customWidth="1"/>
    <col min="10529" max="10529" width="6.625" style="1" customWidth="1"/>
    <col min="10530" max="10537" width="10.625" style="1" customWidth="1"/>
    <col min="10538" max="10543" width="9.625" style="1" customWidth="1"/>
    <col min="10544" max="10752" width="9" style="1"/>
    <col min="10753" max="10753" width="4.625" style="1" customWidth="1"/>
    <col min="10754" max="10754" width="7.625" style="1" customWidth="1"/>
    <col min="10755" max="10766" width="9.625" style="1" customWidth="1"/>
    <col min="10767" max="10768" width="8.625" style="1" customWidth="1"/>
    <col min="10769" max="10774" width="9.625" style="1" customWidth="1"/>
    <col min="10775" max="10775" width="10.625" style="1" customWidth="1"/>
    <col min="10776" max="10776" width="9.625" style="1" customWidth="1"/>
    <col min="10777" max="10777" width="10.625" style="1" customWidth="1"/>
    <col min="10778" max="10778" width="9.625" style="1" customWidth="1"/>
    <col min="10779" max="10784" width="10.625" style="1" customWidth="1"/>
    <col min="10785" max="10785" width="6.625" style="1" customWidth="1"/>
    <col min="10786" max="10793" width="10.625" style="1" customWidth="1"/>
    <col min="10794" max="10799" width="9.625" style="1" customWidth="1"/>
    <col min="10800" max="11008" width="9" style="1"/>
    <col min="11009" max="11009" width="4.625" style="1" customWidth="1"/>
    <col min="11010" max="11010" width="7.625" style="1" customWidth="1"/>
    <col min="11011" max="11022" width="9.625" style="1" customWidth="1"/>
    <col min="11023" max="11024" width="8.625" style="1" customWidth="1"/>
    <col min="11025" max="11030" width="9.625" style="1" customWidth="1"/>
    <col min="11031" max="11031" width="10.625" style="1" customWidth="1"/>
    <col min="11032" max="11032" width="9.625" style="1" customWidth="1"/>
    <col min="11033" max="11033" width="10.625" style="1" customWidth="1"/>
    <col min="11034" max="11034" width="9.625" style="1" customWidth="1"/>
    <col min="11035" max="11040" width="10.625" style="1" customWidth="1"/>
    <col min="11041" max="11041" width="6.625" style="1" customWidth="1"/>
    <col min="11042" max="11049" width="10.625" style="1" customWidth="1"/>
    <col min="11050" max="11055" width="9.625" style="1" customWidth="1"/>
    <col min="11056" max="11264" width="9" style="1"/>
    <col min="11265" max="11265" width="4.625" style="1" customWidth="1"/>
    <col min="11266" max="11266" width="7.625" style="1" customWidth="1"/>
    <col min="11267" max="11278" width="9.625" style="1" customWidth="1"/>
    <col min="11279" max="11280" width="8.625" style="1" customWidth="1"/>
    <col min="11281" max="11286" width="9.625" style="1" customWidth="1"/>
    <col min="11287" max="11287" width="10.625" style="1" customWidth="1"/>
    <col min="11288" max="11288" width="9.625" style="1" customWidth="1"/>
    <col min="11289" max="11289" width="10.625" style="1" customWidth="1"/>
    <col min="11290" max="11290" width="9.625" style="1" customWidth="1"/>
    <col min="11291" max="11296" width="10.625" style="1" customWidth="1"/>
    <col min="11297" max="11297" width="6.625" style="1" customWidth="1"/>
    <col min="11298" max="11305" width="10.625" style="1" customWidth="1"/>
    <col min="11306" max="11311" width="9.625" style="1" customWidth="1"/>
    <col min="11312" max="11520" width="9" style="1"/>
    <col min="11521" max="11521" width="4.625" style="1" customWidth="1"/>
    <col min="11522" max="11522" width="7.625" style="1" customWidth="1"/>
    <col min="11523" max="11534" width="9.625" style="1" customWidth="1"/>
    <col min="11535" max="11536" width="8.625" style="1" customWidth="1"/>
    <col min="11537" max="11542" width="9.625" style="1" customWidth="1"/>
    <col min="11543" max="11543" width="10.625" style="1" customWidth="1"/>
    <col min="11544" max="11544" width="9.625" style="1" customWidth="1"/>
    <col min="11545" max="11545" width="10.625" style="1" customWidth="1"/>
    <col min="11546" max="11546" width="9.625" style="1" customWidth="1"/>
    <col min="11547" max="11552" width="10.625" style="1" customWidth="1"/>
    <col min="11553" max="11553" width="6.625" style="1" customWidth="1"/>
    <col min="11554" max="11561" width="10.625" style="1" customWidth="1"/>
    <col min="11562" max="11567" width="9.625" style="1" customWidth="1"/>
    <col min="11568" max="11776" width="9" style="1"/>
    <col min="11777" max="11777" width="4.625" style="1" customWidth="1"/>
    <col min="11778" max="11778" width="7.625" style="1" customWidth="1"/>
    <col min="11779" max="11790" width="9.625" style="1" customWidth="1"/>
    <col min="11791" max="11792" width="8.625" style="1" customWidth="1"/>
    <col min="11793" max="11798" width="9.625" style="1" customWidth="1"/>
    <col min="11799" max="11799" width="10.625" style="1" customWidth="1"/>
    <col min="11800" max="11800" width="9.625" style="1" customWidth="1"/>
    <col min="11801" max="11801" width="10.625" style="1" customWidth="1"/>
    <col min="11802" max="11802" width="9.625" style="1" customWidth="1"/>
    <col min="11803" max="11808" width="10.625" style="1" customWidth="1"/>
    <col min="11809" max="11809" width="6.625" style="1" customWidth="1"/>
    <col min="11810" max="11817" width="10.625" style="1" customWidth="1"/>
    <col min="11818" max="11823" width="9.625" style="1" customWidth="1"/>
    <col min="11824" max="12032" width="9" style="1"/>
    <col min="12033" max="12033" width="4.625" style="1" customWidth="1"/>
    <col min="12034" max="12034" width="7.625" style="1" customWidth="1"/>
    <col min="12035" max="12046" width="9.625" style="1" customWidth="1"/>
    <col min="12047" max="12048" width="8.625" style="1" customWidth="1"/>
    <col min="12049" max="12054" width="9.625" style="1" customWidth="1"/>
    <col min="12055" max="12055" width="10.625" style="1" customWidth="1"/>
    <col min="12056" max="12056" width="9.625" style="1" customWidth="1"/>
    <col min="12057" max="12057" width="10.625" style="1" customWidth="1"/>
    <col min="12058" max="12058" width="9.625" style="1" customWidth="1"/>
    <col min="12059" max="12064" width="10.625" style="1" customWidth="1"/>
    <col min="12065" max="12065" width="6.625" style="1" customWidth="1"/>
    <col min="12066" max="12073" width="10.625" style="1" customWidth="1"/>
    <col min="12074" max="12079" width="9.625" style="1" customWidth="1"/>
    <col min="12080" max="12288" width="9" style="1"/>
    <col min="12289" max="12289" width="4.625" style="1" customWidth="1"/>
    <col min="12290" max="12290" width="7.625" style="1" customWidth="1"/>
    <col min="12291" max="12302" width="9.625" style="1" customWidth="1"/>
    <col min="12303" max="12304" width="8.625" style="1" customWidth="1"/>
    <col min="12305" max="12310" width="9.625" style="1" customWidth="1"/>
    <col min="12311" max="12311" width="10.625" style="1" customWidth="1"/>
    <col min="12312" max="12312" width="9.625" style="1" customWidth="1"/>
    <col min="12313" max="12313" width="10.625" style="1" customWidth="1"/>
    <col min="12314" max="12314" width="9.625" style="1" customWidth="1"/>
    <col min="12315" max="12320" width="10.625" style="1" customWidth="1"/>
    <col min="12321" max="12321" width="6.625" style="1" customWidth="1"/>
    <col min="12322" max="12329" width="10.625" style="1" customWidth="1"/>
    <col min="12330" max="12335" width="9.625" style="1" customWidth="1"/>
    <col min="12336" max="12544" width="9" style="1"/>
    <col min="12545" max="12545" width="4.625" style="1" customWidth="1"/>
    <col min="12546" max="12546" width="7.625" style="1" customWidth="1"/>
    <col min="12547" max="12558" width="9.625" style="1" customWidth="1"/>
    <col min="12559" max="12560" width="8.625" style="1" customWidth="1"/>
    <col min="12561" max="12566" width="9.625" style="1" customWidth="1"/>
    <col min="12567" max="12567" width="10.625" style="1" customWidth="1"/>
    <col min="12568" max="12568" width="9.625" style="1" customWidth="1"/>
    <col min="12569" max="12569" width="10.625" style="1" customWidth="1"/>
    <col min="12570" max="12570" width="9.625" style="1" customWidth="1"/>
    <col min="12571" max="12576" width="10.625" style="1" customWidth="1"/>
    <col min="12577" max="12577" width="6.625" style="1" customWidth="1"/>
    <col min="12578" max="12585" width="10.625" style="1" customWidth="1"/>
    <col min="12586" max="12591" width="9.625" style="1" customWidth="1"/>
    <col min="12592" max="12800" width="9" style="1"/>
    <col min="12801" max="12801" width="4.625" style="1" customWidth="1"/>
    <col min="12802" max="12802" width="7.625" style="1" customWidth="1"/>
    <col min="12803" max="12814" width="9.625" style="1" customWidth="1"/>
    <col min="12815" max="12816" width="8.625" style="1" customWidth="1"/>
    <col min="12817" max="12822" width="9.625" style="1" customWidth="1"/>
    <col min="12823" max="12823" width="10.625" style="1" customWidth="1"/>
    <col min="12824" max="12824" width="9.625" style="1" customWidth="1"/>
    <col min="12825" max="12825" width="10.625" style="1" customWidth="1"/>
    <col min="12826" max="12826" width="9.625" style="1" customWidth="1"/>
    <col min="12827" max="12832" width="10.625" style="1" customWidth="1"/>
    <col min="12833" max="12833" width="6.625" style="1" customWidth="1"/>
    <col min="12834" max="12841" width="10.625" style="1" customWidth="1"/>
    <col min="12842" max="12847" width="9.625" style="1" customWidth="1"/>
    <col min="12848" max="13056" width="9" style="1"/>
    <col min="13057" max="13057" width="4.625" style="1" customWidth="1"/>
    <col min="13058" max="13058" width="7.625" style="1" customWidth="1"/>
    <col min="13059" max="13070" width="9.625" style="1" customWidth="1"/>
    <col min="13071" max="13072" width="8.625" style="1" customWidth="1"/>
    <col min="13073" max="13078" width="9.625" style="1" customWidth="1"/>
    <col min="13079" max="13079" width="10.625" style="1" customWidth="1"/>
    <col min="13080" max="13080" width="9.625" style="1" customWidth="1"/>
    <col min="13081" max="13081" width="10.625" style="1" customWidth="1"/>
    <col min="13082" max="13082" width="9.625" style="1" customWidth="1"/>
    <col min="13083" max="13088" width="10.625" style="1" customWidth="1"/>
    <col min="13089" max="13089" width="6.625" style="1" customWidth="1"/>
    <col min="13090" max="13097" width="10.625" style="1" customWidth="1"/>
    <col min="13098" max="13103" width="9.625" style="1" customWidth="1"/>
    <col min="13104" max="13312" width="9" style="1"/>
    <col min="13313" max="13313" width="4.625" style="1" customWidth="1"/>
    <col min="13314" max="13314" width="7.625" style="1" customWidth="1"/>
    <col min="13315" max="13326" width="9.625" style="1" customWidth="1"/>
    <col min="13327" max="13328" width="8.625" style="1" customWidth="1"/>
    <col min="13329" max="13334" width="9.625" style="1" customWidth="1"/>
    <col min="13335" max="13335" width="10.625" style="1" customWidth="1"/>
    <col min="13336" max="13336" width="9.625" style="1" customWidth="1"/>
    <col min="13337" max="13337" width="10.625" style="1" customWidth="1"/>
    <col min="13338" max="13338" width="9.625" style="1" customWidth="1"/>
    <col min="13339" max="13344" width="10.625" style="1" customWidth="1"/>
    <col min="13345" max="13345" width="6.625" style="1" customWidth="1"/>
    <col min="13346" max="13353" width="10.625" style="1" customWidth="1"/>
    <col min="13354" max="13359" width="9.625" style="1" customWidth="1"/>
    <col min="13360" max="13568" width="9" style="1"/>
    <col min="13569" max="13569" width="4.625" style="1" customWidth="1"/>
    <col min="13570" max="13570" width="7.625" style="1" customWidth="1"/>
    <col min="13571" max="13582" width="9.625" style="1" customWidth="1"/>
    <col min="13583" max="13584" width="8.625" style="1" customWidth="1"/>
    <col min="13585" max="13590" width="9.625" style="1" customWidth="1"/>
    <col min="13591" max="13591" width="10.625" style="1" customWidth="1"/>
    <col min="13592" max="13592" width="9.625" style="1" customWidth="1"/>
    <col min="13593" max="13593" width="10.625" style="1" customWidth="1"/>
    <col min="13594" max="13594" width="9.625" style="1" customWidth="1"/>
    <col min="13595" max="13600" width="10.625" style="1" customWidth="1"/>
    <col min="13601" max="13601" width="6.625" style="1" customWidth="1"/>
    <col min="13602" max="13609" width="10.625" style="1" customWidth="1"/>
    <col min="13610" max="13615" width="9.625" style="1" customWidth="1"/>
    <col min="13616" max="13824" width="9" style="1"/>
    <col min="13825" max="13825" width="4.625" style="1" customWidth="1"/>
    <col min="13826" max="13826" width="7.625" style="1" customWidth="1"/>
    <col min="13827" max="13838" width="9.625" style="1" customWidth="1"/>
    <col min="13839" max="13840" width="8.625" style="1" customWidth="1"/>
    <col min="13841" max="13846" width="9.625" style="1" customWidth="1"/>
    <col min="13847" max="13847" width="10.625" style="1" customWidth="1"/>
    <col min="13848" max="13848" width="9.625" style="1" customWidth="1"/>
    <col min="13849" max="13849" width="10.625" style="1" customWidth="1"/>
    <col min="13850" max="13850" width="9.625" style="1" customWidth="1"/>
    <col min="13851" max="13856" width="10.625" style="1" customWidth="1"/>
    <col min="13857" max="13857" width="6.625" style="1" customWidth="1"/>
    <col min="13858" max="13865" width="10.625" style="1" customWidth="1"/>
    <col min="13866" max="13871" width="9.625" style="1" customWidth="1"/>
    <col min="13872" max="14080" width="9" style="1"/>
    <col min="14081" max="14081" width="4.625" style="1" customWidth="1"/>
    <col min="14082" max="14082" width="7.625" style="1" customWidth="1"/>
    <col min="14083" max="14094" width="9.625" style="1" customWidth="1"/>
    <col min="14095" max="14096" width="8.625" style="1" customWidth="1"/>
    <col min="14097" max="14102" width="9.625" style="1" customWidth="1"/>
    <col min="14103" max="14103" width="10.625" style="1" customWidth="1"/>
    <col min="14104" max="14104" width="9.625" style="1" customWidth="1"/>
    <col min="14105" max="14105" width="10.625" style="1" customWidth="1"/>
    <col min="14106" max="14106" width="9.625" style="1" customWidth="1"/>
    <col min="14107" max="14112" width="10.625" style="1" customWidth="1"/>
    <col min="14113" max="14113" width="6.625" style="1" customWidth="1"/>
    <col min="14114" max="14121" width="10.625" style="1" customWidth="1"/>
    <col min="14122" max="14127" width="9.625" style="1" customWidth="1"/>
    <col min="14128" max="14336" width="9" style="1"/>
    <col min="14337" max="14337" width="4.625" style="1" customWidth="1"/>
    <col min="14338" max="14338" width="7.625" style="1" customWidth="1"/>
    <col min="14339" max="14350" width="9.625" style="1" customWidth="1"/>
    <col min="14351" max="14352" width="8.625" style="1" customWidth="1"/>
    <col min="14353" max="14358" width="9.625" style="1" customWidth="1"/>
    <col min="14359" max="14359" width="10.625" style="1" customWidth="1"/>
    <col min="14360" max="14360" width="9.625" style="1" customWidth="1"/>
    <col min="14361" max="14361" width="10.625" style="1" customWidth="1"/>
    <col min="14362" max="14362" width="9.625" style="1" customWidth="1"/>
    <col min="14363" max="14368" width="10.625" style="1" customWidth="1"/>
    <col min="14369" max="14369" width="6.625" style="1" customWidth="1"/>
    <col min="14370" max="14377" width="10.625" style="1" customWidth="1"/>
    <col min="14378" max="14383" width="9.625" style="1" customWidth="1"/>
    <col min="14384" max="14592" width="9" style="1"/>
    <col min="14593" max="14593" width="4.625" style="1" customWidth="1"/>
    <col min="14594" max="14594" width="7.625" style="1" customWidth="1"/>
    <col min="14595" max="14606" width="9.625" style="1" customWidth="1"/>
    <col min="14607" max="14608" width="8.625" style="1" customWidth="1"/>
    <col min="14609" max="14614" width="9.625" style="1" customWidth="1"/>
    <col min="14615" max="14615" width="10.625" style="1" customWidth="1"/>
    <col min="14616" max="14616" width="9.625" style="1" customWidth="1"/>
    <col min="14617" max="14617" width="10.625" style="1" customWidth="1"/>
    <col min="14618" max="14618" width="9.625" style="1" customWidth="1"/>
    <col min="14619" max="14624" width="10.625" style="1" customWidth="1"/>
    <col min="14625" max="14625" width="6.625" style="1" customWidth="1"/>
    <col min="14626" max="14633" width="10.625" style="1" customWidth="1"/>
    <col min="14634" max="14639" width="9.625" style="1" customWidth="1"/>
    <col min="14640" max="14848" width="9" style="1"/>
    <col min="14849" max="14849" width="4.625" style="1" customWidth="1"/>
    <col min="14850" max="14850" width="7.625" style="1" customWidth="1"/>
    <col min="14851" max="14862" width="9.625" style="1" customWidth="1"/>
    <col min="14863" max="14864" width="8.625" style="1" customWidth="1"/>
    <col min="14865" max="14870" width="9.625" style="1" customWidth="1"/>
    <col min="14871" max="14871" width="10.625" style="1" customWidth="1"/>
    <col min="14872" max="14872" width="9.625" style="1" customWidth="1"/>
    <col min="14873" max="14873" width="10.625" style="1" customWidth="1"/>
    <col min="14874" max="14874" width="9.625" style="1" customWidth="1"/>
    <col min="14875" max="14880" width="10.625" style="1" customWidth="1"/>
    <col min="14881" max="14881" width="6.625" style="1" customWidth="1"/>
    <col min="14882" max="14889" width="10.625" style="1" customWidth="1"/>
    <col min="14890" max="14895" width="9.625" style="1" customWidth="1"/>
    <col min="14896" max="15104" width="9" style="1"/>
    <col min="15105" max="15105" width="4.625" style="1" customWidth="1"/>
    <col min="15106" max="15106" width="7.625" style="1" customWidth="1"/>
    <col min="15107" max="15118" width="9.625" style="1" customWidth="1"/>
    <col min="15119" max="15120" width="8.625" style="1" customWidth="1"/>
    <col min="15121" max="15126" width="9.625" style="1" customWidth="1"/>
    <col min="15127" max="15127" width="10.625" style="1" customWidth="1"/>
    <col min="15128" max="15128" width="9.625" style="1" customWidth="1"/>
    <col min="15129" max="15129" width="10.625" style="1" customWidth="1"/>
    <col min="15130" max="15130" width="9.625" style="1" customWidth="1"/>
    <col min="15131" max="15136" width="10.625" style="1" customWidth="1"/>
    <col min="15137" max="15137" width="6.625" style="1" customWidth="1"/>
    <col min="15138" max="15145" width="10.625" style="1" customWidth="1"/>
    <col min="15146" max="15151" width="9.625" style="1" customWidth="1"/>
    <col min="15152" max="15360" width="9" style="1"/>
    <col min="15361" max="15361" width="4.625" style="1" customWidth="1"/>
    <col min="15362" max="15362" width="7.625" style="1" customWidth="1"/>
    <col min="15363" max="15374" width="9.625" style="1" customWidth="1"/>
    <col min="15375" max="15376" width="8.625" style="1" customWidth="1"/>
    <col min="15377" max="15382" width="9.625" style="1" customWidth="1"/>
    <col min="15383" max="15383" width="10.625" style="1" customWidth="1"/>
    <col min="15384" max="15384" width="9.625" style="1" customWidth="1"/>
    <col min="15385" max="15385" width="10.625" style="1" customWidth="1"/>
    <col min="15386" max="15386" width="9.625" style="1" customWidth="1"/>
    <col min="15387" max="15392" width="10.625" style="1" customWidth="1"/>
    <col min="15393" max="15393" width="6.625" style="1" customWidth="1"/>
    <col min="15394" max="15401" width="10.625" style="1" customWidth="1"/>
    <col min="15402" max="15407" width="9.625" style="1" customWidth="1"/>
    <col min="15408" max="15616" width="9" style="1"/>
    <col min="15617" max="15617" width="4.625" style="1" customWidth="1"/>
    <col min="15618" max="15618" width="7.625" style="1" customWidth="1"/>
    <col min="15619" max="15630" width="9.625" style="1" customWidth="1"/>
    <col min="15631" max="15632" width="8.625" style="1" customWidth="1"/>
    <col min="15633" max="15638" width="9.625" style="1" customWidth="1"/>
    <col min="15639" max="15639" width="10.625" style="1" customWidth="1"/>
    <col min="15640" max="15640" width="9.625" style="1" customWidth="1"/>
    <col min="15641" max="15641" width="10.625" style="1" customWidth="1"/>
    <col min="15642" max="15642" width="9.625" style="1" customWidth="1"/>
    <col min="15643" max="15648" width="10.625" style="1" customWidth="1"/>
    <col min="15649" max="15649" width="6.625" style="1" customWidth="1"/>
    <col min="15650" max="15657" width="10.625" style="1" customWidth="1"/>
    <col min="15658" max="15663" width="9.625" style="1" customWidth="1"/>
    <col min="15664" max="15872" width="9" style="1"/>
    <col min="15873" max="15873" width="4.625" style="1" customWidth="1"/>
    <col min="15874" max="15874" width="7.625" style="1" customWidth="1"/>
    <col min="15875" max="15886" width="9.625" style="1" customWidth="1"/>
    <col min="15887" max="15888" width="8.625" style="1" customWidth="1"/>
    <col min="15889" max="15894" width="9.625" style="1" customWidth="1"/>
    <col min="15895" max="15895" width="10.625" style="1" customWidth="1"/>
    <col min="15896" max="15896" width="9.625" style="1" customWidth="1"/>
    <col min="15897" max="15897" width="10.625" style="1" customWidth="1"/>
    <col min="15898" max="15898" width="9.625" style="1" customWidth="1"/>
    <col min="15899" max="15904" width="10.625" style="1" customWidth="1"/>
    <col min="15905" max="15905" width="6.625" style="1" customWidth="1"/>
    <col min="15906" max="15913" width="10.625" style="1" customWidth="1"/>
    <col min="15914" max="15919" width="9.625" style="1" customWidth="1"/>
    <col min="15920" max="16128" width="9" style="1"/>
    <col min="16129" max="16129" width="4.625" style="1" customWidth="1"/>
    <col min="16130" max="16130" width="7.625" style="1" customWidth="1"/>
    <col min="16131" max="16142" width="9.625" style="1" customWidth="1"/>
    <col min="16143" max="16144" width="8.625" style="1" customWidth="1"/>
    <col min="16145" max="16150" width="9.625" style="1" customWidth="1"/>
    <col min="16151" max="16151" width="10.625" style="1" customWidth="1"/>
    <col min="16152" max="16152" width="9.625" style="1" customWidth="1"/>
    <col min="16153" max="16153" width="10.625" style="1" customWidth="1"/>
    <col min="16154" max="16154" width="9.625" style="1" customWidth="1"/>
    <col min="16155" max="16160" width="10.625" style="1" customWidth="1"/>
    <col min="16161" max="16161" width="6.625" style="1" customWidth="1"/>
    <col min="16162" max="16169" width="10.625" style="1" customWidth="1"/>
    <col min="16170" max="16175" width="9.625" style="1" customWidth="1"/>
    <col min="16176" max="16384" width="9" style="1"/>
  </cols>
  <sheetData>
    <row r="1" spans="1:47" ht="30" customHeight="1" x14ac:dyDescent="0.15">
      <c r="A1" s="263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5"/>
    </row>
    <row r="2" spans="1:47" ht="15" customHeight="1" x14ac:dyDescent="0.15">
      <c r="A2" s="181" t="s">
        <v>312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" t="s">
        <v>335</v>
      </c>
    </row>
    <row r="3" spans="1:47" ht="15" customHeight="1" thickBot="1" x14ac:dyDescent="0.2">
      <c r="A3" s="181" t="s">
        <v>2</v>
      </c>
      <c r="B3" s="181"/>
      <c r="C3" s="181"/>
      <c r="D3" s="181"/>
      <c r="E3" s="181"/>
      <c r="F3" s="181"/>
      <c r="G3" s="181" t="s">
        <v>3</v>
      </c>
      <c r="H3" s="181"/>
      <c r="I3" s="181"/>
      <c r="J3" s="181"/>
      <c r="K3" s="181"/>
      <c r="L3" s="181"/>
      <c r="M3" s="181"/>
      <c r="O3" s="1" t="s">
        <v>4</v>
      </c>
      <c r="T3" s="1" t="s">
        <v>5</v>
      </c>
      <c r="X3" s="1" t="s">
        <v>6</v>
      </c>
      <c r="AB3" s="1" t="s">
        <v>7</v>
      </c>
      <c r="AH3" s="1" t="s">
        <v>8</v>
      </c>
    </row>
    <row r="4" spans="1:47" ht="14.45" customHeight="1" thickTop="1" x14ac:dyDescent="0.15">
      <c r="A4" s="197"/>
      <c r="B4" s="261" t="s">
        <v>9</v>
      </c>
      <c r="C4" s="266"/>
      <c r="D4" s="266"/>
      <c r="E4" s="266"/>
      <c r="F4" s="267"/>
      <c r="G4" s="260" t="s">
        <v>10</v>
      </c>
      <c r="H4" s="261"/>
      <c r="I4" s="261"/>
      <c r="J4" s="261"/>
      <c r="K4" s="261"/>
      <c r="L4" s="262"/>
      <c r="M4" s="198"/>
      <c r="N4" s="3"/>
      <c r="O4" s="231" t="s">
        <v>11</v>
      </c>
      <c r="P4" s="232"/>
      <c r="Q4" s="248" t="s">
        <v>12</v>
      </c>
      <c r="R4" s="232"/>
      <c r="S4" s="233"/>
      <c r="T4" s="231" t="s">
        <v>13</v>
      </c>
      <c r="U4" s="249"/>
      <c r="V4" s="249"/>
      <c r="W4" s="250"/>
      <c r="X4" s="231" t="s">
        <v>14</v>
      </c>
      <c r="Y4" s="232"/>
      <c r="Z4" s="232"/>
      <c r="AA4" s="233"/>
      <c r="AB4" s="234" t="s">
        <v>15</v>
      </c>
      <c r="AC4" s="235"/>
      <c r="AD4" s="235"/>
      <c r="AE4" s="235"/>
      <c r="AF4" s="236"/>
      <c r="AH4" s="234" t="s">
        <v>16</v>
      </c>
      <c r="AI4" s="237"/>
      <c r="AJ4" s="237"/>
      <c r="AK4" s="237"/>
      <c r="AL4" s="237"/>
      <c r="AM4" s="237"/>
      <c r="AN4" s="235"/>
      <c r="AO4" s="236"/>
      <c r="AP4" s="234" t="s">
        <v>17</v>
      </c>
      <c r="AQ4" s="237"/>
      <c r="AR4" s="235"/>
      <c r="AS4" s="235"/>
      <c r="AT4" s="235"/>
      <c r="AU4" s="236"/>
    </row>
    <row r="5" spans="1:47" ht="39.950000000000003" customHeight="1" x14ac:dyDescent="0.15">
      <c r="A5" s="199" t="s">
        <v>18</v>
      </c>
      <c r="B5" s="200" t="s">
        <v>19</v>
      </c>
      <c r="C5" s="186" t="s">
        <v>20</v>
      </c>
      <c r="D5" s="186" t="s">
        <v>21</v>
      </c>
      <c r="E5" s="187" t="s">
        <v>22</v>
      </c>
      <c r="F5" s="188" t="s">
        <v>23</v>
      </c>
      <c r="G5" s="189" t="s">
        <v>19</v>
      </c>
      <c r="H5" s="190" t="s">
        <v>20</v>
      </c>
      <c r="I5" s="190" t="s">
        <v>21</v>
      </c>
      <c r="J5" s="190" t="s">
        <v>24</v>
      </c>
      <c r="K5" s="190" t="s">
        <v>25</v>
      </c>
      <c r="L5" s="191" t="s">
        <v>26</v>
      </c>
      <c r="M5" s="201"/>
      <c r="N5" s="12"/>
      <c r="O5" s="4" t="s">
        <v>27</v>
      </c>
      <c r="P5" s="13" t="s">
        <v>28</v>
      </c>
      <c r="Q5" s="14" t="s">
        <v>29</v>
      </c>
      <c r="R5" s="13" t="s">
        <v>30</v>
      </c>
      <c r="S5" s="15" t="s">
        <v>31</v>
      </c>
      <c r="T5" s="4" t="s">
        <v>32</v>
      </c>
      <c r="U5" s="13" t="s">
        <v>25</v>
      </c>
      <c r="V5" s="224" t="s">
        <v>26</v>
      </c>
      <c r="W5" s="225"/>
      <c r="X5" s="226" t="s">
        <v>33</v>
      </c>
      <c r="Y5" s="224"/>
      <c r="Z5" s="224" t="s">
        <v>34</v>
      </c>
      <c r="AA5" s="225"/>
      <c r="AB5" s="16" t="s">
        <v>35</v>
      </c>
      <c r="AC5" s="238" t="s">
        <v>36</v>
      </c>
      <c r="AD5" s="239"/>
      <c r="AE5" s="238" t="s">
        <v>37</v>
      </c>
      <c r="AF5" s="240"/>
      <c r="AH5" s="17" t="s">
        <v>32</v>
      </c>
      <c r="AI5" s="18" t="s">
        <v>31</v>
      </c>
      <c r="AJ5" s="223" t="s">
        <v>35</v>
      </c>
      <c r="AK5" s="241"/>
      <c r="AL5" s="223" t="s">
        <v>36</v>
      </c>
      <c r="AM5" s="223"/>
      <c r="AN5" s="224" t="s">
        <v>37</v>
      </c>
      <c r="AO5" s="225"/>
      <c r="AP5" s="226" t="s">
        <v>35</v>
      </c>
      <c r="AQ5" s="227"/>
      <c r="AR5" s="224" t="s">
        <v>36</v>
      </c>
      <c r="AS5" s="227"/>
      <c r="AT5" s="224" t="s">
        <v>37</v>
      </c>
      <c r="AU5" s="228"/>
    </row>
    <row r="6" spans="1:47" ht="14.45" customHeight="1" x14ac:dyDescent="0.15">
      <c r="A6" s="202"/>
      <c r="B6" s="182" t="s">
        <v>38</v>
      </c>
      <c r="C6" s="192" t="s">
        <v>39</v>
      </c>
      <c r="D6" s="192" t="s">
        <v>39</v>
      </c>
      <c r="E6" s="192" t="s">
        <v>39</v>
      </c>
      <c r="F6" s="193" t="s">
        <v>39</v>
      </c>
      <c r="G6" s="183" t="s">
        <v>38</v>
      </c>
      <c r="H6" s="194" t="s">
        <v>39</v>
      </c>
      <c r="I6" s="194" t="s">
        <v>39</v>
      </c>
      <c r="J6" s="195" t="s">
        <v>112</v>
      </c>
      <c r="K6" s="195" t="s">
        <v>113</v>
      </c>
      <c r="L6" s="196" t="s">
        <v>114</v>
      </c>
      <c r="M6" s="201"/>
      <c r="N6" s="12"/>
      <c r="O6" s="26" t="s">
        <v>115</v>
      </c>
      <c r="P6" s="27" t="s">
        <v>116</v>
      </c>
      <c r="Q6" s="28"/>
      <c r="R6" s="27" t="s">
        <v>117</v>
      </c>
      <c r="S6" s="29" t="s">
        <v>118</v>
      </c>
      <c r="T6" s="30" t="s">
        <v>119</v>
      </c>
      <c r="U6" s="24" t="s">
        <v>120</v>
      </c>
      <c r="V6" s="24" t="s">
        <v>121</v>
      </c>
      <c r="W6" s="31" t="s">
        <v>122</v>
      </c>
      <c r="X6" s="30" t="s">
        <v>123</v>
      </c>
      <c r="Y6" s="32" t="s">
        <v>122</v>
      </c>
      <c r="Z6" s="33" t="s">
        <v>124</v>
      </c>
      <c r="AA6" s="31" t="s">
        <v>122</v>
      </c>
      <c r="AB6" s="34" t="s">
        <v>125</v>
      </c>
      <c r="AC6" s="35" t="s">
        <v>126</v>
      </c>
      <c r="AD6" s="35" t="s">
        <v>127</v>
      </c>
      <c r="AE6" s="36" t="s">
        <v>128</v>
      </c>
      <c r="AF6" s="37" t="s">
        <v>129</v>
      </c>
      <c r="AH6" s="38" t="s">
        <v>130</v>
      </c>
      <c r="AI6" s="39" t="s">
        <v>131</v>
      </c>
      <c r="AJ6" s="40"/>
      <c r="AK6" s="41" t="s">
        <v>132</v>
      </c>
      <c r="AL6" s="40"/>
      <c r="AM6" s="41" t="s">
        <v>133</v>
      </c>
      <c r="AN6" s="40"/>
      <c r="AO6" s="42" t="s">
        <v>134</v>
      </c>
      <c r="AP6" s="43" t="s">
        <v>63</v>
      </c>
      <c r="AQ6" s="44" t="s">
        <v>64</v>
      </c>
      <c r="AR6" s="44" t="s">
        <v>63</v>
      </c>
      <c r="AS6" s="44" t="s">
        <v>64</v>
      </c>
      <c r="AT6" s="44" t="s">
        <v>63</v>
      </c>
      <c r="AU6" s="45" t="s">
        <v>64</v>
      </c>
    </row>
    <row r="7" spans="1:47" ht="14.45" customHeight="1" x14ac:dyDescent="0.15">
      <c r="A7" s="203" t="s">
        <v>65</v>
      </c>
      <c r="B7" s="204" t="s">
        <v>208</v>
      </c>
      <c r="C7" s="48">
        <v>157</v>
      </c>
      <c r="D7" s="49">
        <v>0</v>
      </c>
      <c r="E7" s="49">
        <v>55</v>
      </c>
      <c r="F7" s="115">
        <v>0</v>
      </c>
      <c r="G7" s="51" t="s">
        <v>67</v>
      </c>
      <c r="H7" s="49">
        <v>2689162</v>
      </c>
      <c r="I7" s="49">
        <v>1873</v>
      </c>
      <c r="J7" s="52">
        <v>0</v>
      </c>
      <c r="K7" s="49">
        <v>100000</v>
      </c>
      <c r="L7" s="53">
        <v>7963518</v>
      </c>
      <c r="M7" s="179"/>
      <c r="N7" s="54"/>
      <c r="O7" s="55">
        <f>IF(K7&lt;0.5,0.5,((L7-L8)-5*K8)/5/(K7-K8))</f>
        <v>0.1728613569321534</v>
      </c>
      <c r="P7" s="56">
        <f>IF(H7&lt;0.5,1,(I7/H7)/((K7-K8)/(L7-L8)))</f>
        <v>1.0244048963074786</v>
      </c>
      <c r="Q7" s="57">
        <f>IF(C7&lt;0.5,0,D7/C7)</f>
        <v>0</v>
      </c>
      <c r="R7" s="58">
        <f>IF(P7=0,Q7,Q7/P7)</f>
        <v>0</v>
      </c>
      <c r="S7" s="59">
        <f>IF(E7&lt;0.5,0,F7/E7)</f>
        <v>0</v>
      </c>
      <c r="T7" s="60">
        <f>5*R7/(1+5*(1-O7)*R7)</f>
        <v>0</v>
      </c>
      <c r="U7" s="61">
        <v>100000</v>
      </c>
      <c r="V7" s="61">
        <f>5*U7*((1-T7)+O7*T7)</f>
        <v>500000</v>
      </c>
      <c r="W7" s="62">
        <f>SUM(V7:V$24)</f>
        <v>7856315.1852454841</v>
      </c>
      <c r="X7" s="63">
        <f t="shared" ref="X7:X42" si="0">V7*(1-S7)</f>
        <v>500000</v>
      </c>
      <c r="Y7" s="61">
        <f>SUM(X7:X$24)</f>
        <v>7725111.0697574224</v>
      </c>
      <c r="Z7" s="61">
        <f t="shared" ref="Z7:Z42" si="1">V7*S7</f>
        <v>0</v>
      </c>
      <c r="AA7" s="62">
        <f>SUM(Z7:Z$24)</f>
        <v>131204.11548806119</v>
      </c>
      <c r="AB7" s="55">
        <f t="shared" ref="AB7:AB42" si="2">W7/U7</f>
        <v>78.563151852454837</v>
      </c>
      <c r="AC7" s="56">
        <f t="shared" ref="AC7:AC42" si="3">Y7/U7</f>
        <v>77.251110697574219</v>
      </c>
      <c r="AD7" s="64">
        <f>AC7/AB7*100</f>
        <v>98.329953516446636</v>
      </c>
      <c r="AE7" s="56">
        <f t="shared" ref="AE7:AE42" si="4">AA7/U7</f>
        <v>1.3120411548806119</v>
      </c>
      <c r="AF7" s="65">
        <f>AE7/AB7*100</f>
        <v>1.6700464835533644</v>
      </c>
      <c r="AH7" s="66">
        <f>IF(D7=0,0,T7*T7*(1-T7)/D7)</f>
        <v>0</v>
      </c>
      <c r="AI7" s="67">
        <f>IF(E7&lt;0.5,0,S7*(1-S7)/E7)</f>
        <v>0</v>
      </c>
      <c r="AJ7" s="67">
        <f>U7*U7*((1-O7)*5+AB8)^2*AH7</f>
        <v>0</v>
      </c>
      <c r="AK7" s="67">
        <f>SUM(AJ7:AJ$24)/U7/U7</f>
        <v>3.9373591084422137</v>
      </c>
      <c r="AL7" s="67">
        <f>U7*U7*((1-O7)*5*(1-S7)+AC8)^2*AH7+V7*V7*AI7</f>
        <v>0</v>
      </c>
      <c r="AM7" s="67">
        <f>SUM(AL7:AL$24)/U7/U7</f>
        <v>3.6041613881437731</v>
      </c>
      <c r="AN7" s="67">
        <f>U7*U7*((1-O7)*5*S7+AE8)^2*AH7+V7*V7*AI7</f>
        <v>0</v>
      </c>
      <c r="AO7" s="68">
        <f>SUM(AN7:AN$24)/U7/U7</f>
        <v>4.7036865548956482E-2</v>
      </c>
      <c r="AP7" s="55">
        <f t="shared" ref="AP7:AP42" si="5">AB7-1.96*SQRT(AK7)</f>
        <v>74.673967008430111</v>
      </c>
      <c r="AQ7" s="56">
        <f t="shared" ref="AQ7:AQ42" si="6">AB7+1.96*SQRT(AK7)</f>
        <v>82.452336696479563</v>
      </c>
      <c r="AR7" s="56">
        <f t="shared" ref="AR7:AR42" si="7">AC7-1.96*SQRT(AM7)</f>
        <v>73.530123410751926</v>
      </c>
      <c r="AS7" s="56">
        <f t="shared" ref="AS7:AS42" si="8">AC7+1.96*SQRT(AM7)</f>
        <v>80.972097984396513</v>
      </c>
      <c r="AT7" s="56">
        <f t="shared" ref="AT7:AT42" si="9">AE7-1.96*SQRT(AO7)</f>
        <v>0.88695666599296596</v>
      </c>
      <c r="AU7" s="69">
        <f t="shared" ref="AU7:AU42" si="10">AE7+1.96*SQRT(AO7)</f>
        <v>1.7371256437682578</v>
      </c>
    </row>
    <row r="8" spans="1:47" ht="14.45" customHeight="1" x14ac:dyDescent="0.15">
      <c r="A8" s="203"/>
      <c r="B8" s="205" t="s">
        <v>176</v>
      </c>
      <c r="C8" s="71">
        <v>202</v>
      </c>
      <c r="D8" s="72">
        <v>0</v>
      </c>
      <c r="E8" s="72">
        <v>63</v>
      </c>
      <c r="F8" s="126">
        <v>0</v>
      </c>
      <c r="G8" s="74" t="s">
        <v>69</v>
      </c>
      <c r="H8" s="72">
        <v>2841813</v>
      </c>
      <c r="I8" s="72">
        <v>261</v>
      </c>
      <c r="J8" s="75">
        <v>5</v>
      </c>
      <c r="K8" s="72">
        <v>99661</v>
      </c>
      <c r="L8" s="76">
        <v>7464920</v>
      </c>
      <c r="M8" s="179"/>
      <c r="N8" s="54"/>
      <c r="O8" s="77">
        <f t="shared" ref="O8:O22" si="11">IF(K8&lt;0.5,0.5,((L8-L9)-5*K9)/5/(K8-K9))</f>
        <v>0.4553191489361702</v>
      </c>
      <c r="P8" s="78">
        <f t="shared" ref="P8:P23" si="12">IF(H8&lt;0.5,1,(I8/H8)/((K8-K9)/(L8-L9)))</f>
        <v>0.97348850068450843</v>
      </c>
      <c r="Q8" s="79">
        <f t="shared" ref="Q8:Q42" si="13">IF(C8&lt;0.5,0,D8/C8)</f>
        <v>0</v>
      </c>
      <c r="R8" s="80">
        <f t="shared" ref="R8:R42" si="14">IF(P8=0,Q8,Q8/P8)</f>
        <v>0</v>
      </c>
      <c r="S8" s="81">
        <f t="shared" ref="S8:S42" si="15">IF(E8&lt;0.5,0,F8/E8)</f>
        <v>0</v>
      </c>
      <c r="T8" s="82">
        <f>5*R8/(1+5*(1-O8)*R8)</f>
        <v>0</v>
      </c>
      <c r="U8" s="83">
        <f>U7*(1-T7)</f>
        <v>100000</v>
      </c>
      <c r="V8" s="83">
        <f>5*U8*((1-T8)+O8*T8)</f>
        <v>500000</v>
      </c>
      <c r="W8" s="84">
        <f>SUM(V8:V$24)</f>
        <v>7356315.1852454823</v>
      </c>
      <c r="X8" s="85">
        <f t="shared" si="0"/>
        <v>500000</v>
      </c>
      <c r="Y8" s="83">
        <f>SUM(X8:X$24)</f>
        <v>7225111.0697574215</v>
      </c>
      <c r="Z8" s="83">
        <f t="shared" si="1"/>
        <v>0</v>
      </c>
      <c r="AA8" s="84">
        <f>SUM(Z8:Z$24)</f>
        <v>131204.11548806119</v>
      </c>
      <c r="AB8" s="77">
        <f t="shared" si="2"/>
        <v>73.563151852454823</v>
      </c>
      <c r="AC8" s="78">
        <f t="shared" si="3"/>
        <v>72.251110697574219</v>
      </c>
      <c r="AD8" s="86">
        <f t="shared" ref="AD8:AD42" si="16">AC8/AB8*100</f>
        <v>98.216442441846226</v>
      </c>
      <c r="AE8" s="78">
        <f t="shared" si="4"/>
        <v>1.3120411548806119</v>
      </c>
      <c r="AF8" s="87">
        <f t="shared" ref="AF8:AF42" si="17">AE8/AB8*100</f>
        <v>1.7835575581537957</v>
      </c>
      <c r="AH8" s="88">
        <f>IF(D8=0,0,T8*T8*(1-T8)/D8)</f>
        <v>0</v>
      </c>
      <c r="AI8" s="89">
        <f t="shared" ref="AI8:AI42" si="18">IF(E8&lt;0.5,0,S8*(1-S8)/E8)</f>
        <v>0</v>
      </c>
      <c r="AJ8" s="89">
        <f>U8*U8*((1-O8)*5+AB9)^2*AH8</f>
        <v>0</v>
      </c>
      <c r="AK8" s="89">
        <f>SUM(AJ8:AJ$24)/U8/U8</f>
        <v>3.9373591084422137</v>
      </c>
      <c r="AL8" s="89">
        <f>U8*U8*((1-O8)*5*(1-S8)+AC9)^2*AH8+V8*V8*AI8</f>
        <v>0</v>
      </c>
      <c r="AM8" s="89">
        <f>SUM(AL8:AL$24)/U8/U8</f>
        <v>3.6041613881437731</v>
      </c>
      <c r="AN8" s="89">
        <f>U8*U8*((1-O8)*5*S8+AE9)^2*AH8+V8*V8*AI8</f>
        <v>0</v>
      </c>
      <c r="AO8" s="90">
        <f>SUM(AN8:AN$24)/U8/U8</f>
        <v>4.7036865548956482E-2</v>
      </c>
      <c r="AP8" s="77">
        <f t="shared" si="5"/>
        <v>69.673967008430097</v>
      </c>
      <c r="AQ8" s="78">
        <f t="shared" si="6"/>
        <v>77.452336696479549</v>
      </c>
      <c r="AR8" s="78">
        <f t="shared" si="7"/>
        <v>68.530123410751926</v>
      </c>
      <c r="AS8" s="78">
        <f t="shared" si="8"/>
        <v>75.972097984396513</v>
      </c>
      <c r="AT8" s="78">
        <f t="shared" si="9"/>
        <v>0.88695666599296596</v>
      </c>
      <c r="AU8" s="91">
        <f t="shared" si="10"/>
        <v>1.7371256437682578</v>
      </c>
    </row>
    <row r="9" spans="1:47" ht="14.45" customHeight="1" x14ac:dyDescent="0.15">
      <c r="A9" s="203"/>
      <c r="B9" s="205" t="s">
        <v>200</v>
      </c>
      <c r="C9" s="71">
        <v>163</v>
      </c>
      <c r="D9" s="72">
        <v>0</v>
      </c>
      <c r="E9" s="72">
        <v>56</v>
      </c>
      <c r="F9" s="126">
        <v>0</v>
      </c>
      <c r="G9" s="74" t="s">
        <v>71</v>
      </c>
      <c r="H9" s="72">
        <v>3013782</v>
      </c>
      <c r="I9" s="72">
        <v>350</v>
      </c>
      <c r="J9" s="75">
        <v>10</v>
      </c>
      <c r="K9" s="72">
        <v>99614</v>
      </c>
      <c r="L9" s="76">
        <v>6966743</v>
      </c>
      <c r="M9" s="179"/>
      <c r="N9" s="54"/>
      <c r="O9" s="77">
        <f t="shared" si="11"/>
        <v>0.56491228070175448</v>
      </c>
      <c r="P9" s="78">
        <f t="shared" si="12"/>
        <v>1.0145269823413694</v>
      </c>
      <c r="Q9" s="79">
        <f t="shared" si="13"/>
        <v>0</v>
      </c>
      <c r="R9" s="80">
        <f t="shared" si="14"/>
        <v>0</v>
      </c>
      <c r="S9" s="81">
        <f t="shared" si="15"/>
        <v>0</v>
      </c>
      <c r="T9" s="82">
        <f t="shared" ref="T9:T22" si="19">5*R9/(1+5*(1-O9)*R9)</f>
        <v>0</v>
      </c>
      <c r="U9" s="83">
        <f t="shared" ref="U9:U23" si="20">U8*(1-T8)</f>
        <v>100000</v>
      </c>
      <c r="V9" s="83">
        <f t="shared" ref="V9:V22" si="21">5*U9*((1-T9)+O9*T9)</f>
        <v>500000</v>
      </c>
      <c r="W9" s="84">
        <f>SUM(V9:V$24)</f>
        <v>6856315.1852454823</v>
      </c>
      <c r="X9" s="85">
        <f t="shared" si="0"/>
        <v>500000</v>
      </c>
      <c r="Y9" s="83">
        <f>SUM(X9:X$24)</f>
        <v>6725111.0697574215</v>
      </c>
      <c r="Z9" s="83">
        <f t="shared" si="1"/>
        <v>0</v>
      </c>
      <c r="AA9" s="84">
        <f>SUM(Z9:Z$24)</f>
        <v>131204.11548806119</v>
      </c>
      <c r="AB9" s="77">
        <f t="shared" si="2"/>
        <v>68.563151852454823</v>
      </c>
      <c r="AC9" s="78">
        <f t="shared" si="3"/>
        <v>67.251110697574219</v>
      </c>
      <c r="AD9" s="86">
        <f t="shared" si="16"/>
        <v>98.08637567055834</v>
      </c>
      <c r="AE9" s="78">
        <f t="shared" si="4"/>
        <v>1.3120411548806119</v>
      </c>
      <c r="AF9" s="87">
        <f t="shared" si="17"/>
        <v>1.913624329441669</v>
      </c>
      <c r="AH9" s="88">
        <f>IF(D9=0,0,T9*T9*(1-T9)/D9)</f>
        <v>0</v>
      </c>
      <c r="AI9" s="89">
        <f t="shared" si="18"/>
        <v>0</v>
      </c>
      <c r="AJ9" s="89">
        <f t="shared" ref="AJ9:AJ23" si="22">U9*U9*((1-O9)*5+AB10)^2*AH9</f>
        <v>0</v>
      </c>
      <c r="AK9" s="89">
        <f>SUM(AJ9:AJ$24)/U9/U9</f>
        <v>3.9373591084422137</v>
      </c>
      <c r="AL9" s="89">
        <f t="shared" ref="AL9:AL23" si="23">U9*U9*((1-O9)*5*(1-S9)+AC10)^2*AH9+V9*V9*AI9</f>
        <v>0</v>
      </c>
      <c r="AM9" s="89">
        <f>SUM(AL9:AL$24)/U9/U9</f>
        <v>3.6041613881437731</v>
      </c>
      <c r="AN9" s="89">
        <f t="shared" ref="AN9:AN23" si="24">U9*U9*((1-O9)*5*S9+AE10)^2*AH9+V9*V9*AI9</f>
        <v>0</v>
      </c>
      <c r="AO9" s="90">
        <f>SUM(AN9:AN$24)/U9/U9</f>
        <v>4.7036865548956482E-2</v>
      </c>
      <c r="AP9" s="77">
        <f t="shared" si="5"/>
        <v>64.673967008430097</v>
      </c>
      <c r="AQ9" s="78">
        <f t="shared" si="6"/>
        <v>72.452336696479549</v>
      </c>
      <c r="AR9" s="78">
        <f t="shared" si="7"/>
        <v>63.530123410751926</v>
      </c>
      <c r="AS9" s="78">
        <f t="shared" si="8"/>
        <v>70.972097984396513</v>
      </c>
      <c r="AT9" s="78">
        <f t="shared" si="9"/>
        <v>0.88695666599296596</v>
      </c>
      <c r="AU9" s="91">
        <f t="shared" si="10"/>
        <v>1.7371256437682578</v>
      </c>
    </row>
    <row r="10" spans="1:47" ht="14.45" customHeight="1" x14ac:dyDescent="0.15">
      <c r="A10" s="203"/>
      <c r="B10" s="205" t="s">
        <v>138</v>
      </c>
      <c r="C10" s="71">
        <v>71</v>
      </c>
      <c r="D10" s="72">
        <v>0</v>
      </c>
      <c r="E10" s="72">
        <v>11</v>
      </c>
      <c r="F10" s="126">
        <v>0</v>
      </c>
      <c r="G10" s="74" t="s">
        <v>73</v>
      </c>
      <c r="H10" s="72">
        <v>3096387</v>
      </c>
      <c r="I10" s="72">
        <v>941</v>
      </c>
      <c r="J10" s="75">
        <v>15</v>
      </c>
      <c r="K10" s="72">
        <v>99557</v>
      </c>
      <c r="L10" s="76">
        <v>6468797</v>
      </c>
      <c r="M10" s="179"/>
      <c r="N10" s="54"/>
      <c r="O10" s="77">
        <f t="shared" si="11"/>
        <v>0.5870129870129871</v>
      </c>
      <c r="P10" s="78">
        <f t="shared" si="12"/>
        <v>0.98169808499767264</v>
      </c>
      <c r="Q10" s="79">
        <f t="shared" si="13"/>
        <v>0</v>
      </c>
      <c r="R10" s="80">
        <f t="shared" si="14"/>
        <v>0</v>
      </c>
      <c r="S10" s="81">
        <f t="shared" si="15"/>
        <v>0</v>
      </c>
      <c r="T10" s="82">
        <f t="shared" si="19"/>
        <v>0</v>
      </c>
      <c r="U10" s="83">
        <f t="shared" si="20"/>
        <v>100000</v>
      </c>
      <c r="V10" s="83">
        <f t="shared" si="21"/>
        <v>500000</v>
      </c>
      <c r="W10" s="84">
        <f>SUM(V10:V$24)</f>
        <v>6356315.1852454823</v>
      </c>
      <c r="X10" s="85">
        <f t="shared" si="0"/>
        <v>500000</v>
      </c>
      <c r="Y10" s="83">
        <f>SUM(X10:X$24)</f>
        <v>6225111.0697574215</v>
      </c>
      <c r="Z10" s="83">
        <f t="shared" si="1"/>
        <v>0</v>
      </c>
      <c r="AA10" s="84">
        <f>SUM(Z10:Z$24)</f>
        <v>131204.11548806119</v>
      </c>
      <c r="AB10" s="77">
        <f t="shared" si="2"/>
        <v>63.563151852454823</v>
      </c>
      <c r="AC10" s="78">
        <f t="shared" si="3"/>
        <v>62.251110697574212</v>
      </c>
      <c r="AD10" s="86">
        <f t="shared" si="16"/>
        <v>97.935846293578749</v>
      </c>
      <c r="AE10" s="78">
        <f t="shared" si="4"/>
        <v>1.3120411548806119</v>
      </c>
      <c r="AF10" s="87">
        <f t="shared" si="17"/>
        <v>2.0641537064212474</v>
      </c>
      <c r="AH10" s="88">
        <f t="shared" ref="AH10:AH22" si="25">IF(D10=0,0,T10*T10*(1-T10)/D10)</f>
        <v>0</v>
      </c>
      <c r="AI10" s="89">
        <f t="shared" si="18"/>
        <v>0</v>
      </c>
      <c r="AJ10" s="89">
        <f t="shared" si="22"/>
        <v>0</v>
      </c>
      <c r="AK10" s="89">
        <f>SUM(AJ10:AJ$24)/U10/U10</f>
        <v>3.9373591084422137</v>
      </c>
      <c r="AL10" s="89">
        <f t="shared" si="23"/>
        <v>0</v>
      </c>
      <c r="AM10" s="89">
        <f>SUM(AL10:AL$24)/U10/U10</f>
        <v>3.6041613881437731</v>
      </c>
      <c r="AN10" s="89">
        <f t="shared" si="24"/>
        <v>0</v>
      </c>
      <c r="AO10" s="90">
        <f>SUM(AN10:AN$24)/U10/U10</f>
        <v>4.7036865548956482E-2</v>
      </c>
      <c r="AP10" s="77">
        <f t="shared" si="5"/>
        <v>59.673967008430097</v>
      </c>
      <c r="AQ10" s="78">
        <f t="shared" si="6"/>
        <v>67.452336696479549</v>
      </c>
      <c r="AR10" s="78">
        <f t="shared" si="7"/>
        <v>58.530123410751919</v>
      </c>
      <c r="AS10" s="78">
        <f t="shared" si="8"/>
        <v>65.972097984396498</v>
      </c>
      <c r="AT10" s="78">
        <f t="shared" si="9"/>
        <v>0.88695666599296596</v>
      </c>
      <c r="AU10" s="91">
        <f t="shared" si="10"/>
        <v>1.7371256437682578</v>
      </c>
    </row>
    <row r="11" spans="1:47" ht="14.45" customHeight="1" x14ac:dyDescent="0.15">
      <c r="A11" s="203"/>
      <c r="B11" s="205" t="s">
        <v>210</v>
      </c>
      <c r="C11" s="71">
        <v>47</v>
      </c>
      <c r="D11" s="72">
        <v>0</v>
      </c>
      <c r="E11" s="72">
        <v>28</v>
      </c>
      <c r="F11" s="126">
        <v>0</v>
      </c>
      <c r="G11" s="74" t="s">
        <v>75</v>
      </c>
      <c r="H11" s="72">
        <v>3228469</v>
      </c>
      <c r="I11" s="72">
        <v>1962</v>
      </c>
      <c r="J11" s="75">
        <v>20</v>
      </c>
      <c r="K11" s="72">
        <v>99403</v>
      </c>
      <c r="L11" s="76">
        <v>5971330</v>
      </c>
      <c r="M11" s="179"/>
      <c r="N11" s="54"/>
      <c r="O11" s="77">
        <f t="shared" si="11"/>
        <v>0.52070175438596489</v>
      </c>
      <c r="P11" s="78">
        <f t="shared" si="12"/>
        <v>1.0583511809924049</v>
      </c>
      <c r="Q11" s="79">
        <f t="shared" si="13"/>
        <v>0</v>
      </c>
      <c r="R11" s="80">
        <f t="shared" si="14"/>
        <v>0</v>
      </c>
      <c r="S11" s="81">
        <f t="shared" si="15"/>
        <v>0</v>
      </c>
      <c r="T11" s="82">
        <f t="shared" si="19"/>
        <v>0</v>
      </c>
      <c r="U11" s="83">
        <f t="shared" si="20"/>
        <v>100000</v>
      </c>
      <c r="V11" s="83">
        <f t="shared" si="21"/>
        <v>500000</v>
      </c>
      <c r="W11" s="84">
        <f>SUM(V11:V$24)</f>
        <v>5856315.1852454823</v>
      </c>
      <c r="X11" s="85">
        <f t="shared" si="0"/>
        <v>500000</v>
      </c>
      <c r="Y11" s="83">
        <f>SUM(X11:X$24)</f>
        <v>5725111.0697574224</v>
      </c>
      <c r="Z11" s="83">
        <f t="shared" si="1"/>
        <v>0</v>
      </c>
      <c r="AA11" s="84">
        <f>SUM(Z11:Z$24)</f>
        <v>131204.11548806119</v>
      </c>
      <c r="AB11" s="77">
        <f t="shared" si="2"/>
        <v>58.563151852454823</v>
      </c>
      <c r="AC11" s="78">
        <f t="shared" si="3"/>
        <v>57.251110697574227</v>
      </c>
      <c r="AD11" s="86">
        <f t="shared" si="16"/>
        <v>97.75961314687062</v>
      </c>
      <c r="AE11" s="78">
        <f t="shared" si="4"/>
        <v>1.3120411548806119</v>
      </c>
      <c r="AF11" s="87">
        <f t="shared" si="17"/>
        <v>2.2403868531294129</v>
      </c>
      <c r="AH11" s="88">
        <f t="shared" si="25"/>
        <v>0</v>
      </c>
      <c r="AI11" s="89">
        <f t="shared" si="18"/>
        <v>0</v>
      </c>
      <c r="AJ11" s="89">
        <f t="shared" si="22"/>
        <v>0</v>
      </c>
      <c r="AK11" s="89">
        <f>SUM(AJ11:AJ$24)/U11/U11</f>
        <v>3.9373591084422137</v>
      </c>
      <c r="AL11" s="89">
        <f t="shared" si="23"/>
        <v>0</v>
      </c>
      <c r="AM11" s="89">
        <f>SUM(AL11:AL$24)/U11/U11</f>
        <v>3.6041613881437731</v>
      </c>
      <c r="AN11" s="89">
        <f t="shared" si="24"/>
        <v>0</v>
      </c>
      <c r="AO11" s="90">
        <f>SUM(AN11:AN$24)/U11/U11</f>
        <v>4.7036865548956482E-2</v>
      </c>
      <c r="AP11" s="77">
        <f t="shared" si="5"/>
        <v>54.673967008430097</v>
      </c>
      <c r="AQ11" s="78">
        <f t="shared" si="6"/>
        <v>62.452336696479549</v>
      </c>
      <c r="AR11" s="78">
        <f t="shared" si="7"/>
        <v>53.530123410751933</v>
      </c>
      <c r="AS11" s="78">
        <f t="shared" si="8"/>
        <v>60.97209798439652</v>
      </c>
      <c r="AT11" s="78">
        <f t="shared" si="9"/>
        <v>0.88695666599296596</v>
      </c>
      <c r="AU11" s="91">
        <f t="shared" si="10"/>
        <v>1.7371256437682578</v>
      </c>
    </row>
    <row r="12" spans="1:47" ht="14.45" customHeight="1" x14ac:dyDescent="0.15">
      <c r="A12" s="203"/>
      <c r="B12" s="205" t="s">
        <v>211</v>
      </c>
      <c r="C12" s="71">
        <v>193</v>
      </c>
      <c r="D12" s="72">
        <v>0</v>
      </c>
      <c r="E12" s="72">
        <v>65</v>
      </c>
      <c r="F12" s="126">
        <v>0</v>
      </c>
      <c r="G12" s="74" t="s">
        <v>77</v>
      </c>
      <c r="H12" s="72">
        <v>3642952</v>
      </c>
      <c r="I12" s="72">
        <v>2412</v>
      </c>
      <c r="J12" s="75">
        <v>25</v>
      </c>
      <c r="K12" s="72">
        <v>99118</v>
      </c>
      <c r="L12" s="76">
        <v>5474998</v>
      </c>
      <c r="M12" s="179"/>
      <c r="N12" s="54"/>
      <c r="O12" s="77">
        <f t="shared" si="11"/>
        <v>0.51083591331269351</v>
      </c>
      <c r="P12" s="78">
        <f t="shared" si="12"/>
        <v>1.0142640282602235</v>
      </c>
      <c r="Q12" s="79">
        <f t="shared" si="13"/>
        <v>0</v>
      </c>
      <c r="R12" s="80">
        <f t="shared" si="14"/>
        <v>0</v>
      </c>
      <c r="S12" s="81">
        <f t="shared" si="15"/>
        <v>0</v>
      </c>
      <c r="T12" s="82">
        <f t="shared" si="19"/>
        <v>0</v>
      </c>
      <c r="U12" s="83">
        <f t="shared" si="20"/>
        <v>100000</v>
      </c>
      <c r="V12" s="83">
        <f t="shared" si="21"/>
        <v>500000</v>
      </c>
      <c r="W12" s="84">
        <f>SUM(V12:V$24)</f>
        <v>5356315.1852454823</v>
      </c>
      <c r="X12" s="85">
        <f t="shared" si="0"/>
        <v>500000</v>
      </c>
      <c r="Y12" s="83">
        <f>SUM(X12:X$24)</f>
        <v>5225111.0697574215</v>
      </c>
      <c r="Z12" s="83">
        <f t="shared" si="1"/>
        <v>0</v>
      </c>
      <c r="AA12" s="84">
        <f>SUM(Z12:Z$24)</f>
        <v>131204.11548806119</v>
      </c>
      <c r="AB12" s="77">
        <f t="shared" si="2"/>
        <v>53.563151852454823</v>
      </c>
      <c r="AC12" s="78">
        <f t="shared" si="3"/>
        <v>52.251110697574212</v>
      </c>
      <c r="AD12" s="86">
        <f t="shared" si="16"/>
        <v>97.550478062801901</v>
      </c>
      <c r="AE12" s="78">
        <f t="shared" si="4"/>
        <v>1.3120411548806119</v>
      </c>
      <c r="AF12" s="87">
        <f t="shared" si="17"/>
        <v>2.4495219371981012</v>
      </c>
      <c r="AH12" s="88">
        <f t="shared" si="25"/>
        <v>0</v>
      </c>
      <c r="AI12" s="89">
        <f t="shared" si="18"/>
        <v>0</v>
      </c>
      <c r="AJ12" s="89">
        <f t="shared" si="22"/>
        <v>0</v>
      </c>
      <c r="AK12" s="89">
        <f>SUM(AJ12:AJ$24)/U12/U12</f>
        <v>3.9373591084422137</v>
      </c>
      <c r="AL12" s="89">
        <f t="shared" si="23"/>
        <v>0</v>
      </c>
      <c r="AM12" s="89">
        <f>SUM(AL12:AL$24)/U12/U12</f>
        <v>3.6041613881437731</v>
      </c>
      <c r="AN12" s="89">
        <f t="shared" si="24"/>
        <v>0</v>
      </c>
      <c r="AO12" s="90">
        <f>SUM(AN12:AN$24)/U12/U12</f>
        <v>4.7036865548956482E-2</v>
      </c>
      <c r="AP12" s="77">
        <f t="shared" si="5"/>
        <v>49.673967008430097</v>
      </c>
      <c r="AQ12" s="78">
        <f t="shared" si="6"/>
        <v>57.452336696479549</v>
      </c>
      <c r="AR12" s="78">
        <f t="shared" si="7"/>
        <v>48.530123410751919</v>
      </c>
      <c r="AS12" s="78">
        <f t="shared" si="8"/>
        <v>55.972097984396505</v>
      </c>
      <c r="AT12" s="78">
        <f t="shared" si="9"/>
        <v>0.88695666599296596</v>
      </c>
      <c r="AU12" s="91">
        <f t="shared" si="10"/>
        <v>1.7371256437682578</v>
      </c>
    </row>
    <row r="13" spans="1:47" ht="14.45" customHeight="1" x14ac:dyDescent="0.15">
      <c r="A13" s="203"/>
      <c r="B13" s="205" t="s">
        <v>190</v>
      </c>
      <c r="C13" s="71">
        <v>225</v>
      </c>
      <c r="D13" s="72">
        <v>1</v>
      </c>
      <c r="E13" s="72">
        <v>77</v>
      </c>
      <c r="F13" s="126">
        <v>0</v>
      </c>
      <c r="G13" s="74" t="s">
        <v>79</v>
      </c>
      <c r="H13" s="72">
        <v>4180032</v>
      </c>
      <c r="I13" s="72">
        <v>3177</v>
      </c>
      <c r="J13" s="75">
        <v>30</v>
      </c>
      <c r="K13" s="72">
        <v>98795</v>
      </c>
      <c r="L13" s="76">
        <v>4980198</v>
      </c>
      <c r="M13" s="179"/>
      <c r="N13" s="54"/>
      <c r="O13" s="77">
        <f t="shared" si="11"/>
        <v>0.51657754010695189</v>
      </c>
      <c r="P13" s="78">
        <f t="shared" si="12"/>
        <v>1.0020178689264798</v>
      </c>
      <c r="Q13" s="79">
        <f t="shared" si="13"/>
        <v>4.4444444444444444E-3</v>
      </c>
      <c r="R13" s="80">
        <f t="shared" si="14"/>
        <v>4.4354941985276543E-3</v>
      </c>
      <c r="S13" s="81">
        <f t="shared" si="15"/>
        <v>0</v>
      </c>
      <c r="T13" s="82">
        <f t="shared" si="19"/>
        <v>2.1942226461017303E-2</v>
      </c>
      <c r="U13" s="83">
        <f t="shared" si="20"/>
        <v>100000</v>
      </c>
      <c r="V13" s="83">
        <f t="shared" si="21"/>
        <v>494696.31745434232</v>
      </c>
      <c r="W13" s="84">
        <f>SUM(V13:V$24)</f>
        <v>4856315.1852454823</v>
      </c>
      <c r="X13" s="85">
        <f t="shared" si="0"/>
        <v>494696.31745434232</v>
      </c>
      <c r="Y13" s="83">
        <f>SUM(X13:X$24)</f>
        <v>4725111.0697574224</v>
      </c>
      <c r="Z13" s="83">
        <f t="shared" si="1"/>
        <v>0</v>
      </c>
      <c r="AA13" s="84">
        <f>SUM(Z13:Z$24)</f>
        <v>131204.11548806119</v>
      </c>
      <c r="AB13" s="77">
        <f t="shared" si="2"/>
        <v>48.563151852454823</v>
      </c>
      <c r="AC13" s="78">
        <f t="shared" si="3"/>
        <v>47.251110697574227</v>
      </c>
      <c r="AD13" s="86">
        <f t="shared" si="16"/>
        <v>97.298278417210526</v>
      </c>
      <c r="AE13" s="78">
        <f t="shared" si="4"/>
        <v>1.3120411548806119</v>
      </c>
      <c r="AF13" s="87">
        <f t="shared" si="17"/>
        <v>2.701721582789502</v>
      </c>
      <c r="AH13" s="88">
        <f t="shared" si="25"/>
        <v>4.7089696914440703E-4</v>
      </c>
      <c r="AI13" s="89">
        <f t="shared" si="18"/>
        <v>0</v>
      </c>
      <c r="AJ13" s="89">
        <f t="shared" si="22"/>
        <v>10407341385.22505</v>
      </c>
      <c r="AK13" s="89">
        <f>SUM(AJ13:AJ$24)/U13/U13</f>
        <v>3.9373591084422137</v>
      </c>
      <c r="AL13" s="89">
        <f t="shared" si="23"/>
        <v>9821871049.8835392</v>
      </c>
      <c r="AM13" s="89">
        <f>SUM(AL13:AL$24)/U13/U13</f>
        <v>3.6041613881437731</v>
      </c>
      <c r="AN13" s="89">
        <f t="shared" si="24"/>
        <v>8474065.0295412783</v>
      </c>
      <c r="AO13" s="90">
        <f>SUM(AN13:AN$24)/U13/U13</f>
        <v>4.7036865548956482E-2</v>
      </c>
      <c r="AP13" s="77">
        <f t="shared" si="5"/>
        <v>44.673967008430097</v>
      </c>
      <c r="AQ13" s="78">
        <f t="shared" si="6"/>
        <v>52.452336696479549</v>
      </c>
      <c r="AR13" s="78">
        <f t="shared" si="7"/>
        <v>43.530123410751933</v>
      </c>
      <c r="AS13" s="78">
        <f t="shared" si="8"/>
        <v>50.97209798439652</v>
      </c>
      <c r="AT13" s="78">
        <f t="shared" si="9"/>
        <v>0.88695666599296596</v>
      </c>
      <c r="AU13" s="91">
        <f t="shared" si="10"/>
        <v>1.7371256437682578</v>
      </c>
    </row>
    <row r="14" spans="1:47" ht="14.45" customHeight="1" x14ac:dyDescent="0.15">
      <c r="A14" s="203"/>
      <c r="B14" s="205" t="s">
        <v>213</v>
      </c>
      <c r="C14" s="71">
        <v>201</v>
      </c>
      <c r="D14" s="72">
        <v>1</v>
      </c>
      <c r="E14" s="72">
        <v>65</v>
      </c>
      <c r="F14" s="126">
        <v>0</v>
      </c>
      <c r="G14" s="74" t="s">
        <v>81</v>
      </c>
      <c r="H14" s="72">
        <v>4926663</v>
      </c>
      <c r="I14" s="72">
        <v>4867</v>
      </c>
      <c r="J14" s="75">
        <v>35</v>
      </c>
      <c r="K14" s="72">
        <v>98421</v>
      </c>
      <c r="L14" s="76">
        <v>4487127</v>
      </c>
      <c r="M14" s="179"/>
      <c r="N14" s="54"/>
      <c r="O14" s="77">
        <f t="shared" si="11"/>
        <v>0.53387096774193554</v>
      </c>
      <c r="P14" s="78">
        <f t="shared" si="12"/>
        <v>0.97782963082719465</v>
      </c>
      <c r="Q14" s="79">
        <f t="shared" si="13"/>
        <v>4.9751243781094526E-3</v>
      </c>
      <c r="R14" s="80">
        <f t="shared" si="14"/>
        <v>5.0879255662366748E-3</v>
      </c>
      <c r="S14" s="81">
        <f t="shared" si="15"/>
        <v>0</v>
      </c>
      <c r="T14" s="82">
        <f t="shared" si="19"/>
        <v>2.5141496220356156E-2</v>
      </c>
      <c r="U14" s="83">
        <f t="shared" si="20"/>
        <v>97805.777353898273</v>
      </c>
      <c r="V14" s="83">
        <f t="shared" si="21"/>
        <v>483297.86858317512</v>
      </c>
      <c r="W14" s="84">
        <f>SUM(V14:V$24)</f>
        <v>4361618.8677911414</v>
      </c>
      <c r="X14" s="85">
        <f t="shared" si="0"/>
        <v>483297.86858317512</v>
      </c>
      <c r="Y14" s="83">
        <f>SUM(X14:X$24)</f>
        <v>4230414.7523030806</v>
      </c>
      <c r="Z14" s="83">
        <f t="shared" si="1"/>
        <v>0</v>
      </c>
      <c r="AA14" s="84">
        <f>SUM(Z14:Z$24)</f>
        <v>131204.11548806119</v>
      </c>
      <c r="AB14" s="77">
        <f t="shared" si="2"/>
        <v>44.594695587451398</v>
      </c>
      <c r="AC14" s="78">
        <f t="shared" si="3"/>
        <v>43.253219459581011</v>
      </c>
      <c r="AD14" s="86">
        <f t="shared" si="16"/>
        <v>96.99184822275619</v>
      </c>
      <c r="AE14" s="78">
        <f t="shared" si="4"/>
        <v>1.3414761278703926</v>
      </c>
      <c r="AF14" s="87">
        <f t="shared" si="17"/>
        <v>3.0081517772438242</v>
      </c>
      <c r="AH14" s="88">
        <f t="shared" si="25"/>
        <v>6.1620302236356571E-4</v>
      </c>
      <c r="AI14" s="89">
        <f t="shared" si="18"/>
        <v>0</v>
      </c>
      <c r="AJ14" s="89">
        <f t="shared" si="22"/>
        <v>10902419173.511395</v>
      </c>
      <c r="AK14" s="89">
        <f>SUM(AJ14:AJ$24)/U14/U14</f>
        <v>3.0280514621565202</v>
      </c>
      <c r="AL14" s="89">
        <f t="shared" si="23"/>
        <v>10215896276.038128</v>
      </c>
      <c r="AM14" s="89">
        <f>SUM(AL14:AL$24)/U14/U14</f>
        <v>2.7409392462931201</v>
      </c>
      <c r="AN14" s="89">
        <f t="shared" si="24"/>
        <v>11161834.295594547</v>
      </c>
      <c r="AO14" s="90">
        <f>SUM(AN14:AN$24)/U14/U14</f>
        <v>4.8285180322927002E-2</v>
      </c>
      <c r="AP14" s="77">
        <f t="shared" si="5"/>
        <v>41.184041325140356</v>
      </c>
      <c r="AQ14" s="78">
        <f t="shared" si="6"/>
        <v>48.005349849762439</v>
      </c>
      <c r="AR14" s="78">
        <f t="shared" si="7"/>
        <v>40.008286146158433</v>
      </c>
      <c r="AS14" s="78">
        <f t="shared" si="8"/>
        <v>46.498152773003589</v>
      </c>
      <c r="AT14" s="78">
        <f t="shared" si="9"/>
        <v>0.91078790104203322</v>
      </c>
      <c r="AU14" s="91">
        <f t="shared" si="10"/>
        <v>1.772164354698752</v>
      </c>
    </row>
    <row r="15" spans="1:47" ht="14.45" customHeight="1" x14ac:dyDescent="0.15">
      <c r="A15" s="203"/>
      <c r="B15" s="205" t="s">
        <v>201</v>
      </c>
      <c r="C15" s="71">
        <v>237</v>
      </c>
      <c r="D15" s="72">
        <v>1</v>
      </c>
      <c r="E15" s="72">
        <v>78</v>
      </c>
      <c r="F15" s="126">
        <v>0</v>
      </c>
      <c r="G15" s="74" t="s">
        <v>83</v>
      </c>
      <c r="H15" s="72">
        <v>4381848</v>
      </c>
      <c r="I15" s="72">
        <v>6629</v>
      </c>
      <c r="J15" s="75">
        <v>40</v>
      </c>
      <c r="K15" s="72">
        <v>97925</v>
      </c>
      <c r="L15" s="76">
        <v>3996178</v>
      </c>
      <c r="M15" s="179"/>
      <c r="N15" s="54"/>
      <c r="O15" s="77">
        <f t="shared" si="11"/>
        <v>0.53368841544607193</v>
      </c>
      <c r="P15" s="78">
        <f t="shared" si="12"/>
        <v>0.98278483788079118</v>
      </c>
      <c r="Q15" s="79">
        <f t="shared" si="13"/>
        <v>4.2194092827004216E-3</v>
      </c>
      <c r="R15" s="80">
        <f t="shared" si="14"/>
        <v>4.2933194734656897E-3</v>
      </c>
      <c r="S15" s="81">
        <f t="shared" si="15"/>
        <v>0</v>
      </c>
      <c r="T15" s="82">
        <f t="shared" si="19"/>
        <v>2.1253843776197327E-2</v>
      </c>
      <c r="U15" s="83">
        <f t="shared" si="20"/>
        <v>95346.793772226243</v>
      </c>
      <c r="V15" s="83">
        <f t="shared" si="21"/>
        <v>472009.0997002754</v>
      </c>
      <c r="W15" s="84">
        <f>SUM(V15:V$24)</f>
        <v>3878320.999207966</v>
      </c>
      <c r="X15" s="85">
        <f t="shared" si="0"/>
        <v>472009.0997002754</v>
      </c>
      <c r="Y15" s="83">
        <f>SUM(X15:X$24)</f>
        <v>3747116.8837199048</v>
      </c>
      <c r="Z15" s="83">
        <f t="shared" si="1"/>
        <v>0</v>
      </c>
      <c r="AA15" s="84">
        <f>SUM(Z15:Z$24)</f>
        <v>131204.11548806119</v>
      </c>
      <c r="AB15" s="77">
        <f t="shared" si="2"/>
        <v>40.675945627210908</v>
      </c>
      <c r="AC15" s="78">
        <f t="shared" si="3"/>
        <v>39.299872973929091</v>
      </c>
      <c r="AD15" s="86">
        <f t="shared" si="16"/>
        <v>96.616986693085579</v>
      </c>
      <c r="AE15" s="78">
        <f t="shared" si="4"/>
        <v>1.3760726532818128</v>
      </c>
      <c r="AF15" s="87">
        <f t="shared" si="17"/>
        <v>3.3830133069144042</v>
      </c>
      <c r="AH15" s="88">
        <f t="shared" si="25"/>
        <v>4.42124964080496E-4</v>
      </c>
      <c r="AI15" s="89">
        <f t="shared" si="18"/>
        <v>0</v>
      </c>
      <c r="AJ15" s="89">
        <f t="shared" si="22"/>
        <v>6061160373.4309721</v>
      </c>
      <c r="AK15" s="89">
        <f>SUM(AJ15:AJ$24)/U15/U15</f>
        <v>1.9869990655025336</v>
      </c>
      <c r="AL15" s="89">
        <f t="shared" si="23"/>
        <v>5630213354.6220932</v>
      </c>
      <c r="AM15" s="89">
        <f>SUM(AL15:AL$24)/U15/U15</f>
        <v>1.7604033709815408</v>
      </c>
      <c r="AN15" s="89">
        <f t="shared" si="24"/>
        <v>7945108.1662996579</v>
      </c>
      <c r="AO15" s="90">
        <f>SUM(AN15:AN$24)/U15/U15</f>
        <v>4.9580046935039826E-2</v>
      </c>
      <c r="AP15" s="77">
        <f t="shared" si="5"/>
        <v>37.913110921689324</v>
      </c>
      <c r="AQ15" s="78">
        <f t="shared" si="6"/>
        <v>43.438780332732492</v>
      </c>
      <c r="AR15" s="78">
        <f t="shared" si="7"/>
        <v>36.699341184090194</v>
      </c>
      <c r="AS15" s="78">
        <f t="shared" si="8"/>
        <v>41.900404763767988</v>
      </c>
      <c r="AT15" s="78">
        <f t="shared" si="9"/>
        <v>0.93964773613609232</v>
      </c>
      <c r="AU15" s="91">
        <f t="shared" si="10"/>
        <v>1.8124975704275332</v>
      </c>
    </row>
    <row r="16" spans="1:47" ht="14.45" customHeight="1" x14ac:dyDescent="0.15">
      <c r="A16" s="203"/>
      <c r="B16" s="205" t="s">
        <v>202</v>
      </c>
      <c r="C16" s="71">
        <v>334</v>
      </c>
      <c r="D16" s="72">
        <v>2</v>
      </c>
      <c r="E16" s="72">
        <v>111</v>
      </c>
      <c r="F16" s="128">
        <v>0</v>
      </c>
      <c r="G16" s="74" t="s">
        <v>85</v>
      </c>
      <c r="H16" s="72">
        <v>4015388</v>
      </c>
      <c r="I16" s="72">
        <v>9566</v>
      </c>
      <c r="J16" s="75">
        <v>45</v>
      </c>
      <c r="K16" s="72">
        <v>97174</v>
      </c>
      <c r="L16" s="76">
        <v>3508304</v>
      </c>
      <c r="M16" s="179"/>
      <c r="N16" s="54"/>
      <c r="O16" s="77">
        <f t="shared" si="11"/>
        <v>0.53811965811965812</v>
      </c>
      <c r="P16" s="78">
        <f t="shared" si="12"/>
        <v>0.98381889997385186</v>
      </c>
      <c r="Q16" s="79">
        <f t="shared" si="13"/>
        <v>5.9880239520958087E-3</v>
      </c>
      <c r="R16" s="80">
        <f t="shared" si="14"/>
        <v>6.0865103854530131E-3</v>
      </c>
      <c r="S16" s="81">
        <f t="shared" si="15"/>
        <v>0</v>
      </c>
      <c r="T16" s="82">
        <f t="shared" si="19"/>
        <v>3.0010715385043039E-2</v>
      </c>
      <c r="U16" s="83">
        <f t="shared" si="20"/>
        <v>93320.307912830045</v>
      </c>
      <c r="V16" s="83">
        <f t="shared" si="21"/>
        <v>460133.80788934213</v>
      </c>
      <c r="W16" s="84">
        <f>SUM(V16:V$24)</f>
        <v>3406311.8995076907</v>
      </c>
      <c r="X16" s="85">
        <f t="shared" si="0"/>
        <v>460133.80788934213</v>
      </c>
      <c r="Y16" s="83">
        <f>SUM(X16:X$24)</f>
        <v>3275107.784019629</v>
      </c>
      <c r="Z16" s="83">
        <f t="shared" si="1"/>
        <v>0</v>
      </c>
      <c r="AA16" s="84">
        <f>SUM(Z16:Z$24)</f>
        <v>131204.11548806119</v>
      </c>
      <c r="AB16" s="77">
        <f t="shared" si="2"/>
        <v>36.501292973545553</v>
      </c>
      <c r="AC16" s="78">
        <f t="shared" si="3"/>
        <v>35.095338380997283</v>
      </c>
      <c r="AD16" s="86">
        <f t="shared" si="16"/>
        <v>96.148206055146474</v>
      </c>
      <c r="AE16" s="78">
        <f t="shared" si="4"/>
        <v>1.4059545925482606</v>
      </c>
      <c r="AF16" s="87">
        <f t="shared" si="17"/>
        <v>3.8517939448534917</v>
      </c>
      <c r="AH16" s="88">
        <f t="shared" si="25"/>
        <v>4.3680704802372974E-4</v>
      </c>
      <c r="AI16" s="89">
        <f t="shared" si="18"/>
        <v>0</v>
      </c>
      <c r="AJ16" s="89">
        <f t="shared" si="22"/>
        <v>4621854591.7919855</v>
      </c>
      <c r="AK16" s="89">
        <f>SUM(AJ16:AJ$24)/U16/U16</f>
        <v>1.3782422058084223</v>
      </c>
      <c r="AL16" s="89">
        <f t="shared" si="23"/>
        <v>4245464120.9620852</v>
      </c>
      <c r="AM16" s="89">
        <f>SUM(AL16:AL$24)/U16/U16</f>
        <v>1.1911832053771634</v>
      </c>
      <c r="AN16" s="89">
        <f t="shared" si="24"/>
        <v>7991911.7478590263</v>
      </c>
      <c r="AO16" s="90">
        <f>SUM(AN16:AN$24)/U16/U16</f>
        <v>5.0844405198207071E-2</v>
      </c>
      <c r="AP16" s="77">
        <f t="shared" si="5"/>
        <v>34.200281183520644</v>
      </c>
      <c r="AQ16" s="78">
        <f t="shared" si="6"/>
        <v>38.802304763570461</v>
      </c>
      <c r="AR16" s="78">
        <f t="shared" si="7"/>
        <v>32.956168120878445</v>
      </c>
      <c r="AS16" s="78">
        <f t="shared" si="8"/>
        <v>37.234508641116122</v>
      </c>
      <c r="AT16" s="78">
        <f t="shared" si="9"/>
        <v>0.96399999419065519</v>
      </c>
      <c r="AU16" s="91">
        <f t="shared" si="10"/>
        <v>1.847909190905866</v>
      </c>
    </row>
    <row r="17" spans="1:47" ht="14.45" customHeight="1" x14ac:dyDescent="0.15">
      <c r="A17" s="203"/>
      <c r="B17" s="205" t="s">
        <v>191</v>
      </c>
      <c r="C17" s="71">
        <v>456</v>
      </c>
      <c r="D17" s="72">
        <v>0</v>
      </c>
      <c r="E17" s="72">
        <v>150</v>
      </c>
      <c r="F17" s="128">
        <v>0</v>
      </c>
      <c r="G17" s="74" t="s">
        <v>87</v>
      </c>
      <c r="H17" s="72">
        <v>3807362</v>
      </c>
      <c r="I17" s="72">
        <v>14638</v>
      </c>
      <c r="J17" s="75">
        <v>50</v>
      </c>
      <c r="K17" s="72">
        <v>96004</v>
      </c>
      <c r="L17" s="76">
        <v>3025136</v>
      </c>
      <c r="M17" s="179"/>
      <c r="N17" s="54"/>
      <c r="O17" s="77">
        <f t="shared" si="11"/>
        <v>0.53771739130434781</v>
      </c>
      <c r="P17" s="78">
        <f t="shared" si="12"/>
        <v>0.99410913388781819</v>
      </c>
      <c r="Q17" s="79">
        <f t="shared" si="13"/>
        <v>0</v>
      </c>
      <c r="R17" s="80">
        <f t="shared" si="14"/>
        <v>0</v>
      </c>
      <c r="S17" s="81">
        <f t="shared" si="15"/>
        <v>0</v>
      </c>
      <c r="T17" s="82">
        <f t="shared" si="19"/>
        <v>0</v>
      </c>
      <c r="U17" s="83">
        <f t="shared" si="20"/>
        <v>90519.698712413519</v>
      </c>
      <c r="V17" s="83">
        <f t="shared" si="21"/>
        <v>452598.49356206763</v>
      </c>
      <c r="W17" s="84">
        <f>SUM(V17:V$24)</f>
        <v>2946178.0916183488</v>
      </c>
      <c r="X17" s="85">
        <f t="shared" si="0"/>
        <v>452598.49356206763</v>
      </c>
      <c r="Y17" s="83">
        <f>SUM(X17:X$24)</f>
        <v>2814973.9761302872</v>
      </c>
      <c r="Z17" s="83">
        <f t="shared" si="1"/>
        <v>0</v>
      </c>
      <c r="AA17" s="84">
        <f>SUM(Z17:Z$24)</f>
        <v>131204.11548806119</v>
      </c>
      <c r="AB17" s="77">
        <f t="shared" si="2"/>
        <v>32.547369617065698</v>
      </c>
      <c r="AC17" s="78">
        <f t="shared" si="3"/>
        <v>31.097915880979976</v>
      </c>
      <c r="AD17" s="86">
        <f t="shared" si="16"/>
        <v>95.546633251352759</v>
      </c>
      <c r="AE17" s="78">
        <f t="shared" si="4"/>
        <v>1.4494537360857165</v>
      </c>
      <c r="AF17" s="87">
        <f t="shared" si="17"/>
        <v>4.4533667486472339</v>
      </c>
      <c r="AH17" s="88">
        <f t="shared" si="25"/>
        <v>0</v>
      </c>
      <c r="AI17" s="89">
        <f t="shared" si="18"/>
        <v>0</v>
      </c>
      <c r="AJ17" s="89">
        <f t="shared" si="22"/>
        <v>0</v>
      </c>
      <c r="AK17" s="89">
        <f>SUM(AJ17:AJ$24)/U17/U17</f>
        <v>0.90077879355457446</v>
      </c>
      <c r="AL17" s="89">
        <f t="shared" si="23"/>
        <v>0</v>
      </c>
      <c r="AM17" s="89">
        <f>SUM(AL17:AL$24)/U17/U17</f>
        <v>0.74790173325688725</v>
      </c>
      <c r="AN17" s="89">
        <f t="shared" si="24"/>
        <v>0</v>
      </c>
      <c r="AO17" s="90">
        <f>SUM(AN17:AN$24)/U17/U17</f>
        <v>5.3063889150704736E-2</v>
      </c>
      <c r="AP17" s="77">
        <f t="shared" si="5"/>
        <v>30.687146024773831</v>
      </c>
      <c r="AQ17" s="78">
        <f t="shared" si="6"/>
        <v>34.407593209357564</v>
      </c>
      <c r="AR17" s="78">
        <f t="shared" si="7"/>
        <v>29.402882164949624</v>
      </c>
      <c r="AS17" s="78">
        <f t="shared" si="8"/>
        <v>32.792949597010328</v>
      </c>
      <c r="AT17" s="78">
        <f t="shared" si="9"/>
        <v>0.99795596581287527</v>
      </c>
      <c r="AU17" s="91">
        <f t="shared" si="10"/>
        <v>1.9009515063585578</v>
      </c>
    </row>
    <row r="18" spans="1:47" ht="14.45" customHeight="1" x14ac:dyDescent="0.15">
      <c r="A18" s="203"/>
      <c r="B18" s="205" t="s">
        <v>214</v>
      </c>
      <c r="C18" s="71">
        <v>452</v>
      </c>
      <c r="D18" s="72">
        <v>1</v>
      </c>
      <c r="E18" s="72">
        <v>153</v>
      </c>
      <c r="F18" s="128">
        <v>0</v>
      </c>
      <c r="G18" s="74" t="s">
        <v>89</v>
      </c>
      <c r="H18" s="72">
        <v>4296539</v>
      </c>
      <c r="I18" s="72">
        <v>27134</v>
      </c>
      <c r="J18" s="75">
        <v>55</v>
      </c>
      <c r="K18" s="72">
        <v>94164</v>
      </c>
      <c r="L18" s="76">
        <v>2549369</v>
      </c>
      <c r="M18" s="179"/>
      <c r="N18" s="54"/>
      <c r="O18" s="77">
        <f t="shared" si="11"/>
        <v>0.53580846634281754</v>
      </c>
      <c r="P18" s="78">
        <f t="shared" si="12"/>
        <v>1.017048497327077</v>
      </c>
      <c r="Q18" s="79">
        <f t="shared" si="13"/>
        <v>2.2123893805309734E-3</v>
      </c>
      <c r="R18" s="80">
        <f t="shared" si="14"/>
        <v>2.1753037208603059E-3</v>
      </c>
      <c r="S18" s="81">
        <f t="shared" si="15"/>
        <v>0</v>
      </c>
      <c r="T18" s="82">
        <f t="shared" si="19"/>
        <v>1.0821881221855203E-2</v>
      </c>
      <c r="U18" s="83">
        <f t="shared" si="20"/>
        <v>90519.698712413519</v>
      </c>
      <c r="V18" s="83">
        <f t="shared" si="21"/>
        <v>450324.89868423587</v>
      </c>
      <c r="W18" s="84">
        <f>SUM(V18:V$24)</f>
        <v>2493579.598056281</v>
      </c>
      <c r="X18" s="85">
        <f t="shared" si="0"/>
        <v>450324.89868423587</v>
      </c>
      <c r="Y18" s="83">
        <f>SUM(X18:X$24)</f>
        <v>2362375.4825682198</v>
      </c>
      <c r="Z18" s="83">
        <f t="shared" si="1"/>
        <v>0</v>
      </c>
      <c r="AA18" s="84">
        <f>SUM(Z18:Z$24)</f>
        <v>131204.11548806119</v>
      </c>
      <c r="AB18" s="77">
        <f t="shared" si="2"/>
        <v>27.547369617065694</v>
      </c>
      <c r="AC18" s="78">
        <f t="shared" si="3"/>
        <v>26.097915880979979</v>
      </c>
      <c r="AD18" s="86">
        <f t="shared" si="16"/>
        <v>94.738322546818509</v>
      </c>
      <c r="AE18" s="78">
        <f t="shared" si="4"/>
        <v>1.4494537360857165</v>
      </c>
      <c r="AF18" s="87">
        <f t="shared" si="17"/>
        <v>5.2616774531815</v>
      </c>
      <c r="AH18" s="88">
        <f t="shared" si="25"/>
        <v>1.1584572897958722E-4</v>
      </c>
      <c r="AI18" s="89">
        <f t="shared" si="18"/>
        <v>0</v>
      </c>
      <c r="AJ18" s="89">
        <f t="shared" si="22"/>
        <v>599943528.7084955</v>
      </c>
      <c r="AK18" s="89">
        <f>SUM(AJ18:AJ$24)/U18/U18</f>
        <v>0.90077879355457446</v>
      </c>
      <c r="AL18" s="89">
        <f t="shared" si="23"/>
        <v>532046055.4146291</v>
      </c>
      <c r="AM18" s="89">
        <f>SUM(AL18:AL$24)/U18/U18</f>
        <v>0.74790173325688725</v>
      </c>
      <c r="AN18" s="89">
        <f t="shared" si="24"/>
        <v>2038102.1188956709</v>
      </c>
      <c r="AO18" s="90">
        <f>SUM(AN18:AN$24)/U18/U18</f>
        <v>5.3063889150704736E-2</v>
      </c>
      <c r="AP18" s="77">
        <f t="shared" si="5"/>
        <v>25.687146024773828</v>
      </c>
      <c r="AQ18" s="78">
        <f t="shared" si="6"/>
        <v>29.407593209357561</v>
      </c>
      <c r="AR18" s="78">
        <f t="shared" si="7"/>
        <v>24.402882164949627</v>
      </c>
      <c r="AS18" s="78">
        <f t="shared" si="8"/>
        <v>27.792949597010331</v>
      </c>
      <c r="AT18" s="78">
        <f t="shared" si="9"/>
        <v>0.99795596581287527</v>
      </c>
      <c r="AU18" s="91">
        <f t="shared" si="10"/>
        <v>1.9009515063585578</v>
      </c>
    </row>
    <row r="19" spans="1:47" ht="14.45" customHeight="1" x14ac:dyDescent="0.15">
      <c r="A19" s="203"/>
      <c r="B19" s="205" t="s">
        <v>146</v>
      </c>
      <c r="C19" s="71">
        <v>388</v>
      </c>
      <c r="D19" s="72">
        <v>1</v>
      </c>
      <c r="E19" s="72">
        <v>130</v>
      </c>
      <c r="F19" s="128">
        <v>1</v>
      </c>
      <c r="G19" s="74" t="s">
        <v>91</v>
      </c>
      <c r="H19" s="72">
        <v>4936772</v>
      </c>
      <c r="I19" s="72">
        <v>46155</v>
      </c>
      <c r="J19" s="75">
        <v>60</v>
      </c>
      <c r="K19" s="72">
        <v>91282</v>
      </c>
      <c r="L19" s="76">
        <v>2085238</v>
      </c>
      <c r="M19" s="179"/>
      <c r="N19" s="54"/>
      <c r="O19" s="77">
        <f t="shared" si="11"/>
        <v>0.52924419940271084</v>
      </c>
      <c r="P19" s="78">
        <f t="shared" si="12"/>
        <v>0.95825599073661039</v>
      </c>
      <c r="Q19" s="79">
        <f t="shared" si="13"/>
        <v>2.5773195876288659E-3</v>
      </c>
      <c r="R19" s="80">
        <f t="shared" si="14"/>
        <v>2.6895940255460163E-3</v>
      </c>
      <c r="S19" s="81">
        <f t="shared" si="15"/>
        <v>7.6923076923076927E-3</v>
      </c>
      <c r="T19" s="82">
        <f t="shared" si="19"/>
        <v>1.3363370505189022E-2</v>
      </c>
      <c r="U19" s="83">
        <f t="shared" si="20"/>
        <v>89540.105284709658</v>
      </c>
      <c r="V19" s="83">
        <f t="shared" si="21"/>
        <v>444884.09426411288</v>
      </c>
      <c r="W19" s="84">
        <f>SUM(V19:V$24)</f>
        <v>2043254.699372045</v>
      </c>
      <c r="X19" s="85">
        <f t="shared" si="0"/>
        <v>441461.90892361972</v>
      </c>
      <c r="Y19" s="83">
        <f>SUM(X19:X$24)</f>
        <v>1912050.5838839835</v>
      </c>
      <c r="Z19" s="83">
        <f t="shared" si="1"/>
        <v>3422.1853404931762</v>
      </c>
      <c r="AA19" s="84">
        <f>SUM(Z19:Z$24)</f>
        <v>131204.11548806119</v>
      </c>
      <c r="AB19" s="77">
        <f t="shared" si="2"/>
        <v>22.819435970899644</v>
      </c>
      <c r="AC19" s="78">
        <f t="shared" si="3"/>
        <v>21.354124811493776</v>
      </c>
      <c r="AD19" s="86">
        <f t="shared" si="16"/>
        <v>93.578670562784737</v>
      </c>
      <c r="AE19" s="78">
        <f t="shared" si="4"/>
        <v>1.4653111594058656</v>
      </c>
      <c r="AF19" s="87">
        <f t="shared" si="17"/>
        <v>6.4213294372152552</v>
      </c>
      <c r="AH19" s="88">
        <f t="shared" si="25"/>
        <v>1.7619324494722762E-4</v>
      </c>
      <c r="AI19" s="89">
        <f t="shared" si="18"/>
        <v>5.8716431497496593E-5</v>
      </c>
      <c r="AJ19" s="89">
        <f t="shared" si="22"/>
        <v>590554820.44594491</v>
      </c>
      <c r="AK19" s="89">
        <f>SUM(AJ19:AJ$24)/U19/U19</f>
        <v>0.84576624272874124</v>
      </c>
      <c r="AL19" s="89">
        <f t="shared" si="23"/>
        <v>520606068.55105233</v>
      </c>
      <c r="AM19" s="89">
        <f>SUM(AL19:AL$24)/U19/U19</f>
        <v>0.69799458272173054</v>
      </c>
      <c r="AN19" s="89">
        <f t="shared" si="24"/>
        <v>14651100.320491983</v>
      </c>
      <c r="AO19" s="90">
        <f>SUM(AN19:AN$24)/U19/U19</f>
        <v>5.3977098596975456E-2</v>
      </c>
      <c r="AP19" s="77">
        <f t="shared" si="5"/>
        <v>21.016911186585506</v>
      </c>
      <c r="AQ19" s="78">
        <f t="shared" si="6"/>
        <v>24.621960755213781</v>
      </c>
      <c r="AR19" s="78">
        <f t="shared" si="7"/>
        <v>19.716621837760965</v>
      </c>
      <c r="AS19" s="78">
        <f t="shared" si="8"/>
        <v>22.991627785226587</v>
      </c>
      <c r="AT19" s="78">
        <f t="shared" si="9"/>
        <v>1.0099449090423358</v>
      </c>
      <c r="AU19" s="91">
        <f t="shared" si="10"/>
        <v>1.9206774097693955</v>
      </c>
    </row>
    <row r="20" spans="1:47" ht="14.45" customHeight="1" x14ac:dyDescent="0.15">
      <c r="A20" s="203"/>
      <c r="B20" s="205" t="s">
        <v>147</v>
      </c>
      <c r="C20" s="71">
        <v>241</v>
      </c>
      <c r="D20" s="72">
        <v>5</v>
      </c>
      <c r="E20" s="72">
        <v>71</v>
      </c>
      <c r="F20" s="126">
        <v>0</v>
      </c>
      <c r="G20" s="74" t="s">
        <v>93</v>
      </c>
      <c r="H20" s="72">
        <v>3933785</v>
      </c>
      <c r="I20" s="72">
        <v>57468</v>
      </c>
      <c r="J20" s="75">
        <v>65</v>
      </c>
      <c r="K20" s="72">
        <v>86929</v>
      </c>
      <c r="L20" s="76">
        <v>1639074</v>
      </c>
      <c r="M20" s="179"/>
      <c r="N20" s="54"/>
      <c r="O20" s="77">
        <f t="shared" si="11"/>
        <v>0.5272548053228191</v>
      </c>
      <c r="P20" s="78">
        <f t="shared" si="12"/>
        <v>1.0086189358122006</v>
      </c>
      <c r="Q20" s="79">
        <f t="shared" si="13"/>
        <v>2.0746887966804978E-2</v>
      </c>
      <c r="R20" s="80">
        <f t="shared" si="14"/>
        <v>2.0569599905536511E-2</v>
      </c>
      <c r="S20" s="81">
        <f t="shared" si="15"/>
        <v>0</v>
      </c>
      <c r="T20" s="82">
        <f t="shared" si="19"/>
        <v>9.8079296118460529E-2</v>
      </c>
      <c r="U20" s="83">
        <f t="shared" si="20"/>
        <v>88343.547682716453</v>
      </c>
      <c r="V20" s="83">
        <f t="shared" si="21"/>
        <v>421236.82585563086</v>
      </c>
      <c r="W20" s="84">
        <f>SUM(V20:V$24)</f>
        <v>1598370.6051079321</v>
      </c>
      <c r="X20" s="85">
        <f t="shared" si="0"/>
        <v>421236.82585563086</v>
      </c>
      <c r="Y20" s="83">
        <f>SUM(X20:X$24)</f>
        <v>1470588.6749603639</v>
      </c>
      <c r="Z20" s="83">
        <f t="shared" si="1"/>
        <v>0</v>
      </c>
      <c r="AA20" s="84">
        <f>SUM(Z20:Z$24)</f>
        <v>127781.93014756803</v>
      </c>
      <c r="AB20" s="77">
        <f t="shared" si="2"/>
        <v>18.092669436917323</v>
      </c>
      <c r="AC20" s="78">
        <f t="shared" si="3"/>
        <v>16.646248804065973</v>
      </c>
      <c r="AD20" s="86">
        <f t="shared" si="16"/>
        <v>92.00548798012089</v>
      </c>
      <c r="AE20" s="78">
        <f t="shared" si="4"/>
        <v>1.4464206328513487</v>
      </c>
      <c r="AF20" s="87">
        <f t="shared" si="17"/>
        <v>7.9945120198791058</v>
      </c>
      <c r="AH20" s="88">
        <f t="shared" si="25"/>
        <v>1.7352139596387805E-3</v>
      </c>
      <c r="AI20" s="89">
        <f t="shared" si="18"/>
        <v>0</v>
      </c>
      <c r="AJ20" s="89">
        <f t="shared" si="22"/>
        <v>3977245784.200223</v>
      </c>
      <c r="AK20" s="89">
        <f>SUM(AJ20:AJ$24)/U20/U20</f>
        <v>0.79316443602298781</v>
      </c>
      <c r="AL20" s="89">
        <f t="shared" si="23"/>
        <v>3267688863.8140521</v>
      </c>
      <c r="AM20" s="89">
        <f>SUM(AL20:AL$24)/U20/U20</f>
        <v>0.65032524287284832</v>
      </c>
      <c r="AN20" s="89">
        <f t="shared" si="24"/>
        <v>34830139.012354873</v>
      </c>
      <c r="AO20" s="90">
        <f>SUM(AN20:AN$24)/U20/U20</f>
        <v>5.3571928831341258E-2</v>
      </c>
      <c r="AP20" s="77">
        <f t="shared" si="5"/>
        <v>16.347097754795413</v>
      </c>
      <c r="AQ20" s="78">
        <f t="shared" si="6"/>
        <v>19.838241119039232</v>
      </c>
      <c r="AR20" s="78">
        <f t="shared" si="7"/>
        <v>15.065650988990825</v>
      </c>
      <c r="AS20" s="78">
        <f t="shared" si="8"/>
        <v>18.226846619141121</v>
      </c>
      <c r="AT20" s="78">
        <f t="shared" si="9"/>
        <v>0.99276666582528983</v>
      </c>
      <c r="AU20" s="91">
        <f t="shared" si="10"/>
        <v>1.9000745998774076</v>
      </c>
    </row>
    <row r="21" spans="1:47" ht="14.45" customHeight="1" x14ac:dyDescent="0.15">
      <c r="A21" s="203"/>
      <c r="B21" s="205" t="s">
        <v>215</v>
      </c>
      <c r="C21" s="71">
        <v>395</v>
      </c>
      <c r="D21" s="72">
        <v>3</v>
      </c>
      <c r="E21" s="72">
        <v>138</v>
      </c>
      <c r="F21" s="126">
        <v>5</v>
      </c>
      <c r="G21" s="74" t="s">
        <v>95</v>
      </c>
      <c r="H21" s="72">
        <v>3235341</v>
      </c>
      <c r="I21" s="72">
        <v>73470</v>
      </c>
      <c r="J21" s="75">
        <v>70</v>
      </c>
      <c r="K21" s="72">
        <v>80842</v>
      </c>
      <c r="L21" s="76">
        <v>1218817</v>
      </c>
      <c r="M21" s="179"/>
      <c r="N21" s="54"/>
      <c r="O21" s="77">
        <f t="shared" si="11"/>
        <v>0.53200229489386108</v>
      </c>
      <c r="P21" s="78">
        <f t="shared" si="12"/>
        <v>1.0001077519982688</v>
      </c>
      <c r="Q21" s="79">
        <f t="shared" si="13"/>
        <v>7.5949367088607592E-3</v>
      </c>
      <c r="R21" s="80">
        <f t="shared" si="14"/>
        <v>7.5941184274251139E-3</v>
      </c>
      <c r="S21" s="81">
        <f t="shared" si="15"/>
        <v>3.6231884057971016E-2</v>
      </c>
      <c r="T21" s="82">
        <f t="shared" si="19"/>
        <v>3.7307629957322341E-2</v>
      </c>
      <c r="U21" s="83">
        <f t="shared" si="20"/>
        <v>79678.874709387965</v>
      </c>
      <c r="V21" s="83">
        <f t="shared" si="21"/>
        <v>391438.45351929875</v>
      </c>
      <c r="W21" s="84">
        <f>SUM(V21:V$24)</f>
        <v>1177133.7792523012</v>
      </c>
      <c r="X21" s="85">
        <f t="shared" si="0"/>
        <v>377255.90085555601</v>
      </c>
      <c r="Y21" s="83">
        <f>SUM(X21:X$24)</f>
        <v>1049351.8491047332</v>
      </c>
      <c r="Z21" s="83">
        <f t="shared" si="1"/>
        <v>14182.552663742708</v>
      </c>
      <c r="AA21" s="84">
        <f>SUM(Z21:Z$24)</f>
        <v>127781.93014756803</v>
      </c>
      <c r="AB21" s="77">
        <f t="shared" si="2"/>
        <v>14.773473942066207</v>
      </c>
      <c r="AC21" s="78">
        <f t="shared" si="3"/>
        <v>13.169762411078528</v>
      </c>
      <c r="AD21" s="86">
        <f t="shared" si="16"/>
        <v>89.144655229524261</v>
      </c>
      <c r="AE21" s="78">
        <f t="shared" si="4"/>
        <v>1.603711530987679</v>
      </c>
      <c r="AF21" s="87">
        <f t="shared" si="17"/>
        <v>10.855344770475732</v>
      </c>
      <c r="AH21" s="88">
        <f t="shared" si="25"/>
        <v>4.4664409435589474E-4</v>
      </c>
      <c r="AI21" s="89">
        <f t="shared" si="18"/>
        <v>2.5303720750420838E-4</v>
      </c>
      <c r="AJ21" s="89">
        <f t="shared" si="22"/>
        <v>448961930.22909135</v>
      </c>
      <c r="AK21" s="89">
        <f>SUM(AJ21:AJ$24)/U21/U21</f>
        <v>0.34858528258046428</v>
      </c>
      <c r="AL21" s="89">
        <f t="shared" si="23"/>
        <v>382952206.72981745</v>
      </c>
      <c r="AM21" s="89">
        <f>SUM(AL21:AL$24)/U21/U21</f>
        <v>0.28475459880806786</v>
      </c>
      <c r="AN21" s="89">
        <f t="shared" si="24"/>
        <v>45723106.032876134</v>
      </c>
      <c r="AO21" s="90">
        <f>SUM(AN21:AN$24)/U21/U21</f>
        <v>6.0370627333006494E-2</v>
      </c>
      <c r="AP21" s="77">
        <f t="shared" si="5"/>
        <v>13.61626816021014</v>
      </c>
      <c r="AQ21" s="78">
        <f t="shared" si="6"/>
        <v>15.930679723922275</v>
      </c>
      <c r="AR21" s="78">
        <f t="shared" si="7"/>
        <v>12.123859324372559</v>
      </c>
      <c r="AS21" s="78">
        <f t="shared" si="8"/>
        <v>14.215665497784498</v>
      </c>
      <c r="AT21" s="78">
        <f t="shared" si="9"/>
        <v>1.1221310060881793</v>
      </c>
      <c r="AU21" s="91">
        <f t="shared" si="10"/>
        <v>2.0852920558871788</v>
      </c>
    </row>
    <row r="22" spans="1:47" ht="14.45" customHeight="1" x14ac:dyDescent="0.15">
      <c r="A22" s="203"/>
      <c r="B22" s="205" t="s">
        <v>185</v>
      </c>
      <c r="C22" s="71">
        <v>393</v>
      </c>
      <c r="D22" s="72">
        <v>20</v>
      </c>
      <c r="E22" s="72">
        <v>132</v>
      </c>
      <c r="F22" s="126">
        <v>9</v>
      </c>
      <c r="G22" s="74" t="s">
        <v>97</v>
      </c>
      <c r="H22" s="72">
        <v>2593169</v>
      </c>
      <c r="I22" s="72">
        <v>102673</v>
      </c>
      <c r="J22" s="75">
        <v>75</v>
      </c>
      <c r="K22" s="72">
        <v>72127</v>
      </c>
      <c r="L22" s="76">
        <v>835000</v>
      </c>
      <c r="M22" s="179"/>
      <c r="N22" s="54"/>
      <c r="O22" s="77">
        <f t="shared" si="11"/>
        <v>0.53363147123474564</v>
      </c>
      <c r="P22" s="78">
        <f t="shared" si="12"/>
        <v>0.98997905253822749</v>
      </c>
      <c r="Q22" s="79">
        <f t="shared" si="13"/>
        <v>5.0890585241730277E-2</v>
      </c>
      <c r="R22" s="80">
        <f t="shared" si="14"/>
        <v>5.1405719253605285E-2</v>
      </c>
      <c r="S22" s="81">
        <f t="shared" si="15"/>
        <v>6.8181818181818177E-2</v>
      </c>
      <c r="T22" s="82">
        <f t="shared" si="19"/>
        <v>0.22951644850222885</v>
      </c>
      <c r="U22" s="83">
        <f t="shared" si="20"/>
        <v>76706.244736314271</v>
      </c>
      <c r="V22" s="83">
        <f t="shared" si="21"/>
        <v>342478.32975485316</v>
      </c>
      <c r="W22" s="84">
        <f>SUM(V22:V$24)</f>
        <v>785695.32573300251</v>
      </c>
      <c r="X22" s="85">
        <f t="shared" si="0"/>
        <v>319127.53454429499</v>
      </c>
      <c r="Y22" s="83">
        <f>SUM(X22:X$24)</f>
        <v>672095.94824917719</v>
      </c>
      <c r="Z22" s="83">
        <f t="shared" si="1"/>
        <v>23350.795210558168</v>
      </c>
      <c r="AA22" s="84">
        <f>SUM(Z22:Z$24)</f>
        <v>113599.37748382532</v>
      </c>
      <c r="AB22" s="77">
        <f t="shared" si="2"/>
        <v>10.242912144036151</v>
      </c>
      <c r="AC22" s="78">
        <f t="shared" si="3"/>
        <v>8.7619456611332911</v>
      </c>
      <c r="AD22" s="86">
        <f t="shared" si="16"/>
        <v>85.541548515915565</v>
      </c>
      <c r="AE22" s="78">
        <f t="shared" si="4"/>
        <v>1.4809664829028595</v>
      </c>
      <c r="AF22" s="87">
        <f t="shared" si="17"/>
        <v>14.458451484084433</v>
      </c>
      <c r="AH22" s="88">
        <f t="shared" si="25"/>
        <v>2.0293689265811184E-3</v>
      </c>
      <c r="AI22" s="89">
        <f t="shared" si="18"/>
        <v>4.8131104432757324E-4</v>
      </c>
      <c r="AJ22" s="89">
        <f t="shared" si="22"/>
        <v>1154071889.9463041</v>
      </c>
      <c r="AK22" s="89">
        <f>SUM(AJ22:AJ$24)/U22/U22</f>
        <v>0.29982241254558306</v>
      </c>
      <c r="AL22" s="89">
        <f t="shared" si="23"/>
        <v>848628736.0977037</v>
      </c>
      <c r="AM22" s="89">
        <f>SUM(AL22:AL$24)/U22/U22</f>
        <v>0.24216735202727224</v>
      </c>
      <c r="AN22" s="89">
        <f t="shared" si="24"/>
        <v>90396257.372495681</v>
      </c>
      <c r="AO22" s="90">
        <f>SUM(AN22:AN$24)/U22/U22</f>
        <v>5.7369478243535707E-2</v>
      </c>
      <c r="AP22" s="77">
        <f t="shared" si="5"/>
        <v>9.1696937226348449</v>
      </c>
      <c r="AQ22" s="78">
        <f t="shared" si="6"/>
        <v>11.316130565437456</v>
      </c>
      <c r="AR22" s="78">
        <f t="shared" si="7"/>
        <v>7.7974198193084234</v>
      </c>
      <c r="AS22" s="78">
        <f t="shared" si="8"/>
        <v>9.7264715029581588</v>
      </c>
      <c r="AT22" s="78">
        <f t="shared" si="9"/>
        <v>1.0115087237590077</v>
      </c>
      <c r="AU22" s="91">
        <f t="shared" si="10"/>
        <v>1.9504242420467113</v>
      </c>
    </row>
    <row r="23" spans="1:47" ht="14.45" customHeight="1" x14ac:dyDescent="0.15">
      <c r="A23" s="203"/>
      <c r="B23" s="205" t="s">
        <v>196</v>
      </c>
      <c r="C23" s="71">
        <v>292</v>
      </c>
      <c r="D23" s="72">
        <v>23</v>
      </c>
      <c r="E23" s="72">
        <v>98</v>
      </c>
      <c r="F23" s="126">
        <v>15</v>
      </c>
      <c r="G23" s="74" t="s">
        <v>99</v>
      </c>
      <c r="H23" s="72">
        <v>1700191</v>
      </c>
      <c r="I23" s="72">
        <v>119801</v>
      </c>
      <c r="J23" s="75">
        <v>80</v>
      </c>
      <c r="K23" s="72">
        <v>58934</v>
      </c>
      <c r="L23" s="76">
        <v>505129</v>
      </c>
      <c r="M23" s="179"/>
      <c r="N23" s="54"/>
      <c r="O23" s="77">
        <f>IF(K23&lt;0.5,0.5,((L23-L24)-5*K24)/5/(K23-K24))</f>
        <v>0.51768128916741274</v>
      </c>
      <c r="P23" s="78">
        <f t="shared" si="12"/>
        <v>0.99185554200888892</v>
      </c>
      <c r="Q23" s="79">
        <f t="shared" si="13"/>
        <v>7.8767123287671229E-2</v>
      </c>
      <c r="R23" s="80">
        <f t="shared" si="14"/>
        <v>7.9413906513177826E-2</v>
      </c>
      <c r="S23" s="81">
        <f t="shared" si="15"/>
        <v>0.15306122448979592</v>
      </c>
      <c r="T23" s="82">
        <f>5*R23/(1+5*(1-O23)*R23)</f>
        <v>0.33324787697452385</v>
      </c>
      <c r="U23" s="83">
        <f t="shared" si="20"/>
        <v>59100.899866492633</v>
      </c>
      <c r="V23" s="83">
        <f>5*U23*((1-T23)+O23*T23)</f>
        <v>248007.56281299915</v>
      </c>
      <c r="W23" s="84">
        <f>SUM(V23:V$24)</f>
        <v>443216.99597814935</v>
      </c>
      <c r="X23" s="85">
        <f t="shared" si="0"/>
        <v>210047.22156611152</v>
      </c>
      <c r="Y23" s="83">
        <f>SUM(X23:X$24)</f>
        <v>352968.4137048822</v>
      </c>
      <c r="Z23" s="83">
        <f t="shared" si="1"/>
        <v>37960.341246887627</v>
      </c>
      <c r="AA23" s="84">
        <f>SUM(Z23:Z$24)</f>
        <v>90248.582273267137</v>
      </c>
      <c r="AB23" s="77">
        <f t="shared" si="2"/>
        <v>7.4993273703000263</v>
      </c>
      <c r="AC23" s="78">
        <f t="shared" si="3"/>
        <v>5.9723018516169546</v>
      </c>
      <c r="AD23" s="86">
        <f t="shared" si="16"/>
        <v>79.637833591174726</v>
      </c>
      <c r="AE23" s="78">
        <f t="shared" si="4"/>
        <v>1.5270255186830708</v>
      </c>
      <c r="AF23" s="87">
        <f t="shared" si="17"/>
        <v>20.36216640882526</v>
      </c>
      <c r="AH23" s="88">
        <f>IF(D23=0,0,T23*T23*(1-T23)/D23)</f>
        <v>3.219373418337463E-3</v>
      </c>
      <c r="AI23" s="89">
        <f t="shared" si="18"/>
        <v>1.3227906739538796E-3</v>
      </c>
      <c r="AJ23" s="89">
        <f t="shared" si="22"/>
        <v>610037606.93267906</v>
      </c>
      <c r="AK23" s="89">
        <f>SUM(AJ23:AJ$24)/U23/U23</f>
        <v>0.17464993237179363</v>
      </c>
      <c r="AL23" s="89">
        <f t="shared" si="23"/>
        <v>442798975.35445625</v>
      </c>
      <c r="AM23" s="89">
        <f>SUM(AL23:AL$24)/U23/U23</f>
        <v>0.1649759367541602</v>
      </c>
      <c r="AN23" s="89">
        <f t="shared" si="24"/>
        <v>113708857.42298564</v>
      </c>
      <c r="AO23" s="90">
        <f>SUM(AN23:AN$24)/U23/U23</f>
        <v>7.0759504541154553E-2</v>
      </c>
      <c r="AP23" s="77">
        <f t="shared" si="5"/>
        <v>6.6802210400842954</v>
      </c>
      <c r="AQ23" s="78">
        <f t="shared" si="6"/>
        <v>8.318433700515758</v>
      </c>
      <c r="AR23" s="78">
        <f t="shared" si="7"/>
        <v>5.1762041449032736</v>
      </c>
      <c r="AS23" s="78">
        <f t="shared" si="8"/>
        <v>6.7683995583306356</v>
      </c>
      <c r="AT23" s="78">
        <f t="shared" si="9"/>
        <v>1.0056526073755314</v>
      </c>
      <c r="AU23" s="91">
        <f t="shared" si="10"/>
        <v>2.0483984299906099</v>
      </c>
    </row>
    <row r="24" spans="1:47" ht="14.45" customHeight="1" x14ac:dyDescent="0.15">
      <c r="A24" s="183"/>
      <c r="B24" s="206" t="s">
        <v>187</v>
      </c>
      <c r="C24" s="94">
        <v>169</v>
      </c>
      <c r="D24" s="95">
        <v>32</v>
      </c>
      <c r="E24" s="95">
        <v>56</v>
      </c>
      <c r="F24" s="180">
        <v>15</v>
      </c>
      <c r="G24" s="97" t="s">
        <v>101</v>
      </c>
      <c r="H24" s="95">
        <v>1052072</v>
      </c>
      <c r="I24" s="95">
        <v>159813</v>
      </c>
      <c r="J24" s="98">
        <v>85</v>
      </c>
      <c r="K24" s="95">
        <v>41062</v>
      </c>
      <c r="L24" s="99">
        <v>253559</v>
      </c>
      <c r="M24" s="179"/>
      <c r="N24" s="54"/>
      <c r="O24" s="100">
        <v>1</v>
      </c>
      <c r="P24" s="101">
        <f>IF(H24&lt;0.5,1,(I24/H24)/(K24/L24))</f>
        <v>0.93800590719217503</v>
      </c>
      <c r="Q24" s="102">
        <f t="shared" si="13"/>
        <v>0.1893491124260355</v>
      </c>
      <c r="R24" s="103">
        <f t="shared" si="14"/>
        <v>0.20186345413626738</v>
      </c>
      <c r="S24" s="104">
        <f t="shared" si="15"/>
        <v>0.26785714285714285</v>
      </c>
      <c r="T24" s="100">
        <v>1</v>
      </c>
      <c r="U24" s="105">
        <f>U23*(1-T23)</f>
        <v>39405.650458700045</v>
      </c>
      <c r="V24" s="105">
        <f>U24/R24</f>
        <v>195209.43316515017</v>
      </c>
      <c r="W24" s="106">
        <f>SUM(V24:V$24)</f>
        <v>195209.43316515017</v>
      </c>
      <c r="X24" s="100">
        <f t="shared" si="0"/>
        <v>142921.19213877068</v>
      </c>
      <c r="Y24" s="105">
        <f>SUM(X24:X$24)</f>
        <v>142921.19213877068</v>
      </c>
      <c r="Z24" s="105">
        <f t="shared" si="1"/>
        <v>52288.24102637951</v>
      </c>
      <c r="AA24" s="106">
        <f>SUM(Z24:Z$24)</f>
        <v>52288.24102637951</v>
      </c>
      <c r="AB24" s="107">
        <f t="shared" si="2"/>
        <v>4.9538436973586739</v>
      </c>
      <c r="AC24" s="101">
        <f t="shared" si="3"/>
        <v>3.6269212784233158</v>
      </c>
      <c r="AD24" s="108">
        <f t="shared" si="16"/>
        <v>73.214285714285737</v>
      </c>
      <c r="AE24" s="101">
        <f t="shared" si="4"/>
        <v>1.3269224189353592</v>
      </c>
      <c r="AF24" s="109">
        <f t="shared" si="17"/>
        <v>26.785714285714292</v>
      </c>
      <c r="AH24" s="110">
        <f>0</f>
        <v>0</v>
      </c>
      <c r="AI24" s="111">
        <f t="shared" si="18"/>
        <v>3.5019588192419827E-3</v>
      </c>
      <c r="AJ24" s="111">
        <v>0</v>
      </c>
      <c r="AK24" s="111">
        <f>(1-R24)/R24/R24/D24</f>
        <v>0.61208511501567464</v>
      </c>
      <c r="AL24" s="111">
        <f>V24*V24*AI24</f>
        <v>133448173.97017032</v>
      </c>
      <c r="AM24" s="111">
        <f>(1-S24)*(1-S24)*(1-R24)/R24/R24/D24+AI24/R24/R24</f>
        <v>0.41403797674756071</v>
      </c>
      <c r="AN24" s="111">
        <f>V24*V24*AI24</f>
        <v>133448173.97017032</v>
      </c>
      <c r="AO24" s="112">
        <f>S24*S24*(1-R24)/R24/R24/D24+AI24/R24/R24</f>
        <v>0.12985560191885456</v>
      </c>
      <c r="AP24" s="107">
        <f t="shared" si="5"/>
        <v>3.4204206709748206</v>
      </c>
      <c r="AQ24" s="101">
        <f t="shared" si="6"/>
        <v>6.4872667237425272</v>
      </c>
      <c r="AR24" s="101">
        <f t="shared" si="7"/>
        <v>2.365743935036023</v>
      </c>
      <c r="AS24" s="101">
        <f t="shared" si="8"/>
        <v>4.8880986218106086</v>
      </c>
      <c r="AT24" s="101">
        <f t="shared" si="9"/>
        <v>0.62062695644712296</v>
      </c>
      <c r="AU24" s="113">
        <f t="shared" si="10"/>
        <v>2.0332178814235955</v>
      </c>
    </row>
    <row r="25" spans="1:47" ht="14.45" customHeight="1" x14ac:dyDescent="0.15">
      <c r="A25" s="203" t="s">
        <v>102</v>
      </c>
      <c r="B25" s="204" t="s">
        <v>67</v>
      </c>
      <c r="C25" s="114">
        <v>187</v>
      </c>
      <c r="D25" s="207">
        <v>0</v>
      </c>
      <c r="E25" s="207">
        <v>65</v>
      </c>
      <c r="F25" s="115">
        <v>0</v>
      </c>
      <c r="G25" s="51" t="s">
        <v>67</v>
      </c>
      <c r="H25" s="49">
        <v>2565299</v>
      </c>
      <c r="I25" s="49">
        <v>1509</v>
      </c>
      <c r="J25" s="52">
        <v>0</v>
      </c>
      <c r="K25" s="49">
        <v>100000</v>
      </c>
      <c r="L25" s="53">
        <v>8638891</v>
      </c>
      <c r="M25" s="179"/>
      <c r="N25" s="54"/>
      <c r="O25" s="116">
        <f t="shared" ref="O25:O40" si="26">IF(K25&lt;0.5,0.5,((L25-L26)-5*K26)/5/(K25-K26))</f>
        <v>0.17388316151202748</v>
      </c>
      <c r="P25" s="117">
        <f t="shared" ref="P25:P40" si="27">IF(H25&lt;0.5,1,(I25/H25)/((K25-K26)/(L25-L26)))</f>
        <v>1.0082842014159938</v>
      </c>
      <c r="Q25" s="57">
        <f t="shared" si="13"/>
        <v>0</v>
      </c>
      <c r="R25" s="118">
        <f t="shared" si="14"/>
        <v>0</v>
      </c>
      <c r="S25" s="119">
        <f t="shared" si="15"/>
        <v>0</v>
      </c>
      <c r="T25" s="120">
        <f>5*R25/(1+5*(1-O25)*R25)</f>
        <v>0</v>
      </c>
      <c r="U25" s="121">
        <v>100000</v>
      </c>
      <c r="V25" s="121">
        <f>5*U25*((1-T25)+O25*T25)</f>
        <v>500000</v>
      </c>
      <c r="W25" s="122">
        <f>SUM(V25:V$42)</f>
        <v>8925718.6904488243</v>
      </c>
      <c r="X25" s="123">
        <f t="shared" si="0"/>
        <v>500000</v>
      </c>
      <c r="Y25" s="121">
        <f>SUM(X25:X$42)</f>
        <v>8619991.5282696262</v>
      </c>
      <c r="Z25" s="121">
        <f t="shared" si="1"/>
        <v>0</v>
      </c>
      <c r="AA25" s="122">
        <f>SUM(Z25:Z$42)</f>
        <v>305727.16217919899</v>
      </c>
      <c r="AB25" s="116">
        <f t="shared" si="2"/>
        <v>89.257186904488236</v>
      </c>
      <c r="AC25" s="117">
        <f t="shared" si="3"/>
        <v>86.199915282696267</v>
      </c>
      <c r="AD25" s="64">
        <f t="shared" si="16"/>
        <v>96.574761397013916</v>
      </c>
      <c r="AE25" s="117">
        <f t="shared" si="4"/>
        <v>3.05727162179199</v>
      </c>
      <c r="AF25" s="65">
        <f t="shared" si="17"/>
        <v>3.4252386029861053</v>
      </c>
      <c r="AH25" s="66">
        <f>IF(D25=0,0,T25*T25*(1-T25)/D25)</f>
        <v>0</v>
      </c>
      <c r="AI25" s="67">
        <f t="shared" si="18"/>
        <v>0</v>
      </c>
      <c r="AJ25" s="67">
        <f>U25*U25*((1-O25)*5+AB26)^2*AH25</f>
        <v>0</v>
      </c>
      <c r="AK25" s="67">
        <f>SUM(AJ25:AJ$42)/U25/U25</f>
        <v>1.2277248835795855</v>
      </c>
      <c r="AL25" s="67">
        <f>U25*U25*((1-O25)*5*(1-S25)+AC26)^2*AH25+V25*V25*AI25</f>
        <v>0</v>
      </c>
      <c r="AM25" s="67">
        <f>SUM(AL25:AL$42)/U25/U25</f>
        <v>1.0472240803645387</v>
      </c>
      <c r="AN25" s="67">
        <f>U25*U25*((1-O25)*5*S25+AE26)^2*AH25+V25*V25*AI25</f>
        <v>0</v>
      </c>
      <c r="AO25" s="68">
        <f>SUM(AN25:AN$42)/U25/U25</f>
        <v>0.12807914039791005</v>
      </c>
      <c r="AP25" s="116">
        <f t="shared" si="5"/>
        <v>87.085453055058395</v>
      </c>
      <c r="AQ25" s="117">
        <f t="shared" si="6"/>
        <v>91.428920753918078</v>
      </c>
      <c r="AR25" s="117">
        <f t="shared" si="7"/>
        <v>84.194169529334587</v>
      </c>
      <c r="AS25" s="117">
        <f t="shared" si="8"/>
        <v>88.205661036057947</v>
      </c>
      <c r="AT25" s="117">
        <f t="shared" si="9"/>
        <v>2.3558239574915012</v>
      </c>
      <c r="AU25" s="124">
        <f t="shared" si="10"/>
        <v>3.7587192860924787</v>
      </c>
    </row>
    <row r="26" spans="1:47" ht="14.45" customHeight="1" x14ac:dyDescent="0.15">
      <c r="A26" s="208"/>
      <c r="B26" s="205" t="s">
        <v>69</v>
      </c>
      <c r="C26" s="71">
        <v>225</v>
      </c>
      <c r="D26" s="72">
        <v>0</v>
      </c>
      <c r="E26" s="72">
        <v>73</v>
      </c>
      <c r="F26" s="126">
        <v>0</v>
      </c>
      <c r="G26" s="74" t="s">
        <v>69</v>
      </c>
      <c r="H26" s="72">
        <v>2708194</v>
      </c>
      <c r="I26" s="72">
        <v>219</v>
      </c>
      <c r="J26" s="75">
        <v>5</v>
      </c>
      <c r="K26" s="72">
        <v>99709</v>
      </c>
      <c r="L26" s="76">
        <v>8140093</v>
      </c>
      <c r="M26" s="179"/>
      <c r="N26" s="54"/>
      <c r="O26" s="77">
        <f t="shared" si="26"/>
        <v>0.44736842105263158</v>
      </c>
      <c r="P26" s="78">
        <f t="shared" si="27"/>
        <v>1.0607026014578835</v>
      </c>
      <c r="Q26" s="79">
        <f t="shared" si="13"/>
        <v>0</v>
      </c>
      <c r="R26" s="80">
        <f t="shared" si="14"/>
        <v>0</v>
      </c>
      <c r="S26" s="81">
        <f t="shared" si="15"/>
        <v>0</v>
      </c>
      <c r="T26" s="82">
        <f>5*R26/(1+5*(1-O26)*R26)</f>
        <v>0</v>
      </c>
      <c r="U26" s="83">
        <f>U25*(1-T25)</f>
        <v>100000</v>
      </c>
      <c r="V26" s="83">
        <f>5*U26*((1-T26)+O26*T26)</f>
        <v>500000</v>
      </c>
      <c r="W26" s="84">
        <f>SUM(V26:V$42)</f>
        <v>8425718.6904488243</v>
      </c>
      <c r="X26" s="85">
        <f t="shared" si="0"/>
        <v>500000</v>
      </c>
      <c r="Y26" s="83">
        <f>SUM(X26:X$42)</f>
        <v>8119991.5282696253</v>
      </c>
      <c r="Z26" s="83">
        <f t="shared" si="1"/>
        <v>0</v>
      </c>
      <c r="AA26" s="84">
        <f>SUM(Z26:Z$42)</f>
        <v>305727.16217919899</v>
      </c>
      <c r="AB26" s="77">
        <f t="shared" si="2"/>
        <v>84.257186904488236</v>
      </c>
      <c r="AC26" s="78">
        <f t="shared" si="3"/>
        <v>81.199915282696253</v>
      </c>
      <c r="AD26" s="86">
        <f t="shared" si="16"/>
        <v>96.371500480715525</v>
      </c>
      <c r="AE26" s="78">
        <f t="shared" si="4"/>
        <v>3.05727162179199</v>
      </c>
      <c r="AF26" s="87">
        <f t="shared" si="17"/>
        <v>3.6284995192844902</v>
      </c>
      <c r="AH26" s="88">
        <f>IF(D26=0,0,T26*T26*(1-T26)/D26)</f>
        <v>0</v>
      </c>
      <c r="AI26" s="89">
        <f t="shared" si="18"/>
        <v>0</v>
      </c>
      <c r="AJ26" s="89">
        <f>U26*U26*((1-O26)*5+AB27)^2*AH26</f>
        <v>0</v>
      </c>
      <c r="AK26" s="89">
        <f>SUM(AJ26:AJ$42)/U26/U26</f>
        <v>1.2277248835795855</v>
      </c>
      <c r="AL26" s="89">
        <f>U26*U26*((1-O26)*5*(1-S26)+AC27)^2*AH26+V26*V26*AI26</f>
        <v>0</v>
      </c>
      <c r="AM26" s="89">
        <f>SUM(AL26:AL$42)/U26/U26</f>
        <v>1.0472240803645387</v>
      </c>
      <c r="AN26" s="89">
        <f>U26*U26*((1-O26)*5*S26+AE27)^2*AH26+V26*V26*AI26</f>
        <v>0</v>
      </c>
      <c r="AO26" s="90">
        <f>SUM(AN26:AN$42)/U26/U26</f>
        <v>0.12807914039791005</v>
      </c>
      <c r="AP26" s="77">
        <f t="shared" si="5"/>
        <v>82.085453055058395</v>
      </c>
      <c r="AQ26" s="78">
        <f t="shared" si="6"/>
        <v>86.428920753918078</v>
      </c>
      <c r="AR26" s="78">
        <f t="shared" si="7"/>
        <v>79.194169529334573</v>
      </c>
      <c r="AS26" s="78">
        <f t="shared" si="8"/>
        <v>83.205661036057933</v>
      </c>
      <c r="AT26" s="78">
        <f t="shared" si="9"/>
        <v>2.3558239574915012</v>
      </c>
      <c r="AU26" s="91">
        <f t="shared" si="10"/>
        <v>3.7587192860924787</v>
      </c>
    </row>
    <row r="27" spans="1:47" ht="14.45" customHeight="1" x14ac:dyDescent="0.15">
      <c r="A27" s="208"/>
      <c r="B27" s="205" t="s">
        <v>71</v>
      </c>
      <c r="C27" s="127">
        <v>207</v>
      </c>
      <c r="D27" s="72">
        <v>0</v>
      </c>
      <c r="E27" s="72">
        <v>65</v>
      </c>
      <c r="F27" s="126">
        <v>0</v>
      </c>
      <c r="G27" s="74" t="s">
        <v>71</v>
      </c>
      <c r="H27" s="72">
        <v>2870493</v>
      </c>
      <c r="I27" s="72">
        <v>203</v>
      </c>
      <c r="J27" s="75">
        <v>10</v>
      </c>
      <c r="K27" s="72">
        <v>99671</v>
      </c>
      <c r="L27" s="76">
        <v>7641653</v>
      </c>
      <c r="M27" s="179"/>
      <c r="N27" s="54"/>
      <c r="O27" s="77">
        <f t="shared" si="26"/>
        <v>0.54594594594594592</v>
      </c>
      <c r="P27" s="78">
        <f t="shared" si="27"/>
        <v>0.95236501468845525</v>
      </c>
      <c r="Q27" s="79">
        <f t="shared" si="13"/>
        <v>0</v>
      </c>
      <c r="R27" s="80">
        <f t="shared" si="14"/>
        <v>0</v>
      </c>
      <c r="S27" s="81">
        <f t="shared" si="15"/>
        <v>0</v>
      </c>
      <c r="T27" s="82">
        <f t="shared" ref="T27:T40" si="28">5*R27/(1+5*(1-O27)*R27)</f>
        <v>0</v>
      </c>
      <c r="U27" s="83">
        <f t="shared" ref="U27:U41" si="29">U26*(1-T26)</f>
        <v>100000</v>
      </c>
      <c r="V27" s="83">
        <f t="shared" ref="V27:V40" si="30">5*U27*((1-T27)+O27*T27)</f>
        <v>500000</v>
      </c>
      <c r="W27" s="84">
        <f>SUM(V27:V$42)</f>
        <v>7925718.6904488252</v>
      </c>
      <c r="X27" s="85">
        <f t="shared" si="0"/>
        <v>500000</v>
      </c>
      <c r="Y27" s="83">
        <f>SUM(X27:X$42)</f>
        <v>7619991.5282696253</v>
      </c>
      <c r="Z27" s="83">
        <f t="shared" si="1"/>
        <v>0</v>
      </c>
      <c r="AA27" s="84">
        <f>SUM(Z27:Z$42)</f>
        <v>305727.16217919899</v>
      </c>
      <c r="AB27" s="77">
        <f t="shared" si="2"/>
        <v>79.25718690448825</v>
      </c>
      <c r="AC27" s="78">
        <f t="shared" si="3"/>
        <v>76.199915282696253</v>
      </c>
      <c r="AD27" s="86">
        <f t="shared" si="16"/>
        <v>96.142593824991195</v>
      </c>
      <c r="AE27" s="78">
        <f t="shared" si="4"/>
        <v>3.05727162179199</v>
      </c>
      <c r="AF27" s="87">
        <f t="shared" si="17"/>
        <v>3.8574061750087929</v>
      </c>
      <c r="AH27" s="88">
        <f t="shared" ref="AH27:AH40" si="31">IF(D27=0,0,T27*T27*(1-T27)/D27)</f>
        <v>0</v>
      </c>
      <c r="AI27" s="89">
        <f t="shared" si="18"/>
        <v>0</v>
      </c>
      <c r="AJ27" s="89">
        <f t="shared" ref="AJ27:AJ40" si="32">U27*U27*((1-O27)*5+AB28)^2*AH27</f>
        <v>0</v>
      </c>
      <c r="AK27" s="89">
        <f>SUM(AJ27:AJ$42)/U27/U27</f>
        <v>1.2277248835795855</v>
      </c>
      <c r="AL27" s="89">
        <f t="shared" ref="AL27:AL40" si="33">U27*U27*((1-O27)*5*(1-S27)+AC28)^2*AH27+V27*V27*AI27</f>
        <v>0</v>
      </c>
      <c r="AM27" s="89">
        <f>SUM(AL27:AL$42)/U27/U27</f>
        <v>1.0472240803645387</v>
      </c>
      <c r="AN27" s="89">
        <f t="shared" ref="AN27:AN40" si="34">U27*U27*((1-O27)*5*S27+AE28)^2*AH27+V27*V27*AI27</f>
        <v>0</v>
      </c>
      <c r="AO27" s="90">
        <f>SUM(AN27:AN$42)/U27/U27</f>
        <v>0.12807914039791005</v>
      </c>
      <c r="AP27" s="77">
        <f t="shared" si="5"/>
        <v>77.085453055058409</v>
      </c>
      <c r="AQ27" s="78">
        <f t="shared" si="6"/>
        <v>81.428920753918092</v>
      </c>
      <c r="AR27" s="78">
        <f t="shared" si="7"/>
        <v>74.194169529334573</v>
      </c>
      <c r="AS27" s="78">
        <f t="shared" si="8"/>
        <v>78.205661036057933</v>
      </c>
      <c r="AT27" s="78">
        <f t="shared" si="9"/>
        <v>2.3558239574915012</v>
      </c>
      <c r="AU27" s="91">
        <f t="shared" si="10"/>
        <v>3.7587192860924787</v>
      </c>
    </row>
    <row r="28" spans="1:47" ht="14.45" customHeight="1" x14ac:dyDescent="0.15">
      <c r="A28" s="208"/>
      <c r="B28" s="205" t="s">
        <v>73</v>
      </c>
      <c r="C28" s="71">
        <v>78</v>
      </c>
      <c r="D28" s="72">
        <v>0</v>
      </c>
      <c r="E28" s="72">
        <v>15</v>
      </c>
      <c r="F28" s="126">
        <v>0</v>
      </c>
      <c r="G28" s="74" t="s">
        <v>73</v>
      </c>
      <c r="H28" s="72">
        <v>2932213</v>
      </c>
      <c r="I28" s="72">
        <v>481</v>
      </c>
      <c r="J28" s="75">
        <v>15</v>
      </c>
      <c r="K28" s="72">
        <v>99634</v>
      </c>
      <c r="L28" s="76">
        <v>7143382</v>
      </c>
      <c r="M28" s="179"/>
      <c r="N28" s="54"/>
      <c r="O28" s="77">
        <f t="shared" si="26"/>
        <v>0.55999999999999994</v>
      </c>
      <c r="P28" s="78">
        <f t="shared" si="27"/>
        <v>1.0211362288483135</v>
      </c>
      <c r="Q28" s="79">
        <f t="shared" si="13"/>
        <v>0</v>
      </c>
      <c r="R28" s="80">
        <f t="shared" si="14"/>
        <v>0</v>
      </c>
      <c r="S28" s="81">
        <f t="shared" si="15"/>
        <v>0</v>
      </c>
      <c r="T28" s="82">
        <f t="shared" si="28"/>
        <v>0</v>
      </c>
      <c r="U28" s="83">
        <f t="shared" si="29"/>
        <v>100000</v>
      </c>
      <c r="V28" s="83">
        <f t="shared" si="30"/>
        <v>500000</v>
      </c>
      <c r="W28" s="84">
        <f>SUM(V28:V$42)</f>
        <v>7425718.6904488252</v>
      </c>
      <c r="X28" s="85">
        <f t="shared" si="0"/>
        <v>500000</v>
      </c>
      <c r="Y28" s="83">
        <f>SUM(X28:X$42)</f>
        <v>7119991.5282696253</v>
      </c>
      <c r="Z28" s="83">
        <f t="shared" si="1"/>
        <v>0</v>
      </c>
      <c r="AA28" s="84">
        <f>SUM(Z28:Z$42)</f>
        <v>305727.16217919899</v>
      </c>
      <c r="AB28" s="77">
        <f t="shared" si="2"/>
        <v>74.25718690448825</v>
      </c>
      <c r="AC28" s="78">
        <f t="shared" si="3"/>
        <v>71.199915282696253</v>
      </c>
      <c r="AD28" s="86">
        <f t="shared" si="16"/>
        <v>95.882860973814772</v>
      </c>
      <c r="AE28" s="78">
        <f t="shared" si="4"/>
        <v>3.05727162179199</v>
      </c>
      <c r="AF28" s="87">
        <f t="shared" si="17"/>
        <v>4.1171390261852254</v>
      </c>
      <c r="AH28" s="88">
        <f t="shared" si="31"/>
        <v>0</v>
      </c>
      <c r="AI28" s="89">
        <f t="shared" si="18"/>
        <v>0</v>
      </c>
      <c r="AJ28" s="89">
        <f t="shared" si="32"/>
        <v>0</v>
      </c>
      <c r="AK28" s="89">
        <f>SUM(AJ28:AJ$42)/U28/U28</f>
        <v>1.2277248835795855</v>
      </c>
      <c r="AL28" s="89">
        <f t="shared" si="33"/>
        <v>0</v>
      </c>
      <c r="AM28" s="89">
        <f>SUM(AL28:AL$42)/U28/U28</f>
        <v>1.0472240803645387</v>
      </c>
      <c r="AN28" s="89">
        <f t="shared" si="34"/>
        <v>0</v>
      </c>
      <c r="AO28" s="90">
        <f>SUM(AN28:AN$42)/U28/U28</f>
        <v>0.12807914039791005</v>
      </c>
      <c r="AP28" s="77">
        <f t="shared" si="5"/>
        <v>72.085453055058409</v>
      </c>
      <c r="AQ28" s="78">
        <f t="shared" si="6"/>
        <v>76.428920753918092</v>
      </c>
      <c r="AR28" s="78">
        <f t="shared" si="7"/>
        <v>69.194169529334573</v>
      </c>
      <c r="AS28" s="78">
        <f t="shared" si="8"/>
        <v>73.205661036057933</v>
      </c>
      <c r="AT28" s="78">
        <f t="shared" si="9"/>
        <v>2.3558239574915012</v>
      </c>
      <c r="AU28" s="91">
        <f t="shared" si="10"/>
        <v>3.7587192860924787</v>
      </c>
    </row>
    <row r="29" spans="1:47" ht="14.45" customHeight="1" x14ac:dyDescent="0.15">
      <c r="A29" s="208"/>
      <c r="B29" s="205" t="s">
        <v>75</v>
      </c>
      <c r="C29" s="71">
        <v>20</v>
      </c>
      <c r="D29" s="72">
        <v>0</v>
      </c>
      <c r="E29" s="72">
        <v>15</v>
      </c>
      <c r="F29" s="126">
        <v>0</v>
      </c>
      <c r="G29" s="74" t="s">
        <v>75</v>
      </c>
      <c r="H29" s="72">
        <v>3076411</v>
      </c>
      <c r="I29" s="72">
        <v>791</v>
      </c>
      <c r="J29" s="75">
        <v>20</v>
      </c>
      <c r="K29" s="72">
        <v>99554</v>
      </c>
      <c r="L29" s="76">
        <v>6645388</v>
      </c>
      <c r="M29" s="179"/>
      <c r="N29" s="54"/>
      <c r="O29" s="77">
        <f t="shared" si="26"/>
        <v>0.50406504065040647</v>
      </c>
      <c r="P29" s="78">
        <f t="shared" si="27"/>
        <v>1.0398951367025973</v>
      </c>
      <c r="Q29" s="79">
        <f t="shared" si="13"/>
        <v>0</v>
      </c>
      <c r="R29" s="80">
        <f t="shared" si="14"/>
        <v>0</v>
      </c>
      <c r="S29" s="81">
        <f t="shared" si="15"/>
        <v>0</v>
      </c>
      <c r="T29" s="82">
        <f t="shared" si="28"/>
        <v>0</v>
      </c>
      <c r="U29" s="83">
        <f t="shared" si="29"/>
        <v>100000</v>
      </c>
      <c r="V29" s="83">
        <f t="shared" si="30"/>
        <v>500000</v>
      </c>
      <c r="W29" s="84">
        <f>SUM(V29:V$42)</f>
        <v>6925718.6904488252</v>
      </c>
      <c r="X29" s="85">
        <f t="shared" si="0"/>
        <v>500000</v>
      </c>
      <c r="Y29" s="83">
        <f>SUM(X29:X$42)</f>
        <v>6619991.5282696253</v>
      </c>
      <c r="Z29" s="83">
        <f t="shared" si="1"/>
        <v>0</v>
      </c>
      <c r="AA29" s="84">
        <f>SUM(Z29:Z$42)</f>
        <v>305727.16217919899</v>
      </c>
      <c r="AB29" s="77">
        <f t="shared" si="2"/>
        <v>69.25718690448825</v>
      </c>
      <c r="AC29" s="78">
        <f t="shared" si="3"/>
        <v>66.199915282696253</v>
      </c>
      <c r="AD29" s="86">
        <f t="shared" si="16"/>
        <v>95.585625465833246</v>
      </c>
      <c r="AE29" s="78">
        <f t="shared" si="4"/>
        <v>3.05727162179199</v>
      </c>
      <c r="AF29" s="87">
        <f t="shared" si="17"/>
        <v>4.4143745341667371</v>
      </c>
      <c r="AH29" s="88">
        <f t="shared" si="31"/>
        <v>0</v>
      </c>
      <c r="AI29" s="89">
        <f t="shared" si="18"/>
        <v>0</v>
      </c>
      <c r="AJ29" s="89">
        <f t="shared" si="32"/>
        <v>0</v>
      </c>
      <c r="AK29" s="89">
        <f>SUM(AJ29:AJ$42)/U29/U29</f>
        <v>1.2277248835795855</v>
      </c>
      <c r="AL29" s="89">
        <f t="shared" si="33"/>
        <v>0</v>
      </c>
      <c r="AM29" s="89">
        <f>SUM(AL29:AL$42)/U29/U29</f>
        <v>1.0472240803645387</v>
      </c>
      <c r="AN29" s="89">
        <f t="shared" si="34"/>
        <v>0</v>
      </c>
      <c r="AO29" s="90">
        <f>SUM(AN29:AN$42)/U29/U29</f>
        <v>0.12807914039791005</v>
      </c>
      <c r="AP29" s="77">
        <f t="shared" si="5"/>
        <v>67.085453055058409</v>
      </c>
      <c r="AQ29" s="78">
        <f t="shared" si="6"/>
        <v>71.428920753918092</v>
      </c>
      <c r="AR29" s="78">
        <f t="shared" si="7"/>
        <v>64.194169529334573</v>
      </c>
      <c r="AS29" s="78">
        <f t="shared" si="8"/>
        <v>68.205661036057933</v>
      </c>
      <c r="AT29" s="78">
        <f t="shared" si="9"/>
        <v>2.3558239574915012</v>
      </c>
      <c r="AU29" s="91">
        <f t="shared" si="10"/>
        <v>3.7587192860924787</v>
      </c>
    </row>
    <row r="30" spans="1:47" ht="14.45" customHeight="1" x14ac:dyDescent="0.15">
      <c r="A30" s="208"/>
      <c r="B30" s="205" t="s">
        <v>77</v>
      </c>
      <c r="C30" s="71">
        <v>111</v>
      </c>
      <c r="D30" s="72">
        <v>0</v>
      </c>
      <c r="E30" s="72">
        <v>36</v>
      </c>
      <c r="F30" s="126">
        <v>0</v>
      </c>
      <c r="G30" s="74" t="s">
        <v>77</v>
      </c>
      <c r="H30" s="72">
        <v>3511714</v>
      </c>
      <c r="I30" s="72">
        <v>1025</v>
      </c>
      <c r="J30" s="75">
        <v>25</v>
      </c>
      <c r="K30" s="72">
        <v>99431</v>
      </c>
      <c r="L30" s="76">
        <v>6147923</v>
      </c>
      <c r="M30" s="179"/>
      <c r="N30" s="54"/>
      <c r="O30" s="77">
        <f t="shared" si="26"/>
        <v>0.52689655172413796</v>
      </c>
      <c r="P30" s="78">
        <f t="shared" si="27"/>
        <v>1.000066319908661</v>
      </c>
      <c r="Q30" s="79">
        <f t="shared" si="13"/>
        <v>0</v>
      </c>
      <c r="R30" s="80">
        <f t="shared" si="14"/>
        <v>0</v>
      </c>
      <c r="S30" s="81">
        <f t="shared" si="15"/>
        <v>0</v>
      </c>
      <c r="T30" s="82">
        <f t="shared" si="28"/>
        <v>0</v>
      </c>
      <c r="U30" s="83">
        <f t="shared" si="29"/>
        <v>100000</v>
      </c>
      <c r="V30" s="83">
        <f t="shared" si="30"/>
        <v>500000</v>
      </c>
      <c r="W30" s="84">
        <f>SUM(V30:V$42)</f>
        <v>6425718.6904488252</v>
      </c>
      <c r="X30" s="85">
        <f t="shared" si="0"/>
        <v>500000</v>
      </c>
      <c r="Y30" s="83">
        <f>SUM(X30:X$42)</f>
        <v>6119991.5282696253</v>
      </c>
      <c r="Z30" s="83">
        <f t="shared" si="1"/>
        <v>0</v>
      </c>
      <c r="AA30" s="84">
        <f>SUM(Z30:Z$42)</f>
        <v>305727.16217919899</v>
      </c>
      <c r="AB30" s="77">
        <f t="shared" si="2"/>
        <v>64.25718690448825</v>
      </c>
      <c r="AC30" s="78">
        <f t="shared" si="3"/>
        <v>61.199915282696253</v>
      </c>
      <c r="AD30" s="86">
        <f t="shared" si="16"/>
        <v>95.242132796232852</v>
      </c>
      <c r="AE30" s="78">
        <f t="shared" si="4"/>
        <v>3.05727162179199</v>
      </c>
      <c r="AF30" s="87">
        <f t="shared" si="17"/>
        <v>4.7578672037671241</v>
      </c>
      <c r="AH30" s="88">
        <f t="shared" si="31"/>
        <v>0</v>
      </c>
      <c r="AI30" s="89">
        <f t="shared" si="18"/>
        <v>0</v>
      </c>
      <c r="AJ30" s="89">
        <f t="shared" si="32"/>
        <v>0</v>
      </c>
      <c r="AK30" s="89">
        <f>SUM(AJ30:AJ$42)/U30/U30</f>
        <v>1.2277248835795855</v>
      </c>
      <c r="AL30" s="89">
        <f t="shared" si="33"/>
        <v>0</v>
      </c>
      <c r="AM30" s="89">
        <f>SUM(AL30:AL$42)/U30/U30</f>
        <v>1.0472240803645387</v>
      </c>
      <c r="AN30" s="89">
        <f t="shared" si="34"/>
        <v>0</v>
      </c>
      <c r="AO30" s="90">
        <f>SUM(AN30:AN$42)/U30/U30</f>
        <v>0.12807914039791005</v>
      </c>
      <c r="AP30" s="77">
        <f t="shared" si="5"/>
        <v>62.085453055058416</v>
      </c>
      <c r="AQ30" s="78">
        <f t="shared" si="6"/>
        <v>66.428920753918092</v>
      </c>
      <c r="AR30" s="78">
        <f t="shared" si="7"/>
        <v>59.194169529334573</v>
      </c>
      <c r="AS30" s="78">
        <f t="shared" si="8"/>
        <v>63.205661036057933</v>
      </c>
      <c r="AT30" s="78">
        <f t="shared" si="9"/>
        <v>2.3558239574915012</v>
      </c>
      <c r="AU30" s="91">
        <f t="shared" si="10"/>
        <v>3.7587192860924787</v>
      </c>
    </row>
    <row r="31" spans="1:47" ht="14.45" customHeight="1" x14ac:dyDescent="0.15">
      <c r="A31" s="208"/>
      <c r="B31" s="205" t="s">
        <v>79</v>
      </c>
      <c r="C31" s="71">
        <v>163</v>
      </c>
      <c r="D31" s="72">
        <v>0</v>
      </c>
      <c r="E31" s="72">
        <v>55</v>
      </c>
      <c r="F31" s="126">
        <v>0</v>
      </c>
      <c r="G31" s="74" t="s">
        <v>79</v>
      </c>
      <c r="H31" s="72">
        <v>4033928</v>
      </c>
      <c r="I31" s="72">
        <v>1660</v>
      </c>
      <c r="J31" s="75">
        <v>30</v>
      </c>
      <c r="K31" s="72">
        <v>99286</v>
      </c>
      <c r="L31" s="76">
        <v>5651111</v>
      </c>
      <c r="M31" s="179"/>
      <c r="N31" s="54"/>
      <c r="O31" s="77">
        <f t="shared" si="26"/>
        <v>0.5217821782178218</v>
      </c>
      <c r="P31" s="78">
        <f t="shared" si="27"/>
        <v>1.0103313840519563</v>
      </c>
      <c r="Q31" s="79">
        <f t="shared" si="13"/>
        <v>0</v>
      </c>
      <c r="R31" s="80">
        <f t="shared" si="14"/>
        <v>0</v>
      </c>
      <c r="S31" s="81">
        <f t="shared" si="15"/>
        <v>0</v>
      </c>
      <c r="T31" s="82">
        <f t="shared" si="28"/>
        <v>0</v>
      </c>
      <c r="U31" s="83">
        <f t="shared" si="29"/>
        <v>100000</v>
      </c>
      <c r="V31" s="83">
        <f t="shared" si="30"/>
        <v>500000</v>
      </c>
      <c r="W31" s="84">
        <f>SUM(V31:V$42)</f>
        <v>5925718.6904488252</v>
      </c>
      <c r="X31" s="85">
        <f t="shared" si="0"/>
        <v>500000</v>
      </c>
      <c r="Y31" s="83">
        <f>SUM(X31:X$42)</f>
        <v>5619991.5282696253</v>
      </c>
      <c r="Z31" s="83">
        <f t="shared" si="1"/>
        <v>0</v>
      </c>
      <c r="AA31" s="84">
        <f>SUM(Z31:Z$42)</f>
        <v>305727.16217919899</v>
      </c>
      <c r="AB31" s="77">
        <f t="shared" si="2"/>
        <v>59.25718690448825</v>
      </c>
      <c r="AC31" s="78">
        <f t="shared" si="3"/>
        <v>56.199915282696253</v>
      </c>
      <c r="AD31" s="86">
        <f t="shared" si="16"/>
        <v>94.840673711494674</v>
      </c>
      <c r="AE31" s="78">
        <f t="shared" si="4"/>
        <v>3.05727162179199</v>
      </c>
      <c r="AF31" s="87">
        <f t="shared" si="17"/>
        <v>5.1593262885053131</v>
      </c>
      <c r="AH31" s="88">
        <f t="shared" si="31"/>
        <v>0</v>
      </c>
      <c r="AI31" s="89">
        <f t="shared" si="18"/>
        <v>0</v>
      </c>
      <c r="AJ31" s="89">
        <f t="shared" si="32"/>
        <v>0</v>
      </c>
      <c r="AK31" s="89">
        <f>SUM(AJ31:AJ$42)/U31/U31</f>
        <v>1.2277248835795855</v>
      </c>
      <c r="AL31" s="89">
        <f t="shared" si="33"/>
        <v>0</v>
      </c>
      <c r="AM31" s="89">
        <f>SUM(AL31:AL$42)/U31/U31</f>
        <v>1.0472240803645387</v>
      </c>
      <c r="AN31" s="89">
        <f t="shared" si="34"/>
        <v>0</v>
      </c>
      <c r="AO31" s="90">
        <f>SUM(AN31:AN$42)/U31/U31</f>
        <v>0.12807914039791005</v>
      </c>
      <c r="AP31" s="77">
        <f t="shared" si="5"/>
        <v>57.085453055058416</v>
      </c>
      <c r="AQ31" s="78">
        <f t="shared" si="6"/>
        <v>61.428920753918085</v>
      </c>
      <c r="AR31" s="78">
        <f t="shared" si="7"/>
        <v>54.194169529334573</v>
      </c>
      <c r="AS31" s="78">
        <f t="shared" si="8"/>
        <v>58.205661036057933</v>
      </c>
      <c r="AT31" s="78">
        <f t="shared" si="9"/>
        <v>2.3558239574915012</v>
      </c>
      <c r="AU31" s="91">
        <f t="shared" si="10"/>
        <v>3.7587192860924787</v>
      </c>
    </row>
    <row r="32" spans="1:47" ht="14.45" customHeight="1" x14ac:dyDescent="0.15">
      <c r="A32" s="208"/>
      <c r="B32" s="205" t="s">
        <v>81</v>
      </c>
      <c r="C32" s="71">
        <v>213</v>
      </c>
      <c r="D32" s="72">
        <v>0</v>
      </c>
      <c r="E32" s="72">
        <v>74</v>
      </c>
      <c r="F32" s="126">
        <v>0</v>
      </c>
      <c r="G32" s="74" t="s">
        <v>81</v>
      </c>
      <c r="H32" s="72">
        <v>4761382</v>
      </c>
      <c r="I32" s="72">
        <v>2688</v>
      </c>
      <c r="J32" s="75">
        <v>35</v>
      </c>
      <c r="K32" s="72">
        <v>99084</v>
      </c>
      <c r="L32" s="76">
        <v>5155164</v>
      </c>
      <c r="M32" s="179"/>
      <c r="N32" s="54"/>
      <c r="O32" s="77">
        <f t="shared" si="26"/>
        <v>0.5321554770318021</v>
      </c>
      <c r="P32" s="78">
        <f t="shared" si="27"/>
        <v>0.98696699178052738</v>
      </c>
      <c r="Q32" s="79">
        <f t="shared" si="13"/>
        <v>0</v>
      </c>
      <c r="R32" s="80">
        <f t="shared" si="14"/>
        <v>0</v>
      </c>
      <c r="S32" s="81">
        <f t="shared" si="15"/>
        <v>0</v>
      </c>
      <c r="T32" s="82">
        <f t="shared" si="28"/>
        <v>0</v>
      </c>
      <c r="U32" s="83">
        <f t="shared" si="29"/>
        <v>100000</v>
      </c>
      <c r="V32" s="83">
        <f t="shared" si="30"/>
        <v>500000</v>
      </c>
      <c r="W32" s="84">
        <f>SUM(V32:V$42)</f>
        <v>5425718.6904488252</v>
      </c>
      <c r="X32" s="85">
        <f t="shared" si="0"/>
        <v>500000</v>
      </c>
      <c r="Y32" s="83">
        <f>SUM(X32:X$42)</f>
        <v>5119991.5282696253</v>
      </c>
      <c r="Z32" s="83">
        <f t="shared" si="1"/>
        <v>0</v>
      </c>
      <c r="AA32" s="84">
        <f>SUM(Z32:Z$42)</f>
        <v>305727.16217919899</v>
      </c>
      <c r="AB32" s="77">
        <f t="shared" si="2"/>
        <v>54.25718690448825</v>
      </c>
      <c r="AC32" s="78">
        <f t="shared" si="3"/>
        <v>51.199915282696253</v>
      </c>
      <c r="AD32" s="86">
        <f t="shared" si="16"/>
        <v>94.365222754408791</v>
      </c>
      <c r="AE32" s="78">
        <f t="shared" si="4"/>
        <v>3.05727162179199</v>
      </c>
      <c r="AF32" s="87">
        <f t="shared" si="17"/>
        <v>5.634777245591196</v>
      </c>
      <c r="AH32" s="88">
        <f t="shared" si="31"/>
        <v>0</v>
      </c>
      <c r="AI32" s="89">
        <f t="shared" si="18"/>
        <v>0</v>
      </c>
      <c r="AJ32" s="89">
        <f t="shared" si="32"/>
        <v>0</v>
      </c>
      <c r="AK32" s="89">
        <f>SUM(AJ32:AJ$42)/U32/U32</f>
        <v>1.2277248835795855</v>
      </c>
      <c r="AL32" s="89">
        <f t="shared" si="33"/>
        <v>0</v>
      </c>
      <c r="AM32" s="89">
        <f>SUM(AL32:AL$42)/U32/U32</f>
        <v>1.0472240803645387</v>
      </c>
      <c r="AN32" s="89">
        <f t="shared" si="34"/>
        <v>0</v>
      </c>
      <c r="AO32" s="90">
        <f>SUM(AN32:AN$42)/U32/U32</f>
        <v>0.12807914039791005</v>
      </c>
      <c r="AP32" s="77">
        <f t="shared" si="5"/>
        <v>52.085453055058416</v>
      </c>
      <c r="AQ32" s="78">
        <f t="shared" si="6"/>
        <v>56.428920753918085</v>
      </c>
      <c r="AR32" s="78">
        <f t="shared" si="7"/>
        <v>49.194169529334573</v>
      </c>
      <c r="AS32" s="78">
        <f t="shared" si="8"/>
        <v>53.205661036057933</v>
      </c>
      <c r="AT32" s="78">
        <f t="shared" si="9"/>
        <v>2.3558239574915012</v>
      </c>
      <c r="AU32" s="91">
        <f t="shared" si="10"/>
        <v>3.7587192860924787</v>
      </c>
    </row>
    <row r="33" spans="1:47" ht="14.45" customHeight="1" x14ac:dyDescent="0.15">
      <c r="A33" s="208"/>
      <c r="B33" s="205" t="s">
        <v>83</v>
      </c>
      <c r="C33" s="71">
        <v>201</v>
      </c>
      <c r="D33" s="72">
        <v>0</v>
      </c>
      <c r="E33" s="72">
        <v>67</v>
      </c>
      <c r="F33" s="126">
        <v>0</v>
      </c>
      <c r="G33" s="74" t="s">
        <v>83</v>
      </c>
      <c r="H33" s="72">
        <v>4268754</v>
      </c>
      <c r="I33" s="72">
        <v>3533</v>
      </c>
      <c r="J33" s="75">
        <v>40</v>
      </c>
      <c r="K33" s="72">
        <v>98801</v>
      </c>
      <c r="L33" s="76">
        <v>4660406</v>
      </c>
      <c r="M33" s="179"/>
      <c r="N33" s="54"/>
      <c r="O33" s="77">
        <f t="shared" si="26"/>
        <v>0.53557692307692306</v>
      </c>
      <c r="P33" s="78">
        <f t="shared" si="27"/>
        <v>0.98091291517113921</v>
      </c>
      <c r="Q33" s="79">
        <f t="shared" si="13"/>
        <v>0</v>
      </c>
      <c r="R33" s="80">
        <f t="shared" si="14"/>
        <v>0</v>
      </c>
      <c r="S33" s="81">
        <f t="shared" si="15"/>
        <v>0</v>
      </c>
      <c r="T33" s="82">
        <f t="shared" si="28"/>
        <v>0</v>
      </c>
      <c r="U33" s="83">
        <f t="shared" si="29"/>
        <v>100000</v>
      </c>
      <c r="V33" s="83">
        <f t="shared" si="30"/>
        <v>500000</v>
      </c>
      <c r="W33" s="84">
        <f>SUM(V33:V$42)</f>
        <v>4925718.6904488252</v>
      </c>
      <c r="X33" s="85">
        <f t="shared" si="0"/>
        <v>500000</v>
      </c>
      <c r="Y33" s="83">
        <f>SUM(X33:X$42)</f>
        <v>4619991.5282696253</v>
      </c>
      <c r="Z33" s="83">
        <f t="shared" si="1"/>
        <v>0</v>
      </c>
      <c r="AA33" s="84">
        <f>SUM(Z33:Z$42)</f>
        <v>305727.16217919899</v>
      </c>
      <c r="AB33" s="77">
        <f t="shared" si="2"/>
        <v>49.25718690448825</v>
      </c>
      <c r="AC33" s="78">
        <f t="shared" si="3"/>
        <v>46.199915282696253</v>
      </c>
      <c r="AD33" s="86">
        <f t="shared" si="16"/>
        <v>93.793247617408255</v>
      </c>
      <c r="AE33" s="78">
        <f t="shared" si="4"/>
        <v>3.05727162179199</v>
      </c>
      <c r="AF33" s="87">
        <f t="shared" si="17"/>
        <v>6.2067523825917377</v>
      </c>
      <c r="AH33" s="88">
        <f t="shared" si="31"/>
        <v>0</v>
      </c>
      <c r="AI33" s="89">
        <f t="shared" si="18"/>
        <v>0</v>
      </c>
      <c r="AJ33" s="89">
        <f t="shared" si="32"/>
        <v>0</v>
      </c>
      <c r="AK33" s="89">
        <f>SUM(AJ33:AJ$42)/U33/U33</f>
        <v>1.2277248835795855</v>
      </c>
      <c r="AL33" s="89">
        <f t="shared" si="33"/>
        <v>0</v>
      </c>
      <c r="AM33" s="89">
        <f>SUM(AL33:AL$42)/U33/U33</f>
        <v>1.0472240803645387</v>
      </c>
      <c r="AN33" s="89">
        <f t="shared" si="34"/>
        <v>0</v>
      </c>
      <c r="AO33" s="90">
        <f>SUM(AN33:AN$42)/U33/U33</f>
        <v>0.12807914039791005</v>
      </c>
      <c r="AP33" s="77">
        <f t="shared" si="5"/>
        <v>47.085453055058416</v>
      </c>
      <c r="AQ33" s="78">
        <f t="shared" si="6"/>
        <v>51.428920753918085</v>
      </c>
      <c r="AR33" s="78">
        <f t="shared" si="7"/>
        <v>44.194169529334573</v>
      </c>
      <c r="AS33" s="78">
        <f t="shared" si="8"/>
        <v>48.205661036057933</v>
      </c>
      <c r="AT33" s="78">
        <f t="shared" si="9"/>
        <v>2.3558239574915012</v>
      </c>
      <c r="AU33" s="91">
        <f t="shared" si="10"/>
        <v>3.7587192860924787</v>
      </c>
    </row>
    <row r="34" spans="1:47" ht="14.45" customHeight="1" x14ac:dyDescent="0.15">
      <c r="A34" s="208"/>
      <c r="B34" s="205" t="s">
        <v>85</v>
      </c>
      <c r="C34" s="71">
        <v>243</v>
      </c>
      <c r="D34" s="72">
        <v>0</v>
      </c>
      <c r="E34" s="72">
        <v>79</v>
      </c>
      <c r="F34" s="128">
        <v>0</v>
      </c>
      <c r="G34" s="74" t="s">
        <v>85</v>
      </c>
      <c r="H34" s="72">
        <v>3950745</v>
      </c>
      <c r="I34" s="72">
        <v>4966</v>
      </c>
      <c r="J34" s="75">
        <v>45</v>
      </c>
      <c r="K34" s="72">
        <v>98385</v>
      </c>
      <c r="L34" s="76">
        <v>4167367</v>
      </c>
      <c r="M34" s="179"/>
      <c r="N34" s="54"/>
      <c r="O34" s="77">
        <f t="shared" si="26"/>
        <v>0.53503184713375795</v>
      </c>
      <c r="P34" s="78">
        <f t="shared" si="27"/>
        <v>0.98169390256016631</v>
      </c>
      <c r="Q34" s="79">
        <f t="shared" si="13"/>
        <v>0</v>
      </c>
      <c r="R34" s="80">
        <f t="shared" si="14"/>
        <v>0</v>
      </c>
      <c r="S34" s="81">
        <f t="shared" si="15"/>
        <v>0</v>
      </c>
      <c r="T34" s="82">
        <f t="shared" si="28"/>
        <v>0</v>
      </c>
      <c r="U34" s="83">
        <f t="shared" si="29"/>
        <v>100000</v>
      </c>
      <c r="V34" s="83">
        <f t="shared" si="30"/>
        <v>500000</v>
      </c>
      <c r="W34" s="84">
        <f>SUM(V34:V$42)</f>
        <v>4425718.6904488243</v>
      </c>
      <c r="X34" s="85">
        <f t="shared" si="0"/>
        <v>500000</v>
      </c>
      <c r="Y34" s="83">
        <f>SUM(X34:X$42)</f>
        <v>4119991.5282696257</v>
      </c>
      <c r="Z34" s="83">
        <f t="shared" si="1"/>
        <v>0</v>
      </c>
      <c r="AA34" s="84">
        <f>SUM(Z34:Z$42)</f>
        <v>305727.16217919899</v>
      </c>
      <c r="AB34" s="77">
        <f t="shared" si="2"/>
        <v>44.257186904488243</v>
      </c>
      <c r="AC34" s="78">
        <f t="shared" si="3"/>
        <v>41.19991528269626</v>
      </c>
      <c r="AD34" s="86">
        <f t="shared" si="16"/>
        <v>93.092033552900901</v>
      </c>
      <c r="AE34" s="78">
        <f t="shared" si="4"/>
        <v>3.05727162179199</v>
      </c>
      <c r="AF34" s="87">
        <f t="shared" si="17"/>
        <v>6.9079664470991116</v>
      </c>
      <c r="AH34" s="88">
        <f t="shared" si="31"/>
        <v>0</v>
      </c>
      <c r="AI34" s="89">
        <f t="shared" si="18"/>
        <v>0</v>
      </c>
      <c r="AJ34" s="89">
        <f t="shared" si="32"/>
        <v>0</v>
      </c>
      <c r="AK34" s="89">
        <f>SUM(AJ34:AJ$42)/U34/U34</f>
        <v>1.2277248835795855</v>
      </c>
      <c r="AL34" s="89">
        <f t="shared" si="33"/>
        <v>0</v>
      </c>
      <c r="AM34" s="89">
        <f>SUM(AL34:AL$42)/U34/U34</f>
        <v>1.0472240803645387</v>
      </c>
      <c r="AN34" s="89">
        <f t="shared" si="34"/>
        <v>0</v>
      </c>
      <c r="AO34" s="90">
        <f>SUM(AN34:AN$42)/U34/U34</f>
        <v>0.12807914039791005</v>
      </c>
      <c r="AP34" s="77">
        <f t="shared" si="5"/>
        <v>42.085453055058409</v>
      </c>
      <c r="AQ34" s="78">
        <f t="shared" si="6"/>
        <v>46.428920753918078</v>
      </c>
      <c r="AR34" s="78">
        <f t="shared" si="7"/>
        <v>39.19416952933458</v>
      </c>
      <c r="AS34" s="78">
        <f t="shared" si="8"/>
        <v>43.20566103605794</v>
      </c>
      <c r="AT34" s="78">
        <f t="shared" si="9"/>
        <v>2.3558239574915012</v>
      </c>
      <c r="AU34" s="91">
        <f t="shared" si="10"/>
        <v>3.7587192860924787</v>
      </c>
    </row>
    <row r="35" spans="1:47" ht="14.45" customHeight="1" x14ac:dyDescent="0.15">
      <c r="A35" s="208"/>
      <c r="B35" s="205" t="s">
        <v>87</v>
      </c>
      <c r="C35" s="71">
        <v>317</v>
      </c>
      <c r="D35" s="72">
        <v>2</v>
      </c>
      <c r="E35" s="72">
        <v>105</v>
      </c>
      <c r="F35" s="128">
        <v>0</v>
      </c>
      <c r="G35" s="74" t="s">
        <v>87</v>
      </c>
      <c r="H35" s="72">
        <v>3800955</v>
      </c>
      <c r="I35" s="72">
        <v>7376</v>
      </c>
      <c r="J35" s="75">
        <v>50</v>
      </c>
      <c r="K35" s="72">
        <v>97757</v>
      </c>
      <c r="L35" s="76">
        <v>3676902</v>
      </c>
      <c r="M35" s="179"/>
      <c r="N35" s="54"/>
      <c r="O35" s="77">
        <f t="shared" si="26"/>
        <v>0.52678762006403412</v>
      </c>
      <c r="P35" s="78">
        <f t="shared" si="27"/>
        <v>1.0077020280165589</v>
      </c>
      <c r="Q35" s="79">
        <f t="shared" si="13"/>
        <v>6.3091482649842269E-3</v>
      </c>
      <c r="R35" s="80">
        <f t="shared" si="14"/>
        <v>6.260926434178569E-3</v>
      </c>
      <c r="S35" s="81">
        <f t="shared" si="15"/>
        <v>0</v>
      </c>
      <c r="T35" s="82">
        <f t="shared" si="28"/>
        <v>3.0847662928316973E-2</v>
      </c>
      <c r="U35" s="83">
        <f t="shared" si="29"/>
        <v>100000</v>
      </c>
      <c r="V35" s="83">
        <f t="shared" si="30"/>
        <v>492701.25200511434</v>
      </c>
      <c r="W35" s="84">
        <f>SUM(V35:V$42)</f>
        <v>3925718.6904488252</v>
      </c>
      <c r="X35" s="85">
        <f t="shared" si="0"/>
        <v>492701.25200511434</v>
      </c>
      <c r="Y35" s="83">
        <f>SUM(X35:X$42)</f>
        <v>3619991.5282696267</v>
      </c>
      <c r="Z35" s="83">
        <f t="shared" si="1"/>
        <v>0</v>
      </c>
      <c r="AA35" s="84">
        <f>SUM(Z35:Z$42)</f>
        <v>305727.16217919899</v>
      </c>
      <c r="AB35" s="77">
        <f t="shared" si="2"/>
        <v>39.25718690448825</v>
      </c>
      <c r="AC35" s="78">
        <f t="shared" si="3"/>
        <v>36.199915282696267</v>
      </c>
      <c r="AD35" s="86">
        <f t="shared" si="16"/>
        <v>92.212198930019497</v>
      </c>
      <c r="AE35" s="78">
        <f t="shared" si="4"/>
        <v>3.05727162179199</v>
      </c>
      <c r="AF35" s="87">
        <f t="shared" si="17"/>
        <v>7.7878010699805236</v>
      </c>
      <c r="AH35" s="88">
        <f t="shared" si="31"/>
        <v>4.6111217061984465E-4</v>
      </c>
      <c r="AI35" s="89">
        <f t="shared" si="18"/>
        <v>0</v>
      </c>
      <c r="AJ35" s="89">
        <f t="shared" si="32"/>
        <v>6584703517.6540499</v>
      </c>
      <c r="AK35" s="89">
        <f>SUM(AJ35:AJ$42)/U35/U35</f>
        <v>1.2277248835795855</v>
      </c>
      <c r="AL35" s="89">
        <f t="shared" si="33"/>
        <v>5531221883.4551811</v>
      </c>
      <c r="AM35" s="89">
        <f>SUM(AL35:AL$42)/U35/U35</f>
        <v>1.0472240803645387</v>
      </c>
      <c r="AN35" s="89">
        <f t="shared" si="34"/>
        <v>45887092.485286787</v>
      </c>
      <c r="AO35" s="90">
        <f>SUM(AN35:AN$42)/U35/U35</f>
        <v>0.12807914039791005</v>
      </c>
      <c r="AP35" s="77">
        <f t="shared" si="5"/>
        <v>37.085453055058416</v>
      </c>
      <c r="AQ35" s="78">
        <f t="shared" si="6"/>
        <v>41.428920753918085</v>
      </c>
      <c r="AR35" s="78">
        <f t="shared" si="7"/>
        <v>34.194169529334587</v>
      </c>
      <c r="AS35" s="78">
        <f t="shared" si="8"/>
        <v>38.205661036057947</v>
      </c>
      <c r="AT35" s="78">
        <f t="shared" si="9"/>
        <v>2.3558239574915012</v>
      </c>
      <c r="AU35" s="91">
        <f t="shared" si="10"/>
        <v>3.7587192860924787</v>
      </c>
    </row>
    <row r="36" spans="1:47" ht="14.45" customHeight="1" x14ac:dyDescent="0.15">
      <c r="A36" s="208"/>
      <c r="B36" s="205" t="s">
        <v>89</v>
      </c>
      <c r="C36" s="71">
        <v>350</v>
      </c>
      <c r="D36" s="72">
        <v>1</v>
      </c>
      <c r="E36" s="72">
        <v>118</v>
      </c>
      <c r="F36" s="128">
        <v>0</v>
      </c>
      <c r="G36" s="74" t="s">
        <v>89</v>
      </c>
      <c r="H36" s="72">
        <v>4359516</v>
      </c>
      <c r="I36" s="72">
        <v>12192</v>
      </c>
      <c r="J36" s="75">
        <v>55</v>
      </c>
      <c r="K36" s="72">
        <v>96820</v>
      </c>
      <c r="L36" s="76">
        <v>3190334</v>
      </c>
      <c r="M36" s="179"/>
      <c r="N36" s="54"/>
      <c r="O36" s="77">
        <f t="shared" si="26"/>
        <v>0.52787878787878784</v>
      </c>
      <c r="P36" s="78">
        <f t="shared" si="27"/>
        <v>1.0190450332726677</v>
      </c>
      <c r="Q36" s="79">
        <f t="shared" si="13"/>
        <v>2.8571428571428571E-3</v>
      </c>
      <c r="R36" s="80">
        <f t="shared" si="14"/>
        <v>2.8037454321004148E-3</v>
      </c>
      <c r="S36" s="81">
        <f t="shared" si="15"/>
        <v>0</v>
      </c>
      <c r="T36" s="82">
        <f t="shared" si="28"/>
        <v>1.3926553729039347E-2</v>
      </c>
      <c r="U36" s="83">
        <f t="shared" si="29"/>
        <v>96915.2337071683</v>
      </c>
      <c r="V36" s="83">
        <f t="shared" si="30"/>
        <v>481390.06984459562</v>
      </c>
      <c r="W36" s="84">
        <f>SUM(V36:V$42)</f>
        <v>3433017.4384437106</v>
      </c>
      <c r="X36" s="85">
        <f t="shared" si="0"/>
        <v>481390.06984459562</v>
      </c>
      <c r="Y36" s="83">
        <f>SUM(X36:X$42)</f>
        <v>3127290.276264512</v>
      </c>
      <c r="Z36" s="83">
        <f t="shared" si="1"/>
        <v>0</v>
      </c>
      <c r="AA36" s="84">
        <f>SUM(Z36:Z$42)</f>
        <v>305727.16217919899</v>
      </c>
      <c r="AB36" s="77">
        <f t="shared" si="2"/>
        <v>35.422887683649975</v>
      </c>
      <c r="AC36" s="78">
        <f t="shared" si="3"/>
        <v>32.2683045445022</v>
      </c>
      <c r="AD36" s="86">
        <f t="shared" si="16"/>
        <v>91.09450599476726</v>
      </c>
      <c r="AE36" s="78">
        <f t="shared" si="4"/>
        <v>3.1545831391477726</v>
      </c>
      <c r="AF36" s="87">
        <f t="shared" si="17"/>
        <v>8.9054940052327325</v>
      </c>
      <c r="AH36" s="88">
        <f t="shared" si="31"/>
        <v>1.9124785900844171E-4</v>
      </c>
      <c r="AI36" s="89">
        <f t="shared" si="18"/>
        <v>0</v>
      </c>
      <c r="AJ36" s="89">
        <f t="shared" si="32"/>
        <v>1985512465.3442369</v>
      </c>
      <c r="AK36" s="89">
        <f>SUM(AJ36:AJ$42)/U36/U36</f>
        <v>0.60606946222439129</v>
      </c>
      <c r="AL36" s="89">
        <f t="shared" si="33"/>
        <v>1621785884.5253391</v>
      </c>
      <c r="AM36" s="89">
        <f>SUM(AL36:AL$42)/U36/U36</f>
        <v>0.52605653753104165</v>
      </c>
      <c r="AN36" s="89">
        <f t="shared" si="34"/>
        <v>18384257.922325209</v>
      </c>
      <c r="AO36" s="90">
        <f>SUM(AN36:AN$42)/U36/U36</f>
        <v>0.13147682629427834</v>
      </c>
      <c r="AP36" s="77">
        <f t="shared" si="5"/>
        <v>33.897018604704726</v>
      </c>
      <c r="AQ36" s="78">
        <f t="shared" si="6"/>
        <v>36.948756762595224</v>
      </c>
      <c r="AR36" s="78">
        <f t="shared" si="7"/>
        <v>30.846721344482148</v>
      </c>
      <c r="AS36" s="78">
        <f t="shared" si="8"/>
        <v>33.689887744522252</v>
      </c>
      <c r="AT36" s="78">
        <f t="shared" si="9"/>
        <v>2.4438923653986686</v>
      </c>
      <c r="AU36" s="91">
        <f t="shared" si="10"/>
        <v>3.8652739128968765</v>
      </c>
    </row>
    <row r="37" spans="1:47" ht="14.45" customHeight="1" x14ac:dyDescent="0.15">
      <c r="A37" s="208"/>
      <c r="B37" s="205" t="s">
        <v>91</v>
      </c>
      <c r="C37" s="71">
        <v>329</v>
      </c>
      <c r="D37" s="72">
        <v>0</v>
      </c>
      <c r="E37" s="72">
        <v>109</v>
      </c>
      <c r="F37" s="128">
        <v>0</v>
      </c>
      <c r="G37" s="74" t="s">
        <v>91</v>
      </c>
      <c r="H37" s="72">
        <v>5117803</v>
      </c>
      <c r="I37" s="72">
        <v>19941</v>
      </c>
      <c r="J37" s="75">
        <v>60</v>
      </c>
      <c r="K37" s="72">
        <v>95500</v>
      </c>
      <c r="L37" s="76">
        <v>2709350</v>
      </c>
      <c r="M37" s="179"/>
      <c r="N37" s="54"/>
      <c r="O37" s="77">
        <f t="shared" si="26"/>
        <v>0.53039832285115307</v>
      </c>
      <c r="P37" s="78">
        <f t="shared" si="27"/>
        <v>0.96597192070712601</v>
      </c>
      <c r="Q37" s="79">
        <f t="shared" si="13"/>
        <v>0</v>
      </c>
      <c r="R37" s="80">
        <f t="shared" si="14"/>
        <v>0</v>
      </c>
      <c r="S37" s="81">
        <f t="shared" si="15"/>
        <v>0</v>
      </c>
      <c r="T37" s="82">
        <f t="shared" si="28"/>
        <v>0</v>
      </c>
      <c r="U37" s="83">
        <f t="shared" si="29"/>
        <v>95565.538497783011</v>
      </c>
      <c r="V37" s="83">
        <f t="shared" si="30"/>
        <v>477827.69248891505</v>
      </c>
      <c r="W37" s="84">
        <f>SUM(V37:V$42)</f>
        <v>2951627.3685991149</v>
      </c>
      <c r="X37" s="85">
        <f t="shared" si="0"/>
        <v>477827.69248891505</v>
      </c>
      <c r="Y37" s="83">
        <f>SUM(X37:X$42)</f>
        <v>2645900.2064199164</v>
      </c>
      <c r="Z37" s="83">
        <f t="shared" si="1"/>
        <v>0</v>
      </c>
      <c r="AA37" s="84">
        <f>SUM(Z37:Z$42)</f>
        <v>305727.16217919899</v>
      </c>
      <c r="AB37" s="77">
        <f t="shared" si="2"/>
        <v>30.885896893340778</v>
      </c>
      <c r="AC37" s="78">
        <f t="shared" si="3"/>
        <v>27.68676081369329</v>
      </c>
      <c r="AD37" s="86">
        <f t="shared" si="16"/>
        <v>89.64208133344755</v>
      </c>
      <c r="AE37" s="78">
        <f t="shared" si="4"/>
        <v>3.1991360796474919</v>
      </c>
      <c r="AF37" s="87">
        <f t="shared" si="17"/>
        <v>10.357918666552465</v>
      </c>
      <c r="AH37" s="88">
        <f t="shared" si="31"/>
        <v>0</v>
      </c>
      <c r="AI37" s="89">
        <f t="shared" si="18"/>
        <v>0</v>
      </c>
      <c r="AJ37" s="89">
        <f t="shared" si="32"/>
        <v>0</v>
      </c>
      <c r="AK37" s="89">
        <f>SUM(AJ37:AJ$42)/U37/U37</f>
        <v>0.40590444966468248</v>
      </c>
      <c r="AL37" s="89">
        <f t="shared" si="33"/>
        <v>0</v>
      </c>
      <c r="AM37" s="89">
        <f>SUM(AL37:AL$42)/U37/U37</f>
        <v>0.36344200662630405</v>
      </c>
      <c r="AN37" s="89">
        <f t="shared" si="34"/>
        <v>0</v>
      </c>
      <c r="AO37" s="90">
        <f>SUM(AN37:AN$42)/U37/U37</f>
        <v>0.13320381082631569</v>
      </c>
      <c r="AP37" s="77">
        <f t="shared" si="5"/>
        <v>29.637168526628528</v>
      </c>
      <c r="AQ37" s="78">
        <f t="shared" si="6"/>
        <v>32.134625260053028</v>
      </c>
      <c r="AR37" s="78">
        <f t="shared" si="7"/>
        <v>26.505152243710992</v>
      </c>
      <c r="AS37" s="78">
        <f t="shared" si="8"/>
        <v>28.868369383675589</v>
      </c>
      <c r="AT37" s="78">
        <f t="shared" si="9"/>
        <v>2.4837929733898205</v>
      </c>
      <c r="AU37" s="91">
        <f t="shared" si="10"/>
        <v>3.9144791859051633</v>
      </c>
    </row>
    <row r="38" spans="1:47" ht="14.45" customHeight="1" x14ac:dyDescent="0.15">
      <c r="A38" s="208"/>
      <c r="B38" s="205" t="s">
        <v>93</v>
      </c>
      <c r="C38" s="71">
        <v>364</v>
      </c>
      <c r="D38" s="72">
        <v>0</v>
      </c>
      <c r="E38" s="72">
        <v>123</v>
      </c>
      <c r="F38" s="126">
        <v>2</v>
      </c>
      <c r="G38" s="74" t="s">
        <v>93</v>
      </c>
      <c r="H38" s="72">
        <v>4296437</v>
      </c>
      <c r="I38" s="72">
        <v>25619</v>
      </c>
      <c r="J38" s="75">
        <v>65</v>
      </c>
      <c r="K38" s="72">
        <v>93592</v>
      </c>
      <c r="L38" s="76">
        <v>2236330</v>
      </c>
      <c r="M38" s="179"/>
      <c r="N38" s="54"/>
      <c r="O38" s="77">
        <f t="shared" si="26"/>
        <v>0.53183823529411767</v>
      </c>
      <c r="P38" s="78">
        <f t="shared" si="27"/>
        <v>1.011915005096083</v>
      </c>
      <c r="Q38" s="79">
        <f t="shared" si="13"/>
        <v>0</v>
      </c>
      <c r="R38" s="80">
        <f t="shared" si="14"/>
        <v>0</v>
      </c>
      <c r="S38" s="81">
        <f t="shared" si="15"/>
        <v>1.6260162601626018E-2</v>
      </c>
      <c r="T38" s="82">
        <f t="shared" si="28"/>
        <v>0</v>
      </c>
      <c r="U38" s="83">
        <f t="shared" si="29"/>
        <v>95565.538497783011</v>
      </c>
      <c r="V38" s="83">
        <f t="shared" si="30"/>
        <v>477827.69248891505</v>
      </c>
      <c r="W38" s="84">
        <f>SUM(V38:V$42)</f>
        <v>2473799.6761102001</v>
      </c>
      <c r="X38" s="85">
        <f t="shared" si="0"/>
        <v>470058.13651348557</v>
      </c>
      <c r="Y38" s="83">
        <f>SUM(X38:X$42)</f>
        <v>2168072.5139310011</v>
      </c>
      <c r="Z38" s="83">
        <f t="shared" si="1"/>
        <v>7769.5559754295136</v>
      </c>
      <c r="AA38" s="84">
        <f>SUM(Z38:Z$42)</f>
        <v>305727.16217919899</v>
      </c>
      <c r="AB38" s="77">
        <f t="shared" si="2"/>
        <v>25.885896893340782</v>
      </c>
      <c r="AC38" s="78">
        <f t="shared" si="3"/>
        <v>22.68676081369329</v>
      </c>
      <c r="AD38" s="86">
        <f t="shared" si="16"/>
        <v>87.641393717864659</v>
      </c>
      <c r="AE38" s="78">
        <f t="shared" si="4"/>
        <v>3.1991360796474919</v>
      </c>
      <c r="AF38" s="87">
        <f t="shared" si="17"/>
        <v>12.358606282135346</v>
      </c>
      <c r="AH38" s="88">
        <f t="shared" si="31"/>
        <v>0</v>
      </c>
      <c r="AI38" s="89">
        <f t="shared" si="18"/>
        <v>1.3004690824223333E-4</v>
      </c>
      <c r="AJ38" s="89">
        <f t="shared" si="32"/>
        <v>0</v>
      </c>
      <c r="AK38" s="89">
        <f>SUM(AJ38:AJ$42)/U38/U38</f>
        <v>0.40590444966468248</v>
      </c>
      <c r="AL38" s="89">
        <f t="shared" si="33"/>
        <v>29692219.539411489</v>
      </c>
      <c r="AM38" s="89">
        <f>SUM(AL38:AL$42)/U38/U38</f>
        <v>0.36344200662630405</v>
      </c>
      <c r="AN38" s="89">
        <f t="shared" si="34"/>
        <v>29692219.539411489</v>
      </c>
      <c r="AO38" s="90">
        <f>SUM(AN38:AN$42)/U38/U38</f>
        <v>0.13320381082631569</v>
      </c>
      <c r="AP38" s="77">
        <f t="shared" si="5"/>
        <v>24.637168526628532</v>
      </c>
      <c r="AQ38" s="78">
        <f t="shared" si="6"/>
        <v>27.134625260053031</v>
      </c>
      <c r="AR38" s="78">
        <f t="shared" si="7"/>
        <v>21.505152243710992</v>
      </c>
      <c r="AS38" s="78">
        <f t="shared" si="8"/>
        <v>23.868369383675589</v>
      </c>
      <c r="AT38" s="78">
        <f t="shared" si="9"/>
        <v>2.4837929733898205</v>
      </c>
      <c r="AU38" s="91">
        <f t="shared" si="10"/>
        <v>3.9144791859051633</v>
      </c>
    </row>
    <row r="39" spans="1:47" ht="14.45" customHeight="1" x14ac:dyDescent="0.15">
      <c r="A39" s="208"/>
      <c r="B39" s="205" t="s">
        <v>95</v>
      </c>
      <c r="C39" s="71">
        <v>406</v>
      </c>
      <c r="D39" s="72">
        <v>4</v>
      </c>
      <c r="E39" s="72">
        <v>135</v>
      </c>
      <c r="F39" s="126">
        <v>3</v>
      </c>
      <c r="G39" s="74" t="s">
        <v>95</v>
      </c>
      <c r="H39" s="72">
        <v>3752050</v>
      </c>
      <c r="I39" s="72">
        <v>36778</v>
      </c>
      <c r="J39" s="75">
        <v>70</v>
      </c>
      <c r="K39" s="72">
        <v>90872</v>
      </c>
      <c r="L39" s="76">
        <v>1774737</v>
      </c>
      <c r="M39" s="179"/>
      <c r="N39" s="54"/>
      <c r="O39" s="77">
        <f t="shared" si="26"/>
        <v>0.54497136311569305</v>
      </c>
      <c r="P39" s="78">
        <f t="shared" si="27"/>
        <v>0.99801629707031625</v>
      </c>
      <c r="Q39" s="79">
        <f t="shared" si="13"/>
        <v>9.852216748768473E-3</v>
      </c>
      <c r="R39" s="80">
        <f t="shared" si="14"/>
        <v>9.8717994662910046E-3</v>
      </c>
      <c r="S39" s="81">
        <f t="shared" si="15"/>
        <v>2.2222222222222223E-2</v>
      </c>
      <c r="T39" s="82">
        <f t="shared" si="28"/>
        <v>4.8274757984672276E-2</v>
      </c>
      <c r="U39" s="83">
        <f t="shared" si="29"/>
        <v>95565.538497783011</v>
      </c>
      <c r="V39" s="83">
        <f t="shared" si="30"/>
        <v>467331.53954439948</v>
      </c>
      <c r="W39" s="84">
        <f>SUM(V39:V$42)</f>
        <v>1995971.9836212853</v>
      </c>
      <c r="X39" s="85">
        <f t="shared" si="0"/>
        <v>456946.3942211906</v>
      </c>
      <c r="Y39" s="83">
        <f>SUM(X39:X$42)</f>
        <v>1698014.3774175155</v>
      </c>
      <c r="Z39" s="83">
        <f t="shared" si="1"/>
        <v>10385.145323208877</v>
      </c>
      <c r="AA39" s="84">
        <f>SUM(Z39:Z$42)</f>
        <v>297957.60620376951</v>
      </c>
      <c r="AB39" s="77">
        <f t="shared" si="2"/>
        <v>20.885896893340785</v>
      </c>
      <c r="AC39" s="78">
        <f t="shared" si="3"/>
        <v>17.768061626701421</v>
      </c>
      <c r="AD39" s="86">
        <f t="shared" si="16"/>
        <v>85.072054685698234</v>
      </c>
      <c r="AE39" s="78">
        <f t="shared" si="4"/>
        <v>3.1178352666393621</v>
      </c>
      <c r="AF39" s="87">
        <f t="shared" si="17"/>
        <v>14.927945314301757</v>
      </c>
      <c r="AH39" s="88">
        <f t="shared" si="31"/>
        <v>5.5448755992644711E-4</v>
      </c>
      <c r="AI39" s="89">
        <f t="shared" si="18"/>
        <v>1.6095107453132143E-4</v>
      </c>
      <c r="AJ39" s="89">
        <f t="shared" si="32"/>
        <v>1843965058.9966073</v>
      </c>
      <c r="AK39" s="89">
        <f>SUM(AJ39:AJ$42)/U39/U39</f>
        <v>0.40590444966468248</v>
      </c>
      <c r="AL39" s="89">
        <f t="shared" si="33"/>
        <v>1310536337.4183409</v>
      </c>
      <c r="AM39" s="89">
        <f>SUM(AL39:AL$42)/U39/U39</f>
        <v>0.36019083392024825</v>
      </c>
      <c r="AN39" s="89">
        <f t="shared" si="34"/>
        <v>87408279.600867793</v>
      </c>
      <c r="AO39" s="90">
        <f>SUM(AN39:AN$42)/U39/U39</f>
        <v>0.12995263812025989</v>
      </c>
      <c r="AP39" s="77">
        <f t="shared" si="5"/>
        <v>19.637168526628535</v>
      </c>
      <c r="AQ39" s="78">
        <f t="shared" si="6"/>
        <v>22.134625260053035</v>
      </c>
      <c r="AR39" s="78">
        <f t="shared" si="7"/>
        <v>16.591749972594386</v>
      </c>
      <c r="AS39" s="78">
        <f t="shared" si="8"/>
        <v>18.944373280808456</v>
      </c>
      <c r="AT39" s="78">
        <f t="shared" si="9"/>
        <v>2.4112759594309789</v>
      </c>
      <c r="AU39" s="91">
        <f t="shared" si="10"/>
        <v>3.8243945738477452</v>
      </c>
    </row>
    <row r="40" spans="1:47" ht="14.45" customHeight="1" x14ac:dyDescent="0.15">
      <c r="A40" s="208"/>
      <c r="B40" s="205" t="s">
        <v>97</v>
      </c>
      <c r="C40" s="71">
        <v>521</v>
      </c>
      <c r="D40" s="72">
        <v>5</v>
      </c>
      <c r="E40" s="72">
        <v>172</v>
      </c>
      <c r="F40" s="126">
        <v>5</v>
      </c>
      <c r="G40" s="74" t="s">
        <v>97</v>
      </c>
      <c r="H40" s="72">
        <v>3379056</v>
      </c>
      <c r="I40" s="72">
        <v>60415</v>
      </c>
      <c r="J40" s="75">
        <v>75</v>
      </c>
      <c r="K40" s="72">
        <v>86507</v>
      </c>
      <c r="L40" s="76">
        <v>1330308</v>
      </c>
      <c r="M40" s="179"/>
      <c r="N40" s="54"/>
      <c r="O40" s="77">
        <f t="shared" si="26"/>
        <v>0.54519639065817416</v>
      </c>
      <c r="P40" s="78">
        <f t="shared" si="27"/>
        <v>0.985536928225339</v>
      </c>
      <c r="Q40" s="79">
        <f t="shared" si="13"/>
        <v>9.5969289827255271E-3</v>
      </c>
      <c r="R40" s="80">
        <f t="shared" si="14"/>
        <v>9.7377670058561502E-3</v>
      </c>
      <c r="S40" s="81">
        <f t="shared" si="15"/>
        <v>2.9069767441860465E-2</v>
      </c>
      <c r="T40" s="82">
        <f t="shared" si="28"/>
        <v>4.7634033754336745E-2</v>
      </c>
      <c r="U40" s="83">
        <f t="shared" si="29"/>
        <v>90952.13525512765</v>
      </c>
      <c r="V40" s="83">
        <f t="shared" si="30"/>
        <v>444908.6816480924</v>
      </c>
      <c r="W40" s="84">
        <f>SUM(V40:V$42)</f>
        <v>1528640.4440768857</v>
      </c>
      <c r="X40" s="85">
        <f t="shared" si="0"/>
        <v>431975.28973971761</v>
      </c>
      <c r="Y40" s="83">
        <f>SUM(X40:X$42)</f>
        <v>1241067.9831963249</v>
      </c>
      <c r="Z40" s="83">
        <f t="shared" si="1"/>
        <v>12933.391908374779</v>
      </c>
      <c r="AA40" s="84">
        <f>SUM(Z40:Z$42)</f>
        <v>287572.46088056063</v>
      </c>
      <c r="AB40" s="77">
        <f t="shared" si="2"/>
        <v>16.807086934121262</v>
      </c>
      <c r="AC40" s="78">
        <f t="shared" si="3"/>
        <v>13.64528693817946</v>
      </c>
      <c r="AD40" s="86">
        <f t="shared" si="16"/>
        <v>81.187697735276146</v>
      </c>
      <c r="AE40" s="78">
        <f t="shared" si="4"/>
        <v>3.1617999959417999</v>
      </c>
      <c r="AF40" s="87">
        <f t="shared" si="17"/>
        <v>18.812302264723847</v>
      </c>
      <c r="AH40" s="88">
        <f t="shared" si="31"/>
        <v>4.3218389866149249E-4</v>
      </c>
      <c r="AI40" s="89">
        <f t="shared" si="18"/>
        <v>1.6409718641125938E-4</v>
      </c>
      <c r="AJ40" s="89">
        <f t="shared" si="32"/>
        <v>781556033.46425915</v>
      </c>
      <c r="AK40" s="89">
        <f>SUM(AJ40:AJ$42)/U40/U40</f>
        <v>0.22521787672133894</v>
      </c>
      <c r="AL40" s="89">
        <f t="shared" si="33"/>
        <v>509305242.30612928</v>
      </c>
      <c r="AM40" s="89">
        <f>SUM(AL40:AL$42)/U40/U40</f>
        <v>0.23923294052929817</v>
      </c>
      <c r="AN40" s="89">
        <f t="shared" si="34"/>
        <v>69936914.282419592</v>
      </c>
      <c r="AO40" s="90">
        <f>SUM(AN40:AN$42)/U40/U40</f>
        <v>0.13290387955757352</v>
      </c>
      <c r="AP40" s="77">
        <f t="shared" si="5"/>
        <v>15.876927272980931</v>
      </c>
      <c r="AQ40" s="78">
        <f t="shared" si="6"/>
        <v>17.737246595261592</v>
      </c>
      <c r="AR40" s="78">
        <f t="shared" si="7"/>
        <v>12.686622625535378</v>
      </c>
      <c r="AS40" s="78">
        <f t="shared" si="8"/>
        <v>14.603951250823542</v>
      </c>
      <c r="AT40" s="78">
        <f t="shared" si="9"/>
        <v>2.4472627025075284</v>
      </c>
      <c r="AU40" s="91">
        <f t="shared" si="10"/>
        <v>3.8763372893760715</v>
      </c>
    </row>
    <row r="41" spans="1:47" ht="14.45" customHeight="1" x14ac:dyDescent="0.15">
      <c r="A41" s="208"/>
      <c r="B41" s="205" t="s">
        <v>99</v>
      </c>
      <c r="C41" s="71">
        <v>374</v>
      </c>
      <c r="D41" s="72">
        <v>8</v>
      </c>
      <c r="E41" s="72">
        <v>123</v>
      </c>
      <c r="F41" s="126">
        <v>12</v>
      </c>
      <c r="G41" s="74" t="s">
        <v>99</v>
      </c>
      <c r="H41" s="72">
        <v>2663083</v>
      </c>
      <c r="I41" s="72">
        <v>91456</v>
      </c>
      <c r="J41" s="75">
        <v>80</v>
      </c>
      <c r="K41" s="72">
        <v>78971</v>
      </c>
      <c r="L41" s="76">
        <v>914910</v>
      </c>
      <c r="M41" s="179"/>
      <c r="N41" s="54"/>
      <c r="O41" s="77">
        <f>IF(K41&lt;0.5,0.5,((L41-L42)-5*K42)/5/(K41-K42))</f>
        <v>0.5416790548470386</v>
      </c>
      <c r="P41" s="78">
        <f>IF(H41&lt;0.5,1,(I41/H41)/((K41-K42)/(L41-L42)))</f>
        <v>0.98226453147566195</v>
      </c>
      <c r="Q41" s="79">
        <f t="shared" si="13"/>
        <v>2.1390374331550801E-2</v>
      </c>
      <c r="R41" s="80">
        <f t="shared" si="14"/>
        <v>2.1776592400639685E-2</v>
      </c>
      <c r="S41" s="81">
        <f t="shared" si="15"/>
        <v>9.7560975609756101E-2</v>
      </c>
      <c r="T41" s="82">
        <f>5*R41/(1+5*(1-O41)*R41)</f>
        <v>0.10370760587344952</v>
      </c>
      <c r="U41" s="83">
        <f t="shared" si="29"/>
        <v>86619.718174355905</v>
      </c>
      <c r="V41" s="83">
        <f>5*U41*((1-T41)+O41*T41)</f>
        <v>412512.82239325449</v>
      </c>
      <c r="W41" s="84">
        <f>SUM(V41:V$42)</f>
        <v>1083731.7624287931</v>
      </c>
      <c r="X41" s="85">
        <f t="shared" si="0"/>
        <v>372267.66898903454</v>
      </c>
      <c r="Y41" s="83">
        <f>SUM(X41:X$42)</f>
        <v>809092.69345660741</v>
      </c>
      <c r="Z41" s="83">
        <f t="shared" si="1"/>
        <v>40245.153404219949</v>
      </c>
      <c r="AA41" s="84">
        <f>SUM(Z41:Z$42)</f>
        <v>274639.06897218584</v>
      </c>
      <c r="AB41" s="77">
        <f t="shared" si="2"/>
        <v>12.511374837855753</v>
      </c>
      <c r="AC41" s="78">
        <f t="shared" si="3"/>
        <v>9.340744930940474</v>
      </c>
      <c r="AD41" s="86">
        <f t="shared" si="16"/>
        <v>74.658021616282483</v>
      </c>
      <c r="AE41" s="78">
        <f t="shared" si="4"/>
        <v>3.1706299069152797</v>
      </c>
      <c r="AF41" s="87">
        <f t="shared" si="17"/>
        <v>25.341978383717535</v>
      </c>
      <c r="AH41" s="88">
        <f>IF(D41=0,0,T41*T41*(1-T41)/D41)</f>
        <v>1.2049830589237018E-3</v>
      </c>
      <c r="AI41" s="89">
        <f t="shared" si="18"/>
        <v>7.1579537925063965E-4</v>
      </c>
      <c r="AJ41" s="89">
        <f>U41*U41*((1-O41)*5+AB42)^2*AH41</f>
        <v>1081511760.3367043</v>
      </c>
      <c r="AK41" s="89">
        <f>SUM(AJ41:AJ$42)/U41/U41</f>
        <v>0.1441443796923696</v>
      </c>
      <c r="AL41" s="89">
        <f>U41*U41*((1-O41)*5*(1-S41)+AC42)^2*AH41+V41*V41*AI41</f>
        <v>657087110.18648672</v>
      </c>
      <c r="AM41" s="89">
        <f>SUM(AL41:AL$42)/U41/U41</f>
        <v>0.19588218319458225</v>
      </c>
      <c r="AN41" s="89">
        <f>U41*U41*((1-O41)*5*S41+AE42)^2*AH41+V41*V41*AI41</f>
        <v>216870513.93429029</v>
      </c>
      <c r="AO41" s="90">
        <f>SUM(AN41:AN$42)/U41/U41</f>
        <v>0.13720991487148607</v>
      </c>
      <c r="AP41" s="77">
        <f t="shared" si="5"/>
        <v>11.767234361180678</v>
      </c>
      <c r="AQ41" s="78">
        <f t="shared" si="6"/>
        <v>13.255515314530827</v>
      </c>
      <c r="AR41" s="78">
        <f t="shared" si="7"/>
        <v>8.4732767788102024</v>
      </c>
      <c r="AS41" s="78">
        <f t="shared" si="8"/>
        <v>10.208213083070746</v>
      </c>
      <c r="AT41" s="78">
        <f t="shared" si="9"/>
        <v>2.4446095153488301</v>
      </c>
      <c r="AU41" s="91">
        <f t="shared" si="10"/>
        <v>3.8966502984817293</v>
      </c>
    </row>
    <row r="42" spans="1:47" ht="14.45" customHeight="1" thickBot="1" x14ac:dyDescent="0.2">
      <c r="A42" s="209"/>
      <c r="B42" s="210" t="s">
        <v>101</v>
      </c>
      <c r="C42" s="131">
        <v>374</v>
      </c>
      <c r="D42" s="131">
        <v>38</v>
      </c>
      <c r="E42" s="131">
        <v>126</v>
      </c>
      <c r="F42" s="132">
        <v>44</v>
      </c>
      <c r="G42" s="133" t="s">
        <v>101</v>
      </c>
      <c r="H42" s="131">
        <v>2761968</v>
      </c>
      <c r="I42" s="131">
        <v>292332</v>
      </c>
      <c r="J42" s="134">
        <v>85</v>
      </c>
      <c r="K42" s="131">
        <v>66190</v>
      </c>
      <c r="L42" s="135">
        <v>549344</v>
      </c>
      <c r="M42" s="179"/>
      <c r="N42" s="54"/>
      <c r="O42" s="136">
        <v>1</v>
      </c>
      <c r="P42" s="137">
        <f>IF(H42&lt;0.5,1,(I42/H42)/(K42/L42))</f>
        <v>0.87843517867442611</v>
      </c>
      <c r="Q42" s="138">
        <f t="shared" si="13"/>
        <v>0.10160427807486631</v>
      </c>
      <c r="R42" s="139">
        <f t="shared" si="14"/>
        <v>0.11566508325428056</v>
      </c>
      <c r="S42" s="140">
        <f t="shared" si="15"/>
        <v>0.34920634920634919</v>
      </c>
      <c r="T42" s="136">
        <v>1</v>
      </c>
      <c r="U42" s="141">
        <f>U41*(1-T41)</f>
        <v>77636.594581060534</v>
      </c>
      <c r="V42" s="141">
        <f>U42/R42</f>
        <v>671218.94003553875</v>
      </c>
      <c r="W42" s="142">
        <f>SUM(V42:V$42)</f>
        <v>671218.94003553875</v>
      </c>
      <c r="X42" s="136">
        <f t="shared" si="0"/>
        <v>436825.02446757286</v>
      </c>
      <c r="Y42" s="141">
        <f>SUM(X42:X$42)</f>
        <v>436825.02446757286</v>
      </c>
      <c r="Z42" s="141">
        <f t="shared" si="1"/>
        <v>234393.91556796589</v>
      </c>
      <c r="AA42" s="142">
        <f>SUM(Z42:Z$42)</f>
        <v>234393.91556796589</v>
      </c>
      <c r="AB42" s="143">
        <f t="shared" si="2"/>
        <v>8.6456514953746151</v>
      </c>
      <c r="AC42" s="137">
        <f t="shared" si="3"/>
        <v>5.6265351001644328</v>
      </c>
      <c r="AD42" s="144">
        <f t="shared" si="16"/>
        <v>65.07936507936509</v>
      </c>
      <c r="AE42" s="137">
        <f t="shared" si="4"/>
        <v>3.0191163952101827</v>
      </c>
      <c r="AF42" s="145">
        <f t="shared" si="17"/>
        <v>34.920634920634917</v>
      </c>
      <c r="AH42" s="146">
        <f>0</f>
        <v>0</v>
      </c>
      <c r="AI42" s="147">
        <f t="shared" si="18"/>
        <v>1.8036609117485912E-3</v>
      </c>
      <c r="AJ42" s="147">
        <v>0</v>
      </c>
      <c r="AK42" s="147">
        <f>(1-R42)/R42/R42/D42</f>
        <v>1.7395167969499656</v>
      </c>
      <c r="AL42" s="147">
        <f>V42*V42*AI42</f>
        <v>812612126.21449935</v>
      </c>
      <c r="AM42" s="147">
        <f>(1-S42)*(1-S42)*(1-R42)/R42/R42/D42+AI42/R42/R42</f>
        <v>0.87156044678774269</v>
      </c>
      <c r="AN42" s="147">
        <f>V42*V42*AI42</f>
        <v>812612126.21449935</v>
      </c>
      <c r="AO42" s="148">
        <f>S42*S42*(1-R42)/R42/R42/D42+AI42/R42/R42</f>
        <v>0.34694426992981642</v>
      </c>
      <c r="AP42" s="143">
        <f t="shared" si="5"/>
        <v>6.0605929414607989</v>
      </c>
      <c r="AQ42" s="137">
        <f t="shared" si="6"/>
        <v>11.230710049288431</v>
      </c>
      <c r="AR42" s="137">
        <f t="shared" si="7"/>
        <v>3.79673002519612</v>
      </c>
      <c r="AS42" s="137">
        <f t="shared" si="8"/>
        <v>7.4563401751327456</v>
      </c>
      <c r="AT42" s="137">
        <f t="shared" si="9"/>
        <v>1.864637678488916</v>
      </c>
      <c r="AU42" s="149">
        <f t="shared" si="10"/>
        <v>4.1735951119314496</v>
      </c>
    </row>
    <row r="43" spans="1:47" ht="14.45" customHeight="1" thickTop="1" x14ac:dyDescent="0.15">
      <c r="G43" s="150"/>
      <c r="H43" s="150"/>
      <c r="I43" s="150"/>
      <c r="J43" s="150"/>
      <c r="K43" s="150"/>
      <c r="L43" s="150"/>
    </row>
    <row r="44" spans="1:47" ht="14.45" customHeight="1" thickBot="1" x14ac:dyDescent="0.2">
      <c r="A44" s="1" t="s">
        <v>103</v>
      </c>
      <c r="G44" s="150"/>
      <c r="H44" s="150"/>
      <c r="I44" s="150"/>
      <c r="J44" s="229" t="s">
        <v>104</v>
      </c>
      <c r="K44" s="230"/>
      <c r="L44" s="230"/>
      <c r="M44" s="230"/>
    </row>
    <row r="45" spans="1:47" ht="14.45" customHeight="1" thickTop="1" x14ac:dyDescent="0.15">
      <c r="A45" s="212" t="s">
        <v>18</v>
      </c>
      <c r="B45" s="214" t="s">
        <v>105</v>
      </c>
      <c r="C45" s="216" t="s">
        <v>35</v>
      </c>
      <c r="D45" s="217"/>
      <c r="E45" s="217"/>
      <c r="F45" s="218" t="s">
        <v>106</v>
      </c>
      <c r="G45" s="217"/>
      <c r="H45" s="217"/>
      <c r="I45" s="217"/>
      <c r="J45" s="218" t="s">
        <v>107</v>
      </c>
      <c r="K45" s="217"/>
      <c r="L45" s="217"/>
      <c r="M45" s="219"/>
    </row>
    <row r="46" spans="1:47" ht="14.45" customHeight="1" x14ac:dyDescent="0.15">
      <c r="A46" s="213"/>
      <c r="B46" s="215"/>
      <c r="C46" s="20" t="s">
        <v>108</v>
      </c>
      <c r="D46" s="220" t="s">
        <v>17</v>
      </c>
      <c r="E46" s="221"/>
      <c r="F46" s="22" t="s">
        <v>108</v>
      </c>
      <c r="G46" s="220" t="s">
        <v>17</v>
      </c>
      <c r="H46" s="222"/>
      <c r="I46" s="151" t="s">
        <v>152</v>
      </c>
      <c r="J46" s="22" t="s">
        <v>108</v>
      </c>
      <c r="K46" s="220" t="s">
        <v>17</v>
      </c>
      <c r="L46" s="222"/>
      <c r="M46" s="152" t="s">
        <v>152</v>
      </c>
    </row>
    <row r="47" spans="1:47" ht="14.45" customHeight="1" x14ac:dyDescent="0.15">
      <c r="A47" s="46" t="s">
        <v>65</v>
      </c>
      <c r="B47" s="47">
        <v>0</v>
      </c>
      <c r="C47" s="153">
        <f>AB7</f>
        <v>78.563151852454837</v>
      </c>
      <c r="D47" s="153">
        <f t="shared" ref="D47:E82" si="35">AP7</f>
        <v>74.673967008430111</v>
      </c>
      <c r="E47" s="154">
        <f t="shared" si="35"/>
        <v>82.452336696479563</v>
      </c>
      <c r="F47" s="155">
        <f>AC7</f>
        <v>77.251110697574219</v>
      </c>
      <c r="G47" s="153">
        <f t="shared" ref="G47:H82" si="36">AR7</f>
        <v>73.530123410751926</v>
      </c>
      <c r="H47" s="153">
        <f t="shared" si="36"/>
        <v>80.972097984396513</v>
      </c>
      <c r="I47" s="156">
        <f t="shared" ref="I47:J82" si="37">AD7</f>
        <v>98.329953516446636</v>
      </c>
      <c r="J47" s="155">
        <f t="shared" si="37"/>
        <v>1.3120411548806119</v>
      </c>
      <c r="K47" s="153">
        <f t="shared" ref="K47:L82" si="38">AT7</f>
        <v>0.88695666599296596</v>
      </c>
      <c r="L47" s="153">
        <f t="shared" si="38"/>
        <v>1.7371256437682578</v>
      </c>
      <c r="M47" s="157">
        <f>AF7</f>
        <v>1.6700464835533644</v>
      </c>
    </row>
    <row r="48" spans="1:47" ht="14.45" customHeight="1" x14ac:dyDescent="0.15">
      <c r="A48" s="46"/>
      <c r="B48" s="70">
        <v>5</v>
      </c>
      <c r="C48" s="158">
        <f>AB8</f>
        <v>73.563151852454823</v>
      </c>
      <c r="D48" s="158">
        <f t="shared" si="35"/>
        <v>69.673967008430097</v>
      </c>
      <c r="E48" s="159">
        <f t="shared" si="35"/>
        <v>77.452336696479549</v>
      </c>
      <c r="F48" s="160">
        <f>AC8</f>
        <v>72.251110697574219</v>
      </c>
      <c r="G48" s="158">
        <f t="shared" si="36"/>
        <v>68.530123410751926</v>
      </c>
      <c r="H48" s="158">
        <f t="shared" si="36"/>
        <v>75.972097984396513</v>
      </c>
      <c r="I48" s="161">
        <f t="shared" si="37"/>
        <v>98.216442441846226</v>
      </c>
      <c r="J48" s="160">
        <f t="shared" si="37"/>
        <v>1.3120411548806119</v>
      </c>
      <c r="K48" s="158">
        <f t="shared" si="38"/>
        <v>0.88695666599296596</v>
      </c>
      <c r="L48" s="158">
        <f t="shared" si="38"/>
        <v>1.7371256437682578</v>
      </c>
      <c r="M48" s="162">
        <f>AF8</f>
        <v>1.7835575581537957</v>
      </c>
    </row>
    <row r="49" spans="1:13" ht="14.45" customHeight="1" x14ac:dyDescent="0.15">
      <c r="A49" s="46"/>
      <c r="B49" s="70">
        <v>10</v>
      </c>
      <c r="C49" s="158">
        <f t="shared" ref="C49:C62" si="39">AB9</f>
        <v>68.563151852454823</v>
      </c>
      <c r="D49" s="158">
        <f t="shared" si="35"/>
        <v>64.673967008430097</v>
      </c>
      <c r="E49" s="159">
        <f t="shared" si="35"/>
        <v>72.452336696479549</v>
      </c>
      <c r="F49" s="160">
        <f t="shared" ref="F49:F62" si="40">AC9</f>
        <v>67.251110697574219</v>
      </c>
      <c r="G49" s="158">
        <f t="shared" si="36"/>
        <v>63.530123410751926</v>
      </c>
      <c r="H49" s="158">
        <f t="shared" si="36"/>
        <v>70.972097984396513</v>
      </c>
      <c r="I49" s="161">
        <f t="shared" si="37"/>
        <v>98.08637567055834</v>
      </c>
      <c r="J49" s="160">
        <f t="shared" si="37"/>
        <v>1.3120411548806119</v>
      </c>
      <c r="K49" s="158">
        <f t="shared" si="38"/>
        <v>0.88695666599296596</v>
      </c>
      <c r="L49" s="158">
        <f t="shared" si="38"/>
        <v>1.7371256437682578</v>
      </c>
      <c r="M49" s="162">
        <f t="shared" ref="M49:M62" si="41">AF9</f>
        <v>1.913624329441669</v>
      </c>
    </row>
    <row r="50" spans="1:13" ht="14.45" customHeight="1" x14ac:dyDescent="0.15">
      <c r="A50" s="46"/>
      <c r="B50" s="70">
        <v>15</v>
      </c>
      <c r="C50" s="158">
        <f t="shared" si="39"/>
        <v>63.563151852454823</v>
      </c>
      <c r="D50" s="158">
        <f t="shared" si="35"/>
        <v>59.673967008430097</v>
      </c>
      <c r="E50" s="159">
        <f t="shared" si="35"/>
        <v>67.452336696479549</v>
      </c>
      <c r="F50" s="160">
        <f t="shared" si="40"/>
        <v>62.251110697574212</v>
      </c>
      <c r="G50" s="158">
        <f t="shared" si="36"/>
        <v>58.530123410751919</v>
      </c>
      <c r="H50" s="158">
        <f t="shared" si="36"/>
        <v>65.972097984396498</v>
      </c>
      <c r="I50" s="161">
        <f t="shared" si="37"/>
        <v>97.935846293578749</v>
      </c>
      <c r="J50" s="160">
        <f t="shared" si="37"/>
        <v>1.3120411548806119</v>
      </c>
      <c r="K50" s="158">
        <f t="shared" si="38"/>
        <v>0.88695666599296596</v>
      </c>
      <c r="L50" s="158">
        <f t="shared" si="38"/>
        <v>1.7371256437682578</v>
      </c>
      <c r="M50" s="162">
        <f t="shared" si="41"/>
        <v>2.0641537064212474</v>
      </c>
    </row>
    <row r="51" spans="1:13" ht="14.45" customHeight="1" x14ac:dyDescent="0.15">
      <c r="A51" s="46"/>
      <c r="B51" s="70">
        <v>20</v>
      </c>
      <c r="C51" s="158">
        <f t="shared" si="39"/>
        <v>58.563151852454823</v>
      </c>
      <c r="D51" s="158">
        <f t="shared" si="35"/>
        <v>54.673967008430097</v>
      </c>
      <c r="E51" s="159">
        <f t="shared" si="35"/>
        <v>62.452336696479549</v>
      </c>
      <c r="F51" s="160">
        <f t="shared" si="40"/>
        <v>57.251110697574227</v>
      </c>
      <c r="G51" s="158">
        <f t="shared" si="36"/>
        <v>53.530123410751933</v>
      </c>
      <c r="H51" s="158">
        <f t="shared" si="36"/>
        <v>60.97209798439652</v>
      </c>
      <c r="I51" s="161">
        <f t="shared" si="37"/>
        <v>97.75961314687062</v>
      </c>
      <c r="J51" s="160">
        <f t="shared" si="37"/>
        <v>1.3120411548806119</v>
      </c>
      <c r="K51" s="158">
        <f t="shared" si="38"/>
        <v>0.88695666599296596</v>
      </c>
      <c r="L51" s="158">
        <f t="shared" si="38"/>
        <v>1.7371256437682578</v>
      </c>
      <c r="M51" s="162">
        <f t="shared" si="41"/>
        <v>2.2403868531294129</v>
      </c>
    </row>
    <row r="52" spans="1:13" ht="14.45" customHeight="1" x14ac:dyDescent="0.15">
      <c r="A52" s="46"/>
      <c r="B52" s="70">
        <v>25</v>
      </c>
      <c r="C52" s="158">
        <f t="shared" si="39"/>
        <v>53.563151852454823</v>
      </c>
      <c r="D52" s="158">
        <f t="shared" si="35"/>
        <v>49.673967008430097</v>
      </c>
      <c r="E52" s="159">
        <f t="shared" si="35"/>
        <v>57.452336696479549</v>
      </c>
      <c r="F52" s="160">
        <f t="shared" si="40"/>
        <v>52.251110697574212</v>
      </c>
      <c r="G52" s="158">
        <f t="shared" si="36"/>
        <v>48.530123410751919</v>
      </c>
      <c r="H52" s="158">
        <f t="shared" si="36"/>
        <v>55.972097984396505</v>
      </c>
      <c r="I52" s="161">
        <f t="shared" si="37"/>
        <v>97.550478062801901</v>
      </c>
      <c r="J52" s="160">
        <f t="shared" si="37"/>
        <v>1.3120411548806119</v>
      </c>
      <c r="K52" s="158">
        <f t="shared" si="38"/>
        <v>0.88695666599296596</v>
      </c>
      <c r="L52" s="158">
        <f t="shared" si="38"/>
        <v>1.7371256437682578</v>
      </c>
      <c r="M52" s="162">
        <f t="shared" si="41"/>
        <v>2.4495219371981012</v>
      </c>
    </row>
    <row r="53" spans="1:13" ht="14.45" customHeight="1" x14ac:dyDescent="0.15">
      <c r="A53" s="46"/>
      <c r="B53" s="70">
        <v>30</v>
      </c>
      <c r="C53" s="158">
        <f t="shared" si="39"/>
        <v>48.563151852454823</v>
      </c>
      <c r="D53" s="158">
        <f t="shared" si="35"/>
        <v>44.673967008430097</v>
      </c>
      <c r="E53" s="159">
        <f t="shared" si="35"/>
        <v>52.452336696479549</v>
      </c>
      <c r="F53" s="160">
        <f t="shared" si="40"/>
        <v>47.251110697574227</v>
      </c>
      <c r="G53" s="158">
        <f t="shared" si="36"/>
        <v>43.530123410751933</v>
      </c>
      <c r="H53" s="158">
        <f t="shared" si="36"/>
        <v>50.97209798439652</v>
      </c>
      <c r="I53" s="161">
        <f t="shared" si="37"/>
        <v>97.298278417210526</v>
      </c>
      <c r="J53" s="160">
        <f t="shared" si="37"/>
        <v>1.3120411548806119</v>
      </c>
      <c r="K53" s="158">
        <f t="shared" si="38"/>
        <v>0.88695666599296596</v>
      </c>
      <c r="L53" s="158">
        <f t="shared" si="38"/>
        <v>1.7371256437682578</v>
      </c>
      <c r="M53" s="162">
        <f t="shared" si="41"/>
        <v>2.701721582789502</v>
      </c>
    </row>
    <row r="54" spans="1:13" ht="14.45" customHeight="1" x14ac:dyDescent="0.15">
      <c r="A54" s="46"/>
      <c r="B54" s="70">
        <v>35</v>
      </c>
      <c r="C54" s="158">
        <f t="shared" si="39"/>
        <v>44.594695587451398</v>
      </c>
      <c r="D54" s="158">
        <f t="shared" si="35"/>
        <v>41.184041325140356</v>
      </c>
      <c r="E54" s="159">
        <f t="shared" si="35"/>
        <v>48.005349849762439</v>
      </c>
      <c r="F54" s="160">
        <f t="shared" si="40"/>
        <v>43.253219459581011</v>
      </c>
      <c r="G54" s="158">
        <f t="shared" si="36"/>
        <v>40.008286146158433</v>
      </c>
      <c r="H54" s="158">
        <f t="shared" si="36"/>
        <v>46.498152773003589</v>
      </c>
      <c r="I54" s="161">
        <f t="shared" si="37"/>
        <v>96.99184822275619</v>
      </c>
      <c r="J54" s="160">
        <f t="shared" si="37"/>
        <v>1.3414761278703926</v>
      </c>
      <c r="K54" s="158">
        <f t="shared" si="38"/>
        <v>0.91078790104203322</v>
      </c>
      <c r="L54" s="158">
        <f t="shared" si="38"/>
        <v>1.772164354698752</v>
      </c>
      <c r="M54" s="162">
        <f t="shared" si="41"/>
        <v>3.0081517772438242</v>
      </c>
    </row>
    <row r="55" spans="1:13" ht="14.45" customHeight="1" x14ac:dyDescent="0.15">
      <c r="A55" s="46"/>
      <c r="B55" s="70">
        <v>40</v>
      </c>
      <c r="C55" s="158">
        <f t="shared" si="39"/>
        <v>40.675945627210908</v>
      </c>
      <c r="D55" s="158">
        <f t="shared" si="35"/>
        <v>37.913110921689324</v>
      </c>
      <c r="E55" s="159">
        <f t="shared" si="35"/>
        <v>43.438780332732492</v>
      </c>
      <c r="F55" s="160">
        <f t="shared" si="40"/>
        <v>39.299872973929091</v>
      </c>
      <c r="G55" s="158">
        <f t="shared" si="36"/>
        <v>36.699341184090194</v>
      </c>
      <c r="H55" s="158">
        <f t="shared" si="36"/>
        <v>41.900404763767988</v>
      </c>
      <c r="I55" s="161">
        <f t="shared" si="37"/>
        <v>96.616986693085579</v>
      </c>
      <c r="J55" s="160">
        <f t="shared" si="37"/>
        <v>1.3760726532818128</v>
      </c>
      <c r="K55" s="158">
        <f t="shared" si="38"/>
        <v>0.93964773613609232</v>
      </c>
      <c r="L55" s="158">
        <f t="shared" si="38"/>
        <v>1.8124975704275332</v>
      </c>
      <c r="M55" s="162">
        <f t="shared" si="41"/>
        <v>3.3830133069144042</v>
      </c>
    </row>
    <row r="56" spans="1:13" ht="14.45" customHeight="1" x14ac:dyDescent="0.15">
      <c r="A56" s="46"/>
      <c r="B56" s="70">
        <v>45</v>
      </c>
      <c r="C56" s="158">
        <f t="shared" si="39"/>
        <v>36.501292973545553</v>
      </c>
      <c r="D56" s="158">
        <f t="shared" si="35"/>
        <v>34.200281183520644</v>
      </c>
      <c r="E56" s="159">
        <f t="shared" si="35"/>
        <v>38.802304763570461</v>
      </c>
      <c r="F56" s="160">
        <f t="shared" si="40"/>
        <v>35.095338380997283</v>
      </c>
      <c r="G56" s="158">
        <f t="shared" si="36"/>
        <v>32.956168120878445</v>
      </c>
      <c r="H56" s="158">
        <f t="shared" si="36"/>
        <v>37.234508641116122</v>
      </c>
      <c r="I56" s="161">
        <f t="shared" si="37"/>
        <v>96.148206055146474</v>
      </c>
      <c r="J56" s="160">
        <f t="shared" si="37"/>
        <v>1.4059545925482606</v>
      </c>
      <c r="K56" s="158">
        <f t="shared" si="38"/>
        <v>0.96399999419065519</v>
      </c>
      <c r="L56" s="158">
        <f t="shared" si="38"/>
        <v>1.847909190905866</v>
      </c>
      <c r="M56" s="162">
        <f t="shared" si="41"/>
        <v>3.8517939448534917</v>
      </c>
    </row>
    <row r="57" spans="1:13" ht="14.45" customHeight="1" x14ac:dyDescent="0.15">
      <c r="A57" s="46"/>
      <c r="B57" s="70">
        <v>50</v>
      </c>
      <c r="C57" s="158">
        <f t="shared" si="39"/>
        <v>32.547369617065698</v>
      </c>
      <c r="D57" s="158">
        <f t="shared" si="35"/>
        <v>30.687146024773831</v>
      </c>
      <c r="E57" s="159">
        <f t="shared" si="35"/>
        <v>34.407593209357564</v>
      </c>
      <c r="F57" s="160">
        <f t="shared" si="40"/>
        <v>31.097915880979976</v>
      </c>
      <c r="G57" s="158">
        <f t="shared" si="36"/>
        <v>29.402882164949624</v>
      </c>
      <c r="H57" s="158">
        <f t="shared" si="36"/>
        <v>32.792949597010328</v>
      </c>
      <c r="I57" s="161">
        <f t="shared" si="37"/>
        <v>95.546633251352759</v>
      </c>
      <c r="J57" s="160">
        <f t="shared" si="37"/>
        <v>1.4494537360857165</v>
      </c>
      <c r="K57" s="158">
        <f t="shared" si="38"/>
        <v>0.99795596581287527</v>
      </c>
      <c r="L57" s="158">
        <f t="shared" si="38"/>
        <v>1.9009515063585578</v>
      </c>
      <c r="M57" s="162">
        <f t="shared" si="41"/>
        <v>4.4533667486472339</v>
      </c>
    </row>
    <row r="58" spans="1:13" ht="14.45" customHeight="1" x14ac:dyDescent="0.15">
      <c r="A58" s="46"/>
      <c r="B58" s="70">
        <v>55</v>
      </c>
      <c r="C58" s="158">
        <f t="shared" si="39"/>
        <v>27.547369617065694</v>
      </c>
      <c r="D58" s="158">
        <f t="shared" si="35"/>
        <v>25.687146024773828</v>
      </c>
      <c r="E58" s="159">
        <f t="shared" si="35"/>
        <v>29.407593209357561</v>
      </c>
      <c r="F58" s="160">
        <f t="shared" si="40"/>
        <v>26.097915880979979</v>
      </c>
      <c r="G58" s="158">
        <f t="shared" si="36"/>
        <v>24.402882164949627</v>
      </c>
      <c r="H58" s="158">
        <f t="shared" si="36"/>
        <v>27.792949597010331</v>
      </c>
      <c r="I58" s="161">
        <f t="shared" si="37"/>
        <v>94.738322546818509</v>
      </c>
      <c r="J58" s="160">
        <f t="shared" si="37"/>
        <v>1.4494537360857165</v>
      </c>
      <c r="K58" s="158">
        <f t="shared" si="38"/>
        <v>0.99795596581287527</v>
      </c>
      <c r="L58" s="158">
        <f t="shared" si="38"/>
        <v>1.9009515063585578</v>
      </c>
      <c r="M58" s="162">
        <f t="shared" si="41"/>
        <v>5.2616774531815</v>
      </c>
    </row>
    <row r="59" spans="1:13" ht="14.45" customHeight="1" x14ac:dyDescent="0.15">
      <c r="A59" s="46"/>
      <c r="B59" s="70">
        <v>60</v>
      </c>
      <c r="C59" s="158">
        <f t="shared" si="39"/>
        <v>22.819435970899644</v>
      </c>
      <c r="D59" s="158">
        <f t="shared" si="35"/>
        <v>21.016911186585506</v>
      </c>
      <c r="E59" s="159">
        <f t="shared" si="35"/>
        <v>24.621960755213781</v>
      </c>
      <c r="F59" s="160">
        <f t="shared" si="40"/>
        <v>21.354124811493776</v>
      </c>
      <c r="G59" s="158">
        <f t="shared" si="36"/>
        <v>19.716621837760965</v>
      </c>
      <c r="H59" s="158">
        <f t="shared" si="36"/>
        <v>22.991627785226587</v>
      </c>
      <c r="I59" s="161">
        <f t="shared" si="37"/>
        <v>93.578670562784737</v>
      </c>
      <c r="J59" s="160">
        <f t="shared" si="37"/>
        <v>1.4653111594058656</v>
      </c>
      <c r="K59" s="158">
        <f t="shared" si="38"/>
        <v>1.0099449090423358</v>
      </c>
      <c r="L59" s="158">
        <f t="shared" si="38"/>
        <v>1.9206774097693955</v>
      </c>
      <c r="M59" s="162">
        <f t="shared" si="41"/>
        <v>6.4213294372152552</v>
      </c>
    </row>
    <row r="60" spans="1:13" ht="14.45" customHeight="1" x14ac:dyDescent="0.15">
      <c r="A60" s="46"/>
      <c r="B60" s="70">
        <v>65</v>
      </c>
      <c r="C60" s="158">
        <f t="shared" si="39"/>
        <v>18.092669436917323</v>
      </c>
      <c r="D60" s="158">
        <f t="shared" si="35"/>
        <v>16.347097754795413</v>
      </c>
      <c r="E60" s="159">
        <f t="shared" si="35"/>
        <v>19.838241119039232</v>
      </c>
      <c r="F60" s="160">
        <f t="shared" si="40"/>
        <v>16.646248804065973</v>
      </c>
      <c r="G60" s="158">
        <f t="shared" si="36"/>
        <v>15.065650988990825</v>
      </c>
      <c r="H60" s="158">
        <f t="shared" si="36"/>
        <v>18.226846619141121</v>
      </c>
      <c r="I60" s="161">
        <f t="shared" si="37"/>
        <v>92.00548798012089</v>
      </c>
      <c r="J60" s="160">
        <f t="shared" si="37"/>
        <v>1.4464206328513487</v>
      </c>
      <c r="K60" s="158">
        <f t="shared" si="38"/>
        <v>0.99276666582528983</v>
      </c>
      <c r="L60" s="158">
        <f t="shared" si="38"/>
        <v>1.9000745998774076</v>
      </c>
      <c r="M60" s="162">
        <f t="shared" si="41"/>
        <v>7.9945120198791058</v>
      </c>
    </row>
    <row r="61" spans="1:13" ht="14.45" customHeight="1" x14ac:dyDescent="0.15">
      <c r="A61" s="46"/>
      <c r="B61" s="70">
        <v>70</v>
      </c>
      <c r="C61" s="158">
        <f t="shared" si="39"/>
        <v>14.773473942066207</v>
      </c>
      <c r="D61" s="158">
        <f t="shared" si="35"/>
        <v>13.61626816021014</v>
      </c>
      <c r="E61" s="159">
        <f t="shared" si="35"/>
        <v>15.930679723922275</v>
      </c>
      <c r="F61" s="160">
        <f t="shared" si="40"/>
        <v>13.169762411078528</v>
      </c>
      <c r="G61" s="158">
        <f t="shared" si="36"/>
        <v>12.123859324372559</v>
      </c>
      <c r="H61" s="158">
        <f t="shared" si="36"/>
        <v>14.215665497784498</v>
      </c>
      <c r="I61" s="161">
        <f t="shared" si="37"/>
        <v>89.144655229524261</v>
      </c>
      <c r="J61" s="160">
        <f t="shared" si="37"/>
        <v>1.603711530987679</v>
      </c>
      <c r="K61" s="158">
        <f t="shared" si="38"/>
        <v>1.1221310060881793</v>
      </c>
      <c r="L61" s="158">
        <f t="shared" si="38"/>
        <v>2.0852920558871788</v>
      </c>
      <c r="M61" s="162">
        <f t="shared" si="41"/>
        <v>10.855344770475732</v>
      </c>
    </row>
    <row r="62" spans="1:13" ht="14.45" customHeight="1" x14ac:dyDescent="0.15">
      <c r="A62" s="46"/>
      <c r="B62" s="70">
        <v>75</v>
      </c>
      <c r="C62" s="158">
        <f t="shared" si="39"/>
        <v>10.242912144036151</v>
      </c>
      <c r="D62" s="158">
        <f t="shared" si="35"/>
        <v>9.1696937226348449</v>
      </c>
      <c r="E62" s="159">
        <f t="shared" si="35"/>
        <v>11.316130565437456</v>
      </c>
      <c r="F62" s="160">
        <f t="shared" si="40"/>
        <v>8.7619456611332911</v>
      </c>
      <c r="G62" s="158">
        <f t="shared" si="36"/>
        <v>7.7974198193084234</v>
      </c>
      <c r="H62" s="158">
        <f t="shared" si="36"/>
        <v>9.7264715029581588</v>
      </c>
      <c r="I62" s="161">
        <f t="shared" si="37"/>
        <v>85.541548515915565</v>
      </c>
      <c r="J62" s="160">
        <f t="shared" si="37"/>
        <v>1.4809664829028595</v>
      </c>
      <c r="K62" s="158">
        <f t="shared" si="38"/>
        <v>1.0115087237590077</v>
      </c>
      <c r="L62" s="158">
        <f t="shared" si="38"/>
        <v>1.9504242420467113</v>
      </c>
      <c r="M62" s="162">
        <f t="shared" si="41"/>
        <v>14.458451484084433</v>
      </c>
    </row>
    <row r="63" spans="1:13" ht="14.45" customHeight="1" x14ac:dyDescent="0.15">
      <c r="A63" s="46"/>
      <c r="B63" s="70">
        <v>80</v>
      </c>
      <c r="C63" s="158">
        <f>AB23</f>
        <v>7.4993273703000263</v>
      </c>
      <c r="D63" s="158">
        <f t="shared" si="35"/>
        <v>6.6802210400842954</v>
      </c>
      <c r="E63" s="159">
        <f t="shared" si="35"/>
        <v>8.318433700515758</v>
      </c>
      <c r="F63" s="160">
        <f>AC23</f>
        <v>5.9723018516169546</v>
      </c>
      <c r="G63" s="158">
        <f t="shared" si="36"/>
        <v>5.1762041449032736</v>
      </c>
      <c r="H63" s="158">
        <f t="shared" si="36"/>
        <v>6.7683995583306356</v>
      </c>
      <c r="I63" s="161">
        <f t="shared" si="37"/>
        <v>79.637833591174726</v>
      </c>
      <c r="J63" s="160">
        <f t="shared" si="37"/>
        <v>1.5270255186830708</v>
      </c>
      <c r="K63" s="158">
        <f t="shared" si="38"/>
        <v>1.0056526073755314</v>
      </c>
      <c r="L63" s="158">
        <f t="shared" si="38"/>
        <v>2.0483984299906099</v>
      </c>
      <c r="M63" s="162">
        <f>AF23</f>
        <v>20.36216640882526</v>
      </c>
    </row>
    <row r="64" spans="1:13" ht="14.45" customHeight="1" x14ac:dyDescent="0.15">
      <c r="A64" s="22"/>
      <c r="B64" s="93">
        <v>85</v>
      </c>
      <c r="C64" s="163">
        <f>AB24</f>
        <v>4.9538436973586739</v>
      </c>
      <c r="D64" s="163">
        <f t="shared" si="35"/>
        <v>3.4204206709748206</v>
      </c>
      <c r="E64" s="164">
        <f t="shared" si="35"/>
        <v>6.4872667237425272</v>
      </c>
      <c r="F64" s="165">
        <f>AC24</f>
        <v>3.6269212784233158</v>
      </c>
      <c r="G64" s="163">
        <f t="shared" si="36"/>
        <v>2.365743935036023</v>
      </c>
      <c r="H64" s="163">
        <f t="shared" si="36"/>
        <v>4.8880986218106086</v>
      </c>
      <c r="I64" s="166">
        <f t="shared" si="37"/>
        <v>73.214285714285737</v>
      </c>
      <c r="J64" s="165">
        <f t="shared" si="37"/>
        <v>1.3269224189353592</v>
      </c>
      <c r="K64" s="163">
        <f t="shared" si="38"/>
        <v>0.62062695644712296</v>
      </c>
      <c r="L64" s="163">
        <f t="shared" si="38"/>
        <v>2.0332178814235955</v>
      </c>
      <c r="M64" s="167">
        <f>AF24</f>
        <v>26.785714285714292</v>
      </c>
    </row>
    <row r="65" spans="1:13" ht="14.45" customHeight="1" x14ac:dyDescent="0.15">
      <c r="A65" s="46" t="s">
        <v>102</v>
      </c>
      <c r="B65" s="168">
        <v>0</v>
      </c>
      <c r="C65" s="169">
        <f>AB25</f>
        <v>89.257186904488236</v>
      </c>
      <c r="D65" s="169">
        <f t="shared" si="35"/>
        <v>87.085453055058395</v>
      </c>
      <c r="E65" s="170">
        <f t="shared" si="35"/>
        <v>91.428920753918078</v>
      </c>
      <c r="F65" s="171">
        <f>AC25</f>
        <v>86.199915282696267</v>
      </c>
      <c r="G65" s="169">
        <f t="shared" si="36"/>
        <v>84.194169529334587</v>
      </c>
      <c r="H65" s="169">
        <f t="shared" si="36"/>
        <v>88.205661036057947</v>
      </c>
      <c r="I65" s="172">
        <f t="shared" si="37"/>
        <v>96.574761397013916</v>
      </c>
      <c r="J65" s="171">
        <f t="shared" si="37"/>
        <v>3.05727162179199</v>
      </c>
      <c r="K65" s="169">
        <f t="shared" si="38"/>
        <v>2.3558239574915012</v>
      </c>
      <c r="L65" s="169">
        <f t="shared" si="38"/>
        <v>3.7587192860924787</v>
      </c>
      <c r="M65" s="173">
        <f>AF25</f>
        <v>3.4252386029861053</v>
      </c>
    </row>
    <row r="66" spans="1:13" ht="14.45" customHeight="1" x14ac:dyDescent="0.15">
      <c r="A66" s="125"/>
      <c r="B66" s="70">
        <v>5</v>
      </c>
      <c r="C66" s="158">
        <f>AB26</f>
        <v>84.257186904488236</v>
      </c>
      <c r="D66" s="158">
        <f t="shared" si="35"/>
        <v>82.085453055058395</v>
      </c>
      <c r="E66" s="159">
        <f t="shared" si="35"/>
        <v>86.428920753918078</v>
      </c>
      <c r="F66" s="160">
        <f>AC26</f>
        <v>81.199915282696253</v>
      </c>
      <c r="G66" s="158">
        <f t="shared" si="36"/>
        <v>79.194169529334573</v>
      </c>
      <c r="H66" s="158">
        <f t="shared" si="36"/>
        <v>83.205661036057933</v>
      </c>
      <c r="I66" s="161">
        <f t="shared" si="37"/>
        <v>96.371500480715525</v>
      </c>
      <c r="J66" s="160">
        <f t="shared" si="37"/>
        <v>3.05727162179199</v>
      </c>
      <c r="K66" s="158">
        <f t="shared" si="38"/>
        <v>2.3558239574915012</v>
      </c>
      <c r="L66" s="158">
        <f t="shared" si="38"/>
        <v>3.7587192860924787</v>
      </c>
      <c r="M66" s="162">
        <f>AF26</f>
        <v>3.6284995192844902</v>
      </c>
    </row>
    <row r="67" spans="1:13" ht="14.45" customHeight="1" x14ac:dyDescent="0.15">
      <c r="A67" s="125"/>
      <c r="B67" s="70">
        <v>10</v>
      </c>
      <c r="C67" s="158">
        <f t="shared" ref="C67:C80" si="42">AB27</f>
        <v>79.25718690448825</v>
      </c>
      <c r="D67" s="158">
        <f t="shared" si="35"/>
        <v>77.085453055058409</v>
      </c>
      <c r="E67" s="159">
        <f t="shared" si="35"/>
        <v>81.428920753918092</v>
      </c>
      <c r="F67" s="160">
        <f t="shared" ref="F67:F80" si="43">AC27</f>
        <v>76.199915282696253</v>
      </c>
      <c r="G67" s="158">
        <f t="shared" si="36"/>
        <v>74.194169529334573</v>
      </c>
      <c r="H67" s="158">
        <f t="shared" si="36"/>
        <v>78.205661036057933</v>
      </c>
      <c r="I67" s="161">
        <f t="shared" si="37"/>
        <v>96.142593824991195</v>
      </c>
      <c r="J67" s="160">
        <f t="shared" si="37"/>
        <v>3.05727162179199</v>
      </c>
      <c r="K67" s="158">
        <f t="shared" si="38"/>
        <v>2.3558239574915012</v>
      </c>
      <c r="L67" s="158">
        <f t="shared" si="38"/>
        <v>3.7587192860924787</v>
      </c>
      <c r="M67" s="162">
        <f t="shared" ref="M67:M80" si="44">AF27</f>
        <v>3.8574061750087929</v>
      </c>
    </row>
    <row r="68" spans="1:13" ht="14.45" customHeight="1" x14ac:dyDescent="0.15">
      <c r="A68" s="125"/>
      <c r="B68" s="70">
        <v>15</v>
      </c>
      <c r="C68" s="158">
        <f t="shared" si="42"/>
        <v>74.25718690448825</v>
      </c>
      <c r="D68" s="158">
        <f t="shared" si="35"/>
        <v>72.085453055058409</v>
      </c>
      <c r="E68" s="159">
        <f t="shared" si="35"/>
        <v>76.428920753918092</v>
      </c>
      <c r="F68" s="160">
        <f t="shared" si="43"/>
        <v>71.199915282696253</v>
      </c>
      <c r="G68" s="158">
        <f t="shared" si="36"/>
        <v>69.194169529334573</v>
      </c>
      <c r="H68" s="158">
        <f t="shared" si="36"/>
        <v>73.205661036057933</v>
      </c>
      <c r="I68" s="161">
        <f t="shared" si="37"/>
        <v>95.882860973814772</v>
      </c>
      <c r="J68" s="160">
        <f t="shared" si="37"/>
        <v>3.05727162179199</v>
      </c>
      <c r="K68" s="158">
        <f t="shared" si="38"/>
        <v>2.3558239574915012</v>
      </c>
      <c r="L68" s="158">
        <f t="shared" si="38"/>
        <v>3.7587192860924787</v>
      </c>
      <c r="M68" s="162">
        <f t="shared" si="44"/>
        <v>4.1171390261852254</v>
      </c>
    </row>
    <row r="69" spans="1:13" ht="14.45" customHeight="1" x14ac:dyDescent="0.15">
      <c r="A69" s="125"/>
      <c r="B69" s="70">
        <v>20</v>
      </c>
      <c r="C69" s="158">
        <f t="shared" si="42"/>
        <v>69.25718690448825</v>
      </c>
      <c r="D69" s="158">
        <f t="shared" si="35"/>
        <v>67.085453055058409</v>
      </c>
      <c r="E69" s="159">
        <f t="shared" si="35"/>
        <v>71.428920753918092</v>
      </c>
      <c r="F69" s="160">
        <f t="shared" si="43"/>
        <v>66.199915282696253</v>
      </c>
      <c r="G69" s="158">
        <f t="shared" si="36"/>
        <v>64.194169529334573</v>
      </c>
      <c r="H69" s="158">
        <f t="shared" si="36"/>
        <v>68.205661036057933</v>
      </c>
      <c r="I69" s="161">
        <f t="shared" si="37"/>
        <v>95.585625465833246</v>
      </c>
      <c r="J69" s="160">
        <f t="shared" si="37"/>
        <v>3.05727162179199</v>
      </c>
      <c r="K69" s="158">
        <f t="shared" si="38"/>
        <v>2.3558239574915012</v>
      </c>
      <c r="L69" s="158">
        <f t="shared" si="38"/>
        <v>3.7587192860924787</v>
      </c>
      <c r="M69" s="162">
        <f t="shared" si="44"/>
        <v>4.4143745341667371</v>
      </c>
    </row>
    <row r="70" spans="1:13" ht="14.45" customHeight="1" x14ac:dyDescent="0.15">
      <c r="A70" s="125"/>
      <c r="B70" s="70">
        <v>25</v>
      </c>
      <c r="C70" s="158">
        <f t="shared" si="42"/>
        <v>64.25718690448825</v>
      </c>
      <c r="D70" s="158">
        <f t="shared" si="35"/>
        <v>62.085453055058416</v>
      </c>
      <c r="E70" s="159">
        <f t="shared" si="35"/>
        <v>66.428920753918092</v>
      </c>
      <c r="F70" s="160">
        <f t="shared" si="43"/>
        <v>61.199915282696253</v>
      </c>
      <c r="G70" s="158">
        <f t="shared" si="36"/>
        <v>59.194169529334573</v>
      </c>
      <c r="H70" s="158">
        <f t="shared" si="36"/>
        <v>63.205661036057933</v>
      </c>
      <c r="I70" s="161">
        <f t="shared" si="37"/>
        <v>95.242132796232852</v>
      </c>
      <c r="J70" s="160">
        <f t="shared" si="37"/>
        <v>3.05727162179199</v>
      </c>
      <c r="K70" s="158">
        <f t="shared" si="38"/>
        <v>2.3558239574915012</v>
      </c>
      <c r="L70" s="158">
        <f t="shared" si="38"/>
        <v>3.7587192860924787</v>
      </c>
      <c r="M70" s="162">
        <f t="shared" si="44"/>
        <v>4.7578672037671241</v>
      </c>
    </row>
    <row r="71" spans="1:13" ht="14.45" customHeight="1" x14ac:dyDescent="0.15">
      <c r="A71" s="125"/>
      <c r="B71" s="70">
        <v>30</v>
      </c>
      <c r="C71" s="158">
        <f t="shared" si="42"/>
        <v>59.25718690448825</v>
      </c>
      <c r="D71" s="158">
        <f t="shared" si="35"/>
        <v>57.085453055058416</v>
      </c>
      <c r="E71" s="159">
        <f t="shared" si="35"/>
        <v>61.428920753918085</v>
      </c>
      <c r="F71" s="160">
        <f t="shared" si="43"/>
        <v>56.199915282696253</v>
      </c>
      <c r="G71" s="158">
        <f t="shared" si="36"/>
        <v>54.194169529334573</v>
      </c>
      <c r="H71" s="158">
        <f t="shared" si="36"/>
        <v>58.205661036057933</v>
      </c>
      <c r="I71" s="161">
        <f t="shared" si="37"/>
        <v>94.840673711494674</v>
      </c>
      <c r="J71" s="160">
        <f t="shared" si="37"/>
        <v>3.05727162179199</v>
      </c>
      <c r="K71" s="158">
        <f t="shared" si="38"/>
        <v>2.3558239574915012</v>
      </c>
      <c r="L71" s="158">
        <f t="shared" si="38"/>
        <v>3.7587192860924787</v>
      </c>
      <c r="M71" s="162">
        <f t="shared" si="44"/>
        <v>5.1593262885053131</v>
      </c>
    </row>
    <row r="72" spans="1:13" ht="14.45" customHeight="1" x14ac:dyDescent="0.15">
      <c r="A72" s="125"/>
      <c r="B72" s="70">
        <v>35</v>
      </c>
      <c r="C72" s="158">
        <f t="shared" si="42"/>
        <v>54.25718690448825</v>
      </c>
      <c r="D72" s="158">
        <f t="shared" si="35"/>
        <v>52.085453055058416</v>
      </c>
      <c r="E72" s="159">
        <f t="shared" si="35"/>
        <v>56.428920753918085</v>
      </c>
      <c r="F72" s="160">
        <f t="shared" si="43"/>
        <v>51.199915282696253</v>
      </c>
      <c r="G72" s="158">
        <f t="shared" si="36"/>
        <v>49.194169529334573</v>
      </c>
      <c r="H72" s="158">
        <f t="shared" si="36"/>
        <v>53.205661036057933</v>
      </c>
      <c r="I72" s="161">
        <f t="shared" si="37"/>
        <v>94.365222754408791</v>
      </c>
      <c r="J72" s="160">
        <f t="shared" si="37"/>
        <v>3.05727162179199</v>
      </c>
      <c r="K72" s="158">
        <f t="shared" si="38"/>
        <v>2.3558239574915012</v>
      </c>
      <c r="L72" s="158">
        <f t="shared" si="38"/>
        <v>3.7587192860924787</v>
      </c>
      <c r="M72" s="162">
        <f t="shared" si="44"/>
        <v>5.634777245591196</v>
      </c>
    </row>
    <row r="73" spans="1:13" ht="14.45" customHeight="1" x14ac:dyDescent="0.15">
      <c r="A73" s="125"/>
      <c r="B73" s="70">
        <v>40</v>
      </c>
      <c r="C73" s="158">
        <f t="shared" si="42"/>
        <v>49.25718690448825</v>
      </c>
      <c r="D73" s="158">
        <f t="shared" si="35"/>
        <v>47.085453055058416</v>
      </c>
      <c r="E73" s="159">
        <f t="shared" si="35"/>
        <v>51.428920753918085</v>
      </c>
      <c r="F73" s="160">
        <f t="shared" si="43"/>
        <v>46.199915282696253</v>
      </c>
      <c r="G73" s="158">
        <f t="shared" si="36"/>
        <v>44.194169529334573</v>
      </c>
      <c r="H73" s="158">
        <f t="shared" si="36"/>
        <v>48.205661036057933</v>
      </c>
      <c r="I73" s="161">
        <f t="shared" si="37"/>
        <v>93.793247617408255</v>
      </c>
      <c r="J73" s="160">
        <f t="shared" si="37"/>
        <v>3.05727162179199</v>
      </c>
      <c r="K73" s="158">
        <f t="shared" si="38"/>
        <v>2.3558239574915012</v>
      </c>
      <c r="L73" s="158">
        <f t="shared" si="38"/>
        <v>3.7587192860924787</v>
      </c>
      <c r="M73" s="162">
        <f t="shared" si="44"/>
        <v>6.2067523825917377</v>
      </c>
    </row>
    <row r="74" spans="1:13" ht="14.45" customHeight="1" x14ac:dyDescent="0.15">
      <c r="A74" s="125"/>
      <c r="B74" s="70">
        <v>45</v>
      </c>
      <c r="C74" s="158">
        <f t="shared" si="42"/>
        <v>44.257186904488243</v>
      </c>
      <c r="D74" s="158">
        <f t="shared" si="35"/>
        <v>42.085453055058409</v>
      </c>
      <c r="E74" s="159">
        <f t="shared" si="35"/>
        <v>46.428920753918078</v>
      </c>
      <c r="F74" s="160">
        <f t="shared" si="43"/>
        <v>41.19991528269626</v>
      </c>
      <c r="G74" s="158">
        <f t="shared" si="36"/>
        <v>39.19416952933458</v>
      </c>
      <c r="H74" s="158">
        <f t="shared" si="36"/>
        <v>43.20566103605794</v>
      </c>
      <c r="I74" s="161">
        <f t="shared" si="37"/>
        <v>93.092033552900901</v>
      </c>
      <c r="J74" s="160">
        <f t="shared" si="37"/>
        <v>3.05727162179199</v>
      </c>
      <c r="K74" s="158">
        <f t="shared" si="38"/>
        <v>2.3558239574915012</v>
      </c>
      <c r="L74" s="158">
        <f t="shared" si="38"/>
        <v>3.7587192860924787</v>
      </c>
      <c r="M74" s="162">
        <f t="shared" si="44"/>
        <v>6.9079664470991116</v>
      </c>
    </row>
    <row r="75" spans="1:13" ht="14.45" customHeight="1" x14ac:dyDescent="0.15">
      <c r="A75" s="125"/>
      <c r="B75" s="70">
        <v>50</v>
      </c>
      <c r="C75" s="158">
        <f t="shared" si="42"/>
        <v>39.25718690448825</v>
      </c>
      <c r="D75" s="158">
        <f t="shared" si="35"/>
        <v>37.085453055058416</v>
      </c>
      <c r="E75" s="159">
        <f t="shared" si="35"/>
        <v>41.428920753918085</v>
      </c>
      <c r="F75" s="160">
        <f t="shared" si="43"/>
        <v>36.199915282696267</v>
      </c>
      <c r="G75" s="158">
        <f t="shared" si="36"/>
        <v>34.194169529334587</v>
      </c>
      <c r="H75" s="158">
        <f t="shared" si="36"/>
        <v>38.205661036057947</v>
      </c>
      <c r="I75" s="161">
        <f t="shared" si="37"/>
        <v>92.212198930019497</v>
      </c>
      <c r="J75" s="160">
        <f t="shared" si="37"/>
        <v>3.05727162179199</v>
      </c>
      <c r="K75" s="158">
        <f t="shared" si="38"/>
        <v>2.3558239574915012</v>
      </c>
      <c r="L75" s="158">
        <f t="shared" si="38"/>
        <v>3.7587192860924787</v>
      </c>
      <c r="M75" s="162">
        <f t="shared" si="44"/>
        <v>7.7878010699805236</v>
      </c>
    </row>
    <row r="76" spans="1:13" ht="14.45" customHeight="1" x14ac:dyDescent="0.15">
      <c r="A76" s="125"/>
      <c r="B76" s="70">
        <v>55</v>
      </c>
      <c r="C76" s="158">
        <f t="shared" si="42"/>
        <v>35.422887683649975</v>
      </c>
      <c r="D76" s="158">
        <f t="shared" si="35"/>
        <v>33.897018604704726</v>
      </c>
      <c r="E76" s="159">
        <f t="shared" si="35"/>
        <v>36.948756762595224</v>
      </c>
      <c r="F76" s="160">
        <f t="shared" si="43"/>
        <v>32.2683045445022</v>
      </c>
      <c r="G76" s="158">
        <f t="shared" si="36"/>
        <v>30.846721344482148</v>
      </c>
      <c r="H76" s="158">
        <f t="shared" si="36"/>
        <v>33.689887744522252</v>
      </c>
      <c r="I76" s="161">
        <f t="shared" si="37"/>
        <v>91.09450599476726</v>
      </c>
      <c r="J76" s="160">
        <f t="shared" si="37"/>
        <v>3.1545831391477726</v>
      </c>
      <c r="K76" s="158">
        <f t="shared" si="38"/>
        <v>2.4438923653986686</v>
      </c>
      <c r="L76" s="158">
        <f t="shared" si="38"/>
        <v>3.8652739128968765</v>
      </c>
      <c r="M76" s="162">
        <f t="shared" si="44"/>
        <v>8.9054940052327325</v>
      </c>
    </row>
    <row r="77" spans="1:13" ht="14.45" customHeight="1" x14ac:dyDescent="0.15">
      <c r="A77" s="125"/>
      <c r="B77" s="70">
        <v>60</v>
      </c>
      <c r="C77" s="158">
        <f t="shared" si="42"/>
        <v>30.885896893340778</v>
      </c>
      <c r="D77" s="158">
        <f t="shared" si="35"/>
        <v>29.637168526628528</v>
      </c>
      <c r="E77" s="159">
        <f t="shared" si="35"/>
        <v>32.134625260053028</v>
      </c>
      <c r="F77" s="160">
        <f t="shared" si="43"/>
        <v>27.68676081369329</v>
      </c>
      <c r="G77" s="158">
        <f t="shared" si="36"/>
        <v>26.505152243710992</v>
      </c>
      <c r="H77" s="158">
        <f t="shared" si="36"/>
        <v>28.868369383675589</v>
      </c>
      <c r="I77" s="161">
        <f t="shared" si="37"/>
        <v>89.64208133344755</v>
      </c>
      <c r="J77" s="160">
        <f t="shared" si="37"/>
        <v>3.1991360796474919</v>
      </c>
      <c r="K77" s="158">
        <f t="shared" si="38"/>
        <v>2.4837929733898205</v>
      </c>
      <c r="L77" s="158">
        <f t="shared" si="38"/>
        <v>3.9144791859051633</v>
      </c>
      <c r="M77" s="162">
        <f t="shared" si="44"/>
        <v>10.357918666552465</v>
      </c>
    </row>
    <row r="78" spans="1:13" ht="14.45" customHeight="1" x14ac:dyDescent="0.15">
      <c r="A78" s="125"/>
      <c r="B78" s="70">
        <v>65</v>
      </c>
      <c r="C78" s="158">
        <f t="shared" si="42"/>
        <v>25.885896893340782</v>
      </c>
      <c r="D78" s="158">
        <f t="shared" si="35"/>
        <v>24.637168526628532</v>
      </c>
      <c r="E78" s="159">
        <f t="shared" si="35"/>
        <v>27.134625260053031</v>
      </c>
      <c r="F78" s="160">
        <f t="shared" si="43"/>
        <v>22.68676081369329</v>
      </c>
      <c r="G78" s="158">
        <f t="shared" si="36"/>
        <v>21.505152243710992</v>
      </c>
      <c r="H78" s="158">
        <f t="shared" si="36"/>
        <v>23.868369383675589</v>
      </c>
      <c r="I78" s="161">
        <f t="shared" si="37"/>
        <v>87.641393717864659</v>
      </c>
      <c r="J78" s="160">
        <f t="shared" si="37"/>
        <v>3.1991360796474919</v>
      </c>
      <c r="K78" s="158">
        <f t="shared" si="38"/>
        <v>2.4837929733898205</v>
      </c>
      <c r="L78" s="158">
        <f t="shared" si="38"/>
        <v>3.9144791859051633</v>
      </c>
      <c r="M78" s="162">
        <f t="shared" si="44"/>
        <v>12.358606282135346</v>
      </c>
    </row>
    <row r="79" spans="1:13" ht="14.45" customHeight="1" x14ac:dyDescent="0.15">
      <c r="A79" s="125"/>
      <c r="B79" s="70">
        <v>70</v>
      </c>
      <c r="C79" s="158">
        <f t="shared" si="42"/>
        <v>20.885896893340785</v>
      </c>
      <c r="D79" s="158">
        <f t="shared" si="35"/>
        <v>19.637168526628535</v>
      </c>
      <c r="E79" s="159">
        <f t="shared" si="35"/>
        <v>22.134625260053035</v>
      </c>
      <c r="F79" s="160">
        <f t="shared" si="43"/>
        <v>17.768061626701421</v>
      </c>
      <c r="G79" s="158">
        <f t="shared" si="36"/>
        <v>16.591749972594386</v>
      </c>
      <c r="H79" s="158">
        <f t="shared" si="36"/>
        <v>18.944373280808456</v>
      </c>
      <c r="I79" s="161">
        <f t="shared" si="37"/>
        <v>85.072054685698234</v>
      </c>
      <c r="J79" s="160">
        <f t="shared" si="37"/>
        <v>3.1178352666393621</v>
      </c>
      <c r="K79" s="158">
        <f t="shared" si="38"/>
        <v>2.4112759594309789</v>
      </c>
      <c r="L79" s="158">
        <f t="shared" si="38"/>
        <v>3.8243945738477452</v>
      </c>
      <c r="M79" s="162">
        <f t="shared" si="44"/>
        <v>14.927945314301757</v>
      </c>
    </row>
    <row r="80" spans="1:13" ht="14.45" customHeight="1" x14ac:dyDescent="0.15">
      <c r="A80" s="125"/>
      <c r="B80" s="70">
        <v>75</v>
      </c>
      <c r="C80" s="158">
        <f t="shared" si="42"/>
        <v>16.807086934121262</v>
      </c>
      <c r="D80" s="158">
        <f t="shared" si="35"/>
        <v>15.876927272980931</v>
      </c>
      <c r="E80" s="159">
        <f t="shared" si="35"/>
        <v>17.737246595261592</v>
      </c>
      <c r="F80" s="160">
        <f t="shared" si="43"/>
        <v>13.64528693817946</v>
      </c>
      <c r="G80" s="158">
        <f t="shared" si="36"/>
        <v>12.686622625535378</v>
      </c>
      <c r="H80" s="158">
        <f t="shared" si="36"/>
        <v>14.603951250823542</v>
      </c>
      <c r="I80" s="161">
        <f t="shared" si="37"/>
        <v>81.187697735276146</v>
      </c>
      <c r="J80" s="160">
        <f t="shared" si="37"/>
        <v>3.1617999959417999</v>
      </c>
      <c r="K80" s="158">
        <f t="shared" si="38"/>
        <v>2.4472627025075284</v>
      </c>
      <c r="L80" s="158">
        <f t="shared" si="38"/>
        <v>3.8763372893760715</v>
      </c>
      <c r="M80" s="162">
        <f t="shared" si="44"/>
        <v>18.812302264723847</v>
      </c>
    </row>
    <row r="81" spans="1:13" ht="14.45" customHeight="1" x14ac:dyDescent="0.15">
      <c r="A81" s="125"/>
      <c r="B81" s="70">
        <v>80</v>
      </c>
      <c r="C81" s="158">
        <f>AB41</f>
        <v>12.511374837855753</v>
      </c>
      <c r="D81" s="158">
        <f t="shared" si="35"/>
        <v>11.767234361180678</v>
      </c>
      <c r="E81" s="159">
        <f t="shared" si="35"/>
        <v>13.255515314530827</v>
      </c>
      <c r="F81" s="160">
        <f>AC41</f>
        <v>9.340744930940474</v>
      </c>
      <c r="G81" s="158">
        <f t="shared" si="36"/>
        <v>8.4732767788102024</v>
      </c>
      <c r="H81" s="158">
        <f t="shared" si="36"/>
        <v>10.208213083070746</v>
      </c>
      <c r="I81" s="161">
        <f t="shared" si="37"/>
        <v>74.658021616282483</v>
      </c>
      <c r="J81" s="160">
        <f t="shared" si="37"/>
        <v>3.1706299069152797</v>
      </c>
      <c r="K81" s="158">
        <f t="shared" si="38"/>
        <v>2.4446095153488301</v>
      </c>
      <c r="L81" s="158">
        <f t="shared" si="38"/>
        <v>3.8966502984817293</v>
      </c>
      <c r="M81" s="162">
        <f>AF41</f>
        <v>25.341978383717535</v>
      </c>
    </row>
    <row r="82" spans="1:13" ht="14.45" customHeight="1" thickBot="1" x14ac:dyDescent="0.2">
      <c r="A82" s="129"/>
      <c r="B82" s="130">
        <v>85</v>
      </c>
      <c r="C82" s="174">
        <f>AB42</f>
        <v>8.6456514953746151</v>
      </c>
      <c r="D82" s="174">
        <f t="shared" si="35"/>
        <v>6.0605929414607989</v>
      </c>
      <c r="E82" s="175">
        <f t="shared" si="35"/>
        <v>11.230710049288431</v>
      </c>
      <c r="F82" s="176">
        <f>AC42</f>
        <v>5.6265351001644328</v>
      </c>
      <c r="G82" s="174">
        <f t="shared" si="36"/>
        <v>3.79673002519612</v>
      </c>
      <c r="H82" s="174">
        <f t="shared" si="36"/>
        <v>7.4563401751327456</v>
      </c>
      <c r="I82" s="177">
        <f t="shared" si="37"/>
        <v>65.07936507936509</v>
      </c>
      <c r="J82" s="176">
        <f t="shared" si="37"/>
        <v>3.0191163952101827</v>
      </c>
      <c r="K82" s="174">
        <f t="shared" si="38"/>
        <v>1.864637678488916</v>
      </c>
      <c r="L82" s="174">
        <f t="shared" si="38"/>
        <v>4.1735951119314496</v>
      </c>
      <c r="M82" s="178">
        <f>AF42</f>
        <v>34.920634920634917</v>
      </c>
    </row>
    <row r="83" spans="1:13" ht="14.45" customHeight="1" thickTop="1" x14ac:dyDescent="0.15"/>
    <row r="84" spans="1:13" ht="14.45" customHeight="1" x14ac:dyDescent="0.15"/>
  </sheetData>
  <protectedRanges>
    <protectedRange sqref="C7:F42" name="範囲1"/>
  </protectedRanges>
  <mergeCells count="30">
    <mergeCell ref="A1:M1"/>
    <mergeCell ref="B4:F4"/>
    <mergeCell ref="G4:L4"/>
    <mergeCell ref="O4:P4"/>
    <mergeCell ref="Q4:S4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T4:W4"/>
    <mergeCell ref="AL5:AM5"/>
    <mergeCell ref="AN5:AO5"/>
    <mergeCell ref="AP5:AQ5"/>
    <mergeCell ref="AR5:AS5"/>
    <mergeCell ref="AT5:AU5"/>
    <mergeCell ref="A45:A46"/>
    <mergeCell ref="B45:B46"/>
    <mergeCell ref="C45:E45"/>
    <mergeCell ref="F45:I45"/>
    <mergeCell ref="J45:M45"/>
    <mergeCell ref="D46:E46"/>
    <mergeCell ref="G46:H46"/>
    <mergeCell ref="K46:L46"/>
  </mergeCells>
  <phoneticPr fontId="2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4"/>
  <sheetViews>
    <sheetView workbookViewId="0">
      <selection activeCell="J18" sqref="J18"/>
    </sheetView>
  </sheetViews>
  <sheetFormatPr defaultRowHeight="13.5" x14ac:dyDescent="0.15"/>
  <cols>
    <col min="1" max="1" width="4.625" style="1" customWidth="1"/>
    <col min="2" max="2" width="7.625" style="1" customWidth="1"/>
    <col min="3" max="7" width="9.625" style="1" customWidth="1"/>
    <col min="8" max="8" width="11.625" style="1" bestFit="1" customWidth="1"/>
    <col min="9" max="11" width="9.625" style="1" customWidth="1"/>
    <col min="12" max="12" width="11.625" style="1" bestFit="1" customWidth="1"/>
    <col min="13" max="14" width="9.625" style="1" customWidth="1"/>
    <col min="15" max="16" width="8.625" style="1" customWidth="1"/>
    <col min="17" max="22" width="9.625" style="1" customWidth="1"/>
    <col min="23" max="23" width="10.625" style="1" customWidth="1"/>
    <col min="24" max="24" width="9.625" style="1" customWidth="1"/>
    <col min="25" max="25" width="10.625" style="1" customWidth="1"/>
    <col min="26" max="26" width="9.625" style="1" customWidth="1"/>
    <col min="27" max="32" width="10.625" style="1" customWidth="1"/>
    <col min="33" max="33" width="6.625" style="1" customWidth="1"/>
    <col min="34" max="41" width="10.625" style="1" customWidth="1"/>
    <col min="42" max="47" width="9.625" style="1" customWidth="1"/>
    <col min="48" max="256" width="9" style="1"/>
    <col min="257" max="257" width="4.625" style="1" customWidth="1"/>
    <col min="258" max="258" width="7.625" style="1" customWidth="1"/>
    <col min="259" max="270" width="9.625" style="1" customWidth="1"/>
    <col min="271" max="272" width="8.625" style="1" customWidth="1"/>
    <col min="273" max="278" width="9.625" style="1" customWidth="1"/>
    <col min="279" max="279" width="10.625" style="1" customWidth="1"/>
    <col min="280" max="280" width="9.625" style="1" customWidth="1"/>
    <col min="281" max="281" width="10.625" style="1" customWidth="1"/>
    <col min="282" max="282" width="9.625" style="1" customWidth="1"/>
    <col min="283" max="288" width="10.625" style="1" customWidth="1"/>
    <col min="289" max="289" width="6.625" style="1" customWidth="1"/>
    <col min="290" max="297" width="10.625" style="1" customWidth="1"/>
    <col min="298" max="303" width="9.625" style="1" customWidth="1"/>
    <col min="304" max="512" width="9" style="1"/>
    <col min="513" max="513" width="4.625" style="1" customWidth="1"/>
    <col min="514" max="514" width="7.625" style="1" customWidth="1"/>
    <col min="515" max="526" width="9.625" style="1" customWidth="1"/>
    <col min="527" max="528" width="8.625" style="1" customWidth="1"/>
    <col min="529" max="534" width="9.625" style="1" customWidth="1"/>
    <col min="535" max="535" width="10.625" style="1" customWidth="1"/>
    <col min="536" max="536" width="9.625" style="1" customWidth="1"/>
    <col min="537" max="537" width="10.625" style="1" customWidth="1"/>
    <col min="538" max="538" width="9.625" style="1" customWidth="1"/>
    <col min="539" max="544" width="10.625" style="1" customWidth="1"/>
    <col min="545" max="545" width="6.625" style="1" customWidth="1"/>
    <col min="546" max="553" width="10.625" style="1" customWidth="1"/>
    <col min="554" max="559" width="9.625" style="1" customWidth="1"/>
    <col min="560" max="768" width="9" style="1"/>
    <col min="769" max="769" width="4.625" style="1" customWidth="1"/>
    <col min="770" max="770" width="7.625" style="1" customWidth="1"/>
    <col min="771" max="782" width="9.625" style="1" customWidth="1"/>
    <col min="783" max="784" width="8.625" style="1" customWidth="1"/>
    <col min="785" max="790" width="9.625" style="1" customWidth="1"/>
    <col min="791" max="791" width="10.625" style="1" customWidth="1"/>
    <col min="792" max="792" width="9.625" style="1" customWidth="1"/>
    <col min="793" max="793" width="10.625" style="1" customWidth="1"/>
    <col min="794" max="794" width="9.625" style="1" customWidth="1"/>
    <col min="795" max="800" width="10.625" style="1" customWidth="1"/>
    <col min="801" max="801" width="6.625" style="1" customWidth="1"/>
    <col min="802" max="809" width="10.625" style="1" customWidth="1"/>
    <col min="810" max="815" width="9.625" style="1" customWidth="1"/>
    <col min="816" max="1024" width="9" style="1"/>
    <col min="1025" max="1025" width="4.625" style="1" customWidth="1"/>
    <col min="1026" max="1026" width="7.625" style="1" customWidth="1"/>
    <col min="1027" max="1038" width="9.625" style="1" customWidth="1"/>
    <col min="1039" max="1040" width="8.625" style="1" customWidth="1"/>
    <col min="1041" max="1046" width="9.625" style="1" customWidth="1"/>
    <col min="1047" max="1047" width="10.625" style="1" customWidth="1"/>
    <col min="1048" max="1048" width="9.625" style="1" customWidth="1"/>
    <col min="1049" max="1049" width="10.625" style="1" customWidth="1"/>
    <col min="1050" max="1050" width="9.625" style="1" customWidth="1"/>
    <col min="1051" max="1056" width="10.625" style="1" customWidth="1"/>
    <col min="1057" max="1057" width="6.625" style="1" customWidth="1"/>
    <col min="1058" max="1065" width="10.625" style="1" customWidth="1"/>
    <col min="1066" max="1071" width="9.625" style="1" customWidth="1"/>
    <col min="1072" max="1280" width="9" style="1"/>
    <col min="1281" max="1281" width="4.625" style="1" customWidth="1"/>
    <col min="1282" max="1282" width="7.625" style="1" customWidth="1"/>
    <col min="1283" max="1294" width="9.625" style="1" customWidth="1"/>
    <col min="1295" max="1296" width="8.625" style="1" customWidth="1"/>
    <col min="1297" max="1302" width="9.625" style="1" customWidth="1"/>
    <col min="1303" max="1303" width="10.625" style="1" customWidth="1"/>
    <col min="1304" max="1304" width="9.625" style="1" customWidth="1"/>
    <col min="1305" max="1305" width="10.625" style="1" customWidth="1"/>
    <col min="1306" max="1306" width="9.625" style="1" customWidth="1"/>
    <col min="1307" max="1312" width="10.625" style="1" customWidth="1"/>
    <col min="1313" max="1313" width="6.625" style="1" customWidth="1"/>
    <col min="1314" max="1321" width="10.625" style="1" customWidth="1"/>
    <col min="1322" max="1327" width="9.625" style="1" customWidth="1"/>
    <col min="1328" max="1536" width="9" style="1"/>
    <col min="1537" max="1537" width="4.625" style="1" customWidth="1"/>
    <col min="1538" max="1538" width="7.625" style="1" customWidth="1"/>
    <col min="1539" max="1550" width="9.625" style="1" customWidth="1"/>
    <col min="1551" max="1552" width="8.625" style="1" customWidth="1"/>
    <col min="1553" max="1558" width="9.625" style="1" customWidth="1"/>
    <col min="1559" max="1559" width="10.625" style="1" customWidth="1"/>
    <col min="1560" max="1560" width="9.625" style="1" customWidth="1"/>
    <col min="1561" max="1561" width="10.625" style="1" customWidth="1"/>
    <col min="1562" max="1562" width="9.625" style="1" customWidth="1"/>
    <col min="1563" max="1568" width="10.625" style="1" customWidth="1"/>
    <col min="1569" max="1569" width="6.625" style="1" customWidth="1"/>
    <col min="1570" max="1577" width="10.625" style="1" customWidth="1"/>
    <col min="1578" max="1583" width="9.625" style="1" customWidth="1"/>
    <col min="1584" max="1792" width="9" style="1"/>
    <col min="1793" max="1793" width="4.625" style="1" customWidth="1"/>
    <col min="1794" max="1794" width="7.625" style="1" customWidth="1"/>
    <col min="1795" max="1806" width="9.625" style="1" customWidth="1"/>
    <col min="1807" max="1808" width="8.625" style="1" customWidth="1"/>
    <col min="1809" max="1814" width="9.625" style="1" customWidth="1"/>
    <col min="1815" max="1815" width="10.625" style="1" customWidth="1"/>
    <col min="1816" max="1816" width="9.625" style="1" customWidth="1"/>
    <col min="1817" max="1817" width="10.625" style="1" customWidth="1"/>
    <col min="1818" max="1818" width="9.625" style="1" customWidth="1"/>
    <col min="1819" max="1824" width="10.625" style="1" customWidth="1"/>
    <col min="1825" max="1825" width="6.625" style="1" customWidth="1"/>
    <col min="1826" max="1833" width="10.625" style="1" customWidth="1"/>
    <col min="1834" max="1839" width="9.625" style="1" customWidth="1"/>
    <col min="1840" max="2048" width="9" style="1"/>
    <col min="2049" max="2049" width="4.625" style="1" customWidth="1"/>
    <col min="2050" max="2050" width="7.625" style="1" customWidth="1"/>
    <col min="2051" max="2062" width="9.625" style="1" customWidth="1"/>
    <col min="2063" max="2064" width="8.625" style="1" customWidth="1"/>
    <col min="2065" max="2070" width="9.625" style="1" customWidth="1"/>
    <col min="2071" max="2071" width="10.625" style="1" customWidth="1"/>
    <col min="2072" max="2072" width="9.625" style="1" customWidth="1"/>
    <col min="2073" max="2073" width="10.625" style="1" customWidth="1"/>
    <col min="2074" max="2074" width="9.625" style="1" customWidth="1"/>
    <col min="2075" max="2080" width="10.625" style="1" customWidth="1"/>
    <col min="2081" max="2081" width="6.625" style="1" customWidth="1"/>
    <col min="2082" max="2089" width="10.625" style="1" customWidth="1"/>
    <col min="2090" max="2095" width="9.625" style="1" customWidth="1"/>
    <col min="2096" max="2304" width="9" style="1"/>
    <col min="2305" max="2305" width="4.625" style="1" customWidth="1"/>
    <col min="2306" max="2306" width="7.625" style="1" customWidth="1"/>
    <col min="2307" max="2318" width="9.625" style="1" customWidth="1"/>
    <col min="2319" max="2320" width="8.625" style="1" customWidth="1"/>
    <col min="2321" max="2326" width="9.625" style="1" customWidth="1"/>
    <col min="2327" max="2327" width="10.625" style="1" customWidth="1"/>
    <col min="2328" max="2328" width="9.625" style="1" customWidth="1"/>
    <col min="2329" max="2329" width="10.625" style="1" customWidth="1"/>
    <col min="2330" max="2330" width="9.625" style="1" customWidth="1"/>
    <col min="2331" max="2336" width="10.625" style="1" customWidth="1"/>
    <col min="2337" max="2337" width="6.625" style="1" customWidth="1"/>
    <col min="2338" max="2345" width="10.625" style="1" customWidth="1"/>
    <col min="2346" max="2351" width="9.625" style="1" customWidth="1"/>
    <col min="2352" max="2560" width="9" style="1"/>
    <col min="2561" max="2561" width="4.625" style="1" customWidth="1"/>
    <col min="2562" max="2562" width="7.625" style="1" customWidth="1"/>
    <col min="2563" max="2574" width="9.625" style="1" customWidth="1"/>
    <col min="2575" max="2576" width="8.625" style="1" customWidth="1"/>
    <col min="2577" max="2582" width="9.625" style="1" customWidth="1"/>
    <col min="2583" max="2583" width="10.625" style="1" customWidth="1"/>
    <col min="2584" max="2584" width="9.625" style="1" customWidth="1"/>
    <col min="2585" max="2585" width="10.625" style="1" customWidth="1"/>
    <col min="2586" max="2586" width="9.625" style="1" customWidth="1"/>
    <col min="2587" max="2592" width="10.625" style="1" customWidth="1"/>
    <col min="2593" max="2593" width="6.625" style="1" customWidth="1"/>
    <col min="2594" max="2601" width="10.625" style="1" customWidth="1"/>
    <col min="2602" max="2607" width="9.625" style="1" customWidth="1"/>
    <col min="2608" max="2816" width="9" style="1"/>
    <col min="2817" max="2817" width="4.625" style="1" customWidth="1"/>
    <col min="2818" max="2818" width="7.625" style="1" customWidth="1"/>
    <col min="2819" max="2830" width="9.625" style="1" customWidth="1"/>
    <col min="2831" max="2832" width="8.625" style="1" customWidth="1"/>
    <col min="2833" max="2838" width="9.625" style="1" customWidth="1"/>
    <col min="2839" max="2839" width="10.625" style="1" customWidth="1"/>
    <col min="2840" max="2840" width="9.625" style="1" customWidth="1"/>
    <col min="2841" max="2841" width="10.625" style="1" customWidth="1"/>
    <col min="2842" max="2842" width="9.625" style="1" customWidth="1"/>
    <col min="2843" max="2848" width="10.625" style="1" customWidth="1"/>
    <col min="2849" max="2849" width="6.625" style="1" customWidth="1"/>
    <col min="2850" max="2857" width="10.625" style="1" customWidth="1"/>
    <col min="2858" max="2863" width="9.625" style="1" customWidth="1"/>
    <col min="2864" max="3072" width="9" style="1"/>
    <col min="3073" max="3073" width="4.625" style="1" customWidth="1"/>
    <col min="3074" max="3074" width="7.625" style="1" customWidth="1"/>
    <col min="3075" max="3086" width="9.625" style="1" customWidth="1"/>
    <col min="3087" max="3088" width="8.625" style="1" customWidth="1"/>
    <col min="3089" max="3094" width="9.625" style="1" customWidth="1"/>
    <col min="3095" max="3095" width="10.625" style="1" customWidth="1"/>
    <col min="3096" max="3096" width="9.625" style="1" customWidth="1"/>
    <col min="3097" max="3097" width="10.625" style="1" customWidth="1"/>
    <col min="3098" max="3098" width="9.625" style="1" customWidth="1"/>
    <col min="3099" max="3104" width="10.625" style="1" customWidth="1"/>
    <col min="3105" max="3105" width="6.625" style="1" customWidth="1"/>
    <col min="3106" max="3113" width="10.625" style="1" customWidth="1"/>
    <col min="3114" max="3119" width="9.625" style="1" customWidth="1"/>
    <col min="3120" max="3328" width="9" style="1"/>
    <col min="3329" max="3329" width="4.625" style="1" customWidth="1"/>
    <col min="3330" max="3330" width="7.625" style="1" customWidth="1"/>
    <col min="3331" max="3342" width="9.625" style="1" customWidth="1"/>
    <col min="3343" max="3344" width="8.625" style="1" customWidth="1"/>
    <col min="3345" max="3350" width="9.625" style="1" customWidth="1"/>
    <col min="3351" max="3351" width="10.625" style="1" customWidth="1"/>
    <col min="3352" max="3352" width="9.625" style="1" customWidth="1"/>
    <col min="3353" max="3353" width="10.625" style="1" customWidth="1"/>
    <col min="3354" max="3354" width="9.625" style="1" customWidth="1"/>
    <col min="3355" max="3360" width="10.625" style="1" customWidth="1"/>
    <col min="3361" max="3361" width="6.625" style="1" customWidth="1"/>
    <col min="3362" max="3369" width="10.625" style="1" customWidth="1"/>
    <col min="3370" max="3375" width="9.625" style="1" customWidth="1"/>
    <col min="3376" max="3584" width="9" style="1"/>
    <col min="3585" max="3585" width="4.625" style="1" customWidth="1"/>
    <col min="3586" max="3586" width="7.625" style="1" customWidth="1"/>
    <col min="3587" max="3598" width="9.625" style="1" customWidth="1"/>
    <col min="3599" max="3600" width="8.625" style="1" customWidth="1"/>
    <col min="3601" max="3606" width="9.625" style="1" customWidth="1"/>
    <col min="3607" max="3607" width="10.625" style="1" customWidth="1"/>
    <col min="3608" max="3608" width="9.625" style="1" customWidth="1"/>
    <col min="3609" max="3609" width="10.625" style="1" customWidth="1"/>
    <col min="3610" max="3610" width="9.625" style="1" customWidth="1"/>
    <col min="3611" max="3616" width="10.625" style="1" customWidth="1"/>
    <col min="3617" max="3617" width="6.625" style="1" customWidth="1"/>
    <col min="3618" max="3625" width="10.625" style="1" customWidth="1"/>
    <col min="3626" max="3631" width="9.625" style="1" customWidth="1"/>
    <col min="3632" max="3840" width="9" style="1"/>
    <col min="3841" max="3841" width="4.625" style="1" customWidth="1"/>
    <col min="3842" max="3842" width="7.625" style="1" customWidth="1"/>
    <col min="3843" max="3854" width="9.625" style="1" customWidth="1"/>
    <col min="3855" max="3856" width="8.625" style="1" customWidth="1"/>
    <col min="3857" max="3862" width="9.625" style="1" customWidth="1"/>
    <col min="3863" max="3863" width="10.625" style="1" customWidth="1"/>
    <col min="3864" max="3864" width="9.625" style="1" customWidth="1"/>
    <col min="3865" max="3865" width="10.625" style="1" customWidth="1"/>
    <col min="3866" max="3866" width="9.625" style="1" customWidth="1"/>
    <col min="3867" max="3872" width="10.625" style="1" customWidth="1"/>
    <col min="3873" max="3873" width="6.625" style="1" customWidth="1"/>
    <col min="3874" max="3881" width="10.625" style="1" customWidth="1"/>
    <col min="3882" max="3887" width="9.625" style="1" customWidth="1"/>
    <col min="3888" max="4096" width="9" style="1"/>
    <col min="4097" max="4097" width="4.625" style="1" customWidth="1"/>
    <col min="4098" max="4098" width="7.625" style="1" customWidth="1"/>
    <col min="4099" max="4110" width="9.625" style="1" customWidth="1"/>
    <col min="4111" max="4112" width="8.625" style="1" customWidth="1"/>
    <col min="4113" max="4118" width="9.625" style="1" customWidth="1"/>
    <col min="4119" max="4119" width="10.625" style="1" customWidth="1"/>
    <col min="4120" max="4120" width="9.625" style="1" customWidth="1"/>
    <col min="4121" max="4121" width="10.625" style="1" customWidth="1"/>
    <col min="4122" max="4122" width="9.625" style="1" customWidth="1"/>
    <col min="4123" max="4128" width="10.625" style="1" customWidth="1"/>
    <col min="4129" max="4129" width="6.625" style="1" customWidth="1"/>
    <col min="4130" max="4137" width="10.625" style="1" customWidth="1"/>
    <col min="4138" max="4143" width="9.625" style="1" customWidth="1"/>
    <col min="4144" max="4352" width="9" style="1"/>
    <col min="4353" max="4353" width="4.625" style="1" customWidth="1"/>
    <col min="4354" max="4354" width="7.625" style="1" customWidth="1"/>
    <col min="4355" max="4366" width="9.625" style="1" customWidth="1"/>
    <col min="4367" max="4368" width="8.625" style="1" customWidth="1"/>
    <col min="4369" max="4374" width="9.625" style="1" customWidth="1"/>
    <col min="4375" max="4375" width="10.625" style="1" customWidth="1"/>
    <col min="4376" max="4376" width="9.625" style="1" customWidth="1"/>
    <col min="4377" max="4377" width="10.625" style="1" customWidth="1"/>
    <col min="4378" max="4378" width="9.625" style="1" customWidth="1"/>
    <col min="4379" max="4384" width="10.625" style="1" customWidth="1"/>
    <col min="4385" max="4385" width="6.625" style="1" customWidth="1"/>
    <col min="4386" max="4393" width="10.625" style="1" customWidth="1"/>
    <col min="4394" max="4399" width="9.625" style="1" customWidth="1"/>
    <col min="4400" max="4608" width="9" style="1"/>
    <col min="4609" max="4609" width="4.625" style="1" customWidth="1"/>
    <col min="4610" max="4610" width="7.625" style="1" customWidth="1"/>
    <col min="4611" max="4622" width="9.625" style="1" customWidth="1"/>
    <col min="4623" max="4624" width="8.625" style="1" customWidth="1"/>
    <col min="4625" max="4630" width="9.625" style="1" customWidth="1"/>
    <col min="4631" max="4631" width="10.625" style="1" customWidth="1"/>
    <col min="4632" max="4632" width="9.625" style="1" customWidth="1"/>
    <col min="4633" max="4633" width="10.625" style="1" customWidth="1"/>
    <col min="4634" max="4634" width="9.625" style="1" customWidth="1"/>
    <col min="4635" max="4640" width="10.625" style="1" customWidth="1"/>
    <col min="4641" max="4641" width="6.625" style="1" customWidth="1"/>
    <col min="4642" max="4649" width="10.625" style="1" customWidth="1"/>
    <col min="4650" max="4655" width="9.625" style="1" customWidth="1"/>
    <col min="4656" max="4864" width="9" style="1"/>
    <col min="4865" max="4865" width="4.625" style="1" customWidth="1"/>
    <col min="4866" max="4866" width="7.625" style="1" customWidth="1"/>
    <col min="4867" max="4878" width="9.625" style="1" customWidth="1"/>
    <col min="4879" max="4880" width="8.625" style="1" customWidth="1"/>
    <col min="4881" max="4886" width="9.625" style="1" customWidth="1"/>
    <col min="4887" max="4887" width="10.625" style="1" customWidth="1"/>
    <col min="4888" max="4888" width="9.625" style="1" customWidth="1"/>
    <col min="4889" max="4889" width="10.625" style="1" customWidth="1"/>
    <col min="4890" max="4890" width="9.625" style="1" customWidth="1"/>
    <col min="4891" max="4896" width="10.625" style="1" customWidth="1"/>
    <col min="4897" max="4897" width="6.625" style="1" customWidth="1"/>
    <col min="4898" max="4905" width="10.625" style="1" customWidth="1"/>
    <col min="4906" max="4911" width="9.625" style="1" customWidth="1"/>
    <col min="4912" max="5120" width="9" style="1"/>
    <col min="5121" max="5121" width="4.625" style="1" customWidth="1"/>
    <col min="5122" max="5122" width="7.625" style="1" customWidth="1"/>
    <col min="5123" max="5134" width="9.625" style="1" customWidth="1"/>
    <col min="5135" max="5136" width="8.625" style="1" customWidth="1"/>
    <col min="5137" max="5142" width="9.625" style="1" customWidth="1"/>
    <col min="5143" max="5143" width="10.625" style="1" customWidth="1"/>
    <col min="5144" max="5144" width="9.625" style="1" customWidth="1"/>
    <col min="5145" max="5145" width="10.625" style="1" customWidth="1"/>
    <col min="5146" max="5146" width="9.625" style="1" customWidth="1"/>
    <col min="5147" max="5152" width="10.625" style="1" customWidth="1"/>
    <col min="5153" max="5153" width="6.625" style="1" customWidth="1"/>
    <col min="5154" max="5161" width="10.625" style="1" customWidth="1"/>
    <col min="5162" max="5167" width="9.625" style="1" customWidth="1"/>
    <col min="5168" max="5376" width="9" style="1"/>
    <col min="5377" max="5377" width="4.625" style="1" customWidth="1"/>
    <col min="5378" max="5378" width="7.625" style="1" customWidth="1"/>
    <col min="5379" max="5390" width="9.625" style="1" customWidth="1"/>
    <col min="5391" max="5392" width="8.625" style="1" customWidth="1"/>
    <col min="5393" max="5398" width="9.625" style="1" customWidth="1"/>
    <col min="5399" max="5399" width="10.625" style="1" customWidth="1"/>
    <col min="5400" max="5400" width="9.625" style="1" customWidth="1"/>
    <col min="5401" max="5401" width="10.625" style="1" customWidth="1"/>
    <col min="5402" max="5402" width="9.625" style="1" customWidth="1"/>
    <col min="5403" max="5408" width="10.625" style="1" customWidth="1"/>
    <col min="5409" max="5409" width="6.625" style="1" customWidth="1"/>
    <col min="5410" max="5417" width="10.625" style="1" customWidth="1"/>
    <col min="5418" max="5423" width="9.625" style="1" customWidth="1"/>
    <col min="5424" max="5632" width="9" style="1"/>
    <col min="5633" max="5633" width="4.625" style="1" customWidth="1"/>
    <col min="5634" max="5634" width="7.625" style="1" customWidth="1"/>
    <col min="5635" max="5646" width="9.625" style="1" customWidth="1"/>
    <col min="5647" max="5648" width="8.625" style="1" customWidth="1"/>
    <col min="5649" max="5654" width="9.625" style="1" customWidth="1"/>
    <col min="5655" max="5655" width="10.625" style="1" customWidth="1"/>
    <col min="5656" max="5656" width="9.625" style="1" customWidth="1"/>
    <col min="5657" max="5657" width="10.625" style="1" customWidth="1"/>
    <col min="5658" max="5658" width="9.625" style="1" customWidth="1"/>
    <col min="5659" max="5664" width="10.625" style="1" customWidth="1"/>
    <col min="5665" max="5665" width="6.625" style="1" customWidth="1"/>
    <col min="5666" max="5673" width="10.625" style="1" customWidth="1"/>
    <col min="5674" max="5679" width="9.625" style="1" customWidth="1"/>
    <col min="5680" max="5888" width="9" style="1"/>
    <col min="5889" max="5889" width="4.625" style="1" customWidth="1"/>
    <col min="5890" max="5890" width="7.625" style="1" customWidth="1"/>
    <col min="5891" max="5902" width="9.625" style="1" customWidth="1"/>
    <col min="5903" max="5904" width="8.625" style="1" customWidth="1"/>
    <col min="5905" max="5910" width="9.625" style="1" customWidth="1"/>
    <col min="5911" max="5911" width="10.625" style="1" customWidth="1"/>
    <col min="5912" max="5912" width="9.625" style="1" customWidth="1"/>
    <col min="5913" max="5913" width="10.625" style="1" customWidth="1"/>
    <col min="5914" max="5914" width="9.625" style="1" customWidth="1"/>
    <col min="5915" max="5920" width="10.625" style="1" customWidth="1"/>
    <col min="5921" max="5921" width="6.625" style="1" customWidth="1"/>
    <col min="5922" max="5929" width="10.625" style="1" customWidth="1"/>
    <col min="5930" max="5935" width="9.625" style="1" customWidth="1"/>
    <col min="5936" max="6144" width="9" style="1"/>
    <col min="6145" max="6145" width="4.625" style="1" customWidth="1"/>
    <col min="6146" max="6146" width="7.625" style="1" customWidth="1"/>
    <col min="6147" max="6158" width="9.625" style="1" customWidth="1"/>
    <col min="6159" max="6160" width="8.625" style="1" customWidth="1"/>
    <col min="6161" max="6166" width="9.625" style="1" customWidth="1"/>
    <col min="6167" max="6167" width="10.625" style="1" customWidth="1"/>
    <col min="6168" max="6168" width="9.625" style="1" customWidth="1"/>
    <col min="6169" max="6169" width="10.625" style="1" customWidth="1"/>
    <col min="6170" max="6170" width="9.625" style="1" customWidth="1"/>
    <col min="6171" max="6176" width="10.625" style="1" customWidth="1"/>
    <col min="6177" max="6177" width="6.625" style="1" customWidth="1"/>
    <col min="6178" max="6185" width="10.625" style="1" customWidth="1"/>
    <col min="6186" max="6191" width="9.625" style="1" customWidth="1"/>
    <col min="6192" max="6400" width="9" style="1"/>
    <col min="6401" max="6401" width="4.625" style="1" customWidth="1"/>
    <col min="6402" max="6402" width="7.625" style="1" customWidth="1"/>
    <col min="6403" max="6414" width="9.625" style="1" customWidth="1"/>
    <col min="6415" max="6416" width="8.625" style="1" customWidth="1"/>
    <col min="6417" max="6422" width="9.625" style="1" customWidth="1"/>
    <col min="6423" max="6423" width="10.625" style="1" customWidth="1"/>
    <col min="6424" max="6424" width="9.625" style="1" customWidth="1"/>
    <col min="6425" max="6425" width="10.625" style="1" customWidth="1"/>
    <col min="6426" max="6426" width="9.625" style="1" customWidth="1"/>
    <col min="6427" max="6432" width="10.625" style="1" customWidth="1"/>
    <col min="6433" max="6433" width="6.625" style="1" customWidth="1"/>
    <col min="6434" max="6441" width="10.625" style="1" customWidth="1"/>
    <col min="6442" max="6447" width="9.625" style="1" customWidth="1"/>
    <col min="6448" max="6656" width="9" style="1"/>
    <col min="6657" max="6657" width="4.625" style="1" customWidth="1"/>
    <col min="6658" max="6658" width="7.625" style="1" customWidth="1"/>
    <col min="6659" max="6670" width="9.625" style="1" customWidth="1"/>
    <col min="6671" max="6672" width="8.625" style="1" customWidth="1"/>
    <col min="6673" max="6678" width="9.625" style="1" customWidth="1"/>
    <col min="6679" max="6679" width="10.625" style="1" customWidth="1"/>
    <col min="6680" max="6680" width="9.625" style="1" customWidth="1"/>
    <col min="6681" max="6681" width="10.625" style="1" customWidth="1"/>
    <col min="6682" max="6682" width="9.625" style="1" customWidth="1"/>
    <col min="6683" max="6688" width="10.625" style="1" customWidth="1"/>
    <col min="6689" max="6689" width="6.625" style="1" customWidth="1"/>
    <col min="6690" max="6697" width="10.625" style="1" customWidth="1"/>
    <col min="6698" max="6703" width="9.625" style="1" customWidth="1"/>
    <col min="6704" max="6912" width="9" style="1"/>
    <col min="6913" max="6913" width="4.625" style="1" customWidth="1"/>
    <col min="6914" max="6914" width="7.625" style="1" customWidth="1"/>
    <col min="6915" max="6926" width="9.625" style="1" customWidth="1"/>
    <col min="6927" max="6928" width="8.625" style="1" customWidth="1"/>
    <col min="6929" max="6934" width="9.625" style="1" customWidth="1"/>
    <col min="6935" max="6935" width="10.625" style="1" customWidth="1"/>
    <col min="6936" max="6936" width="9.625" style="1" customWidth="1"/>
    <col min="6937" max="6937" width="10.625" style="1" customWidth="1"/>
    <col min="6938" max="6938" width="9.625" style="1" customWidth="1"/>
    <col min="6939" max="6944" width="10.625" style="1" customWidth="1"/>
    <col min="6945" max="6945" width="6.625" style="1" customWidth="1"/>
    <col min="6946" max="6953" width="10.625" style="1" customWidth="1"/>
    <col min="6954" max="6959" width="9.625" style="1" customWidth="1"/>
    <col min="6960" max="7168" width="9" style="1"/>
    <col min="7169" max="7169" width="4.625" style="1" customWidth="1"/>
    <col min="7170" max="7170" width="7.625" style="1" customWidth="1"/>
    <col min="7171" max="7182" width="9.625" style="1" customWidth="1"/>
    <col min="7183" max="7184" width="8.625" style="1" customWidth="1"/>
    <col min="7185" max="7190" width="9.625" style="1" customWidth="1"/>
    <col min="7191" max="7191" width="10.625" style="1" customWidth="1"/>
    <col min="7192" max="7192" width="9.625" style="1" customWidth="1"/>
    <col min="7193" max="7193" width="10.625" style="1" customWidth="1"/>
    <col min="7194" max="7194" width="9.625" style="1" customWidth="1"/>
    <col min="7195" max="7200" width="10.625" style="1" customWidth="1"/>
    <col min="7201" max="7201" width="6.625" style="1" customWidth="1"/>
    <col min="7202" max="7209" width="10.625" style="1" customWidth="1"/>
    <col min="7210" max="7215" width="9.625" style="1" customWidth="1"/>
    <col min="7216" max="7424" width="9" style="1"/>
    <col min="7425" max="7425" width="4.625" style="1" customWidth="1"/>
    <col min="7426" max="7426" width="7.625" style="1" customWidth="1"/>
    <col min="7427" max="7438" width="9.625" style="1" customWidth="1"/>
    <col min="7439" max="7440" width="8.625" style="1" customWidth="1"/>
    <col min="7441" max="7446" width="9.625" style="1" customWidth="1"/>
    <col min="7447" max="7447" width="10.625" style="1" customWidth="1"/>
    <col min="7448" max="7448" width="9.625" style="1" customWidth="1"/>
    <col min="7449" max="7449" width="10.625" style="1" customWidth="1"/>
    <col min="7450" max="7450" width="9.625" style="1" customWidth="1"/>
    <col min="7451" max="7456" width="10.625" style="1" customWidth="1"/>
    <col min="7457" max="7457" width="6.625" style="1" customWidth="1"/>
    <col min="7458" max="7465" width="10.625" style="1" customWidth="1"/>
    <col min="7466" max="7471" width="9.625" style="1" customWidth="1"/>
    <col min="7472" max="7680" width="9" style="1"/>
    <col min="7681" max="7681" width="4.625" style="1" customWidth="1"/>
    <col min="7682" max="7682" width="7.625" style="1" customWidth="1"/>
    <col min="7683" max="7694" width="9.625" style="1" customWidth="1"/>
    <col min="7695" max="7696" width="8.625" style="1" customWidth="1"/>
    <col min="7697" max="7702" width="9.625" style="1" customWidth="1"/>
    <col min="7703" max="7703" width="10.625" style="1" customWidth="1"/>
    <col min="7704" max="7704" width="9.625" style="1" customWidth="1"/>
    <col min="7705" max="7705" width="10.625" style="1" customWidth="1"/>
    <col min="7706" max="7706" width="9.625" style="1" customWidth="1"/>
    <col min="7707" max="7712" width="10.625" style="1" customWidth="1"/>
    <col min="7713" max="7713" width="6.625" style="1" customWidth="1"/>
    <col min="7714" max="7721" width="10.625" style="1" customWidth="1"/>
    <col min="7722" max="7727" width="9.625" style="1" customWidth="1"/>
    <col min="7728" max="7936" width="9" style="1"/>
    <col min="7937" max="7937" width="4.625" style="1" customWidth="1"/>
    <col min="7938" max="7938" width="7.625" style="1" customWidth="1"/>
    <col min="7939" max="7950" width="9.625" style="1" customWidth="1"/>
    <col min="7951" max="7952" width="8.625" style="1" customWidth="1"/>
    <col min="7953" max="7958" width="9.625" style="1" customWidth="1"/>
    <col min="7959" max="7959" width="10.625" style="1" customWidth="1"/>
    <col min="7960" max="7960" width="9.625" style="1" customWidth="1"/>
    <col min="7961" max="7961" width="10.625" style="1" customWidth="1"/>
    <col min="7962" max="7962" width="9.625" style="1" customWidth="1"/>
    <col min="7963" max="7968" width="10.625" style="1" customWidth="1"/>
    <col min="7969" max="7969" width="6.625" style="1" customWidth="1"/>
    <col min="7970" max="7977" width="10.625" style="1" customWidth="1"/>
    <col min="7978" max="7983" width="9.625" style="1" customWidth="1"/>
    <col min="7984" max="8192" width="9" style="1"/>
    <col min="8193" max="8193" width="4.625" style="1" customWidth="1"/>
    <col min="8194" max="8194" width="7.625" style="1" customWidth="1"/>
    <col min="8195" max="8206" width="9.625" style="1" customWidth="1"/>
    <col min="8207" max="8208" width="8.625" style="1" customWidth="1"/>
    <col min="8209" max="8214" width="9.625" style="1" customWidth="1"/>
    <col min="8215" max="8215" width="10.625" style="1" customWidth="1"/>
    <col min="8216" max="8216" width="9.625" style="1" customWidth="1"/>
    <col min="8217" max="8217" width="10.625" style="1" customWidth="1"/>
    <col min="8218" max="8218" width="9.625" style="1" customWidth="1"/>
    <col min="8219" max="8224" width="10.625" style="1" customWidth="1"/>
    <col min="8225" max="8225" width="6.625" style="1" customWidth="1"/>
    <col min="8226" max="8233" width="10.625" style="1" customWidth="1"/>
    <col min="8234" max="8239" width="9.625" style="1" customWidth="1"/>
    <col min="8240" max="8448" width="9" style="1"/>
    <col min="8449" max="8449" width="4.625" style="1" customWidth="1"/>
    <col min="8450" max="8450" width="7.625" style="1" customWidth="1"/>
    <col min="8451" max="8462" width="9.625" style="1" customWidth="1"/>
    <col min="8463" max="8464" width="8.625" style="1" customWidth="1"/>
    <col min="8465" max="8470" width="9.625" style="1" customWidth="1"/>
    <col min="8471" max="8471" width="10.625" style="1" customWidth="1"/>
    <col min="8472" max="8472" width="9.625" style="1" customWidth="1"/>
    <col min="8473" max="8473" width="10.625" style="1" customWidth="1"/>
    <col min="8474" max="8474" width="9.625" style="1" customWidth="1"/>
    <col min="8475" max="8480" width="10.625" style="1" customWidth="1"/>
    <col min="8481" max="8481" width="6.625" style="1" customWidth="1"/>
    <col min="8482" max="8489" width="10.625" style="1" customWidth="1"/>
    <col min="8490" max="8495" width="9.625" style="1" customWidth="1"/>
    <col min="8496" max="8704" width="9" style="1"/>
    <col min="8705" max="8705" width="4.625" style="1" customWidth="1"/>
    <col min="8706" max="8706" width="7.625" style="1" customWidth="1"/>
    <col min="8707" max="8718" width="9.625" style="1" customWidth="1"/>
    <col min="8719" max="8720" width="8.625" style="1" customWidth="1"/>
    <col min="8721" max="8726" width="9.625" style="1" customWidth="1"/>
    <col min="8727" max="8727" width="10.625" style="1" customWidth="1"/>
    <col min="8728" max="8728" width="9.625" style="1" customWidth="1"/>
    <col min="8729" max="8729" width="10.625" style="1" customWidth="1"/>
    <col min="8730" max="8730" width="9.625" style="1" customWidth="1"/>
    <col min="8731" max="8736" width="10.625" style="1" customWidth="1"/>
    <col min="8737" max="8737" width="6.625" style="1" customWidth="1"/>
    <col min="8738" max="8745" width="10.625" style="1" customWidth="1"/>
    <col min="8746" max="8751" width="9.625" style="1" customWidth="1"/>
    <col min="8752" max="8960" width="9" style="1"/>
    <col min="8961" max="8961" width="4.625" style="1" customWidth="1"/>
    <col min="8962" max="8962" width="7.625" style="1" customWidth="1"/>
    <col min="8963" max="8974" width="9.625" style="1" customWidth="1"/>
    <col min="8975" max="8976" width="8.625" style="1" customWidth="1"/>
    <col min="8977" max="8982" width="9.625" style="1" customWidth="1"/>
    <col min="8983" max="8983" width="10.625" style="1" customWidth="1"/>
    <col min="8984" max="8984" width="9.625" style="1" customWidth="1"/>
    <col min="8985" max="8985" width="10.625" style="1" customWidth="1"/>
    <col min="8986" max="8986" width="9.625" style="1" customWidth="1"/>
    <col min="8987" max="8992" width="10.625" style="1" customWidth="1"/>
    <col min="8993" max="8993" width="6.625" style="1" customWidth="1"/>
    <col min="8994" max="9001" width="10.625" style="1" customWidth="1"/>
    <col min="9002" max="9007" width="9.625" style="1" customWidth="1"/>
    <col min="9008" max="9216" width="9" style="1"/>
    <col min="9217" max="9217" width="4.625" style="1" customWidth="1"/>
    <col min="9218" max="9218" width="7.625" style="1" customWidth="1"/>
    <col min="9219" max="9230" width="9.625" style="1" customWidth="1"/>
    <col min="9231" max="9232" width="8.625" style="1" customWidth="1"/>
    <col min="9233" max="9238" width="9.625" style="1" customWidth="1"/>
    <col min="9239" max="9239" width="10.625" style="1" customWidth="1"/>
    <col min="9240" max="9240" width="9.625" style="1" customWidth="1"/>
    <col min="9241" max="9241" width="10.625" style="1" customWidth="1"/>
    <col min="9242" max="9242" width="9.625" style="1" customWidth="1"/>
    <col min="9243" max="9248" width="10.625" style="1" customWidth="1"/>
    <col min="9249" max="9249" width="6.625" style="1" customWidth="1"/>
    <col min="9250" max="9257" width="10.625" style="1" customWidth="1"/>
    <col min="9258" max="9263" width="9.625" style="1" customWidth="1"/>
    <col min="9264" max="9472" width="9" style="1"/>
    <col min="9473" max="9473" width="4.625" style="1" customWidth="1"/>
    <col min="9474" max="9474" width="7.625" style="1" customWidth="1"/>
    <col min="9475" max="9486" width="9.625" style="1" customWidth="1"/>
    <col min="9487" max="9488" width="8.625" style="1" customWidth="1"/>
    <col min="9489" max="9494" width="9.625" style="1" customWidth="1"/>
    <col min="9495" max="9495" width="10.625" style="1" customWidth="1"/>
    <col min="9496" max="9496" width="9.625" style="1" customWidth="1"/>
    <col min="9497" max="9497" width="10.625" style="1" customWidth="1"/>
    <col min="9498" max="9498" width="9.625" style="1" customWidth="1"/>
    <col min="9499" max="9504" width="10.625" style="1" customWidth="1"/>
    <col min="9505" max="9505" width="6.625" style="1" customWidth="1"/>
    <col min="9506" max="9513" width="10.625" style="1" customWidth="1"/>
    <col min="9514" max="9519" width="9.625" style="1" customWidth="1"/>
    <col min="9520" max="9728" width="9" style="1"/>
    <col min="9729" max="9729" width="4.625" style="1" customWidth="1"/>
    <col min="9730" max="9730" width="7.625" style="1" customWidth="1"/>
    <col min="9731" max="9742" width="9.625" style="1" customWidth="1"/>
    <col min="9743" max="9744" width="8.625" style="1" customWidth="1"/>
    <col min="9745" max="9750" width="9.625" style="1" customWidth="1"/>
    <col min="9751" max="9751" width="10.625" style="1" customWidth="1"/>
    <col min="9752" max="9752" width="9.625" style="1" customWidth="1"/>
    <col min="9753" max="9753" width="10.625" style="1" customWidth="1"/>
    <col min="9754" max="9754" width="9.625" style="1" customWidth="1"/>
    <col min="9755" max="9760" width="10.625" style="1" customWidth="1"/>
    <col min="9761" max="9761" width="6.625" style="1" customWidth="1"/>
    <col min="9762" max="9769" width="10.625" style="1" customWidth="1"/>
    <col min="9770" max="9775" width="9.625" style="1" customWidth="1"/>
    <col min="9776" max="9984" width="9" style="1"/>
    <col min="9985" max="9985" width="4.625" style="1" customWidth="1"/>
    <col min="9986" max="9986" width="7.625" style="1" customWidth="1"/>
    <col min="9987" max="9998" width="9.625" style="1" customWidth="1"/>
    <col min="9999" max="10000" width="8.625" style="1" customWidth="1"/>
    <col min="10001" max="10006" width="9.625" style="1" customWidth="1"/>
    <col min="10007" max="10007" width="10.625" style="1" customWidth="1"/>
    <col min="10008" max="10008" width="9.625" style="1" customWidth="1"/>
    <col min="10009" max="10009" width="10.625" style="1" customWidth="1"/>
    <col min="10010" max="10010" width="9.625" style="1" customWidth="1"/>
    <col min="10011" max="10016" width="10.625" style="1" customWidth="1"/>
    <col min="10017" max="10017" width="6.625" style="1" customWidth="1"/>
    <col min="10018" max="10025" width="10.625" style="1" customWidth="1"/>
    <col min="10026" max="10031" width="9.625" style="1" customWidth="1"/>
    <col min="10032" max="10240" width="9" style="1"/>
    <col min="10241" max="10241" width="4.625" style="1" customWidth="1"/>
    <col min="10242" max="10242" width="7.625" style="1" customWidth="1"/>
    <col min="10243" max="10254" width="9.625" style="1" customWidth="1"/>
    <col min="10255" max="10256" width="8.625" style="1" customWidth="1"/>
    <col min="10257" max="10262" width="9.625" style="1" customWidth="1"/>
    <col min="10263" max="10263" width="10.625" style="1" customWidth="1"/>
    <col min="10264" max="10264" width="9.625" style="1" customWidth="1"/>
    <col min="10265" max="10265" width="10.625" style="1" customWidth="1"/>
    <col min="10266" max="10266" width="9.625" style="1" customWidth="1"/>
    <col min="10267" max="10272" width="10.625" style="1" customWidth="1"/>
    <col min="10273" max="10273" width="6.625" style="1" customWidth="1"/>
    <col min="10274" max="10281" width="10.625" style="1" customWidth="1"/>
    <col min="10282" max="10287" width="9.625" style="1" customWidth="1"/>
    <col min="10288" max="10496" width="9" style="1"/>
    <col min="10497" max="10497" width="4.625" style="1" customWidth="1"/>
    <col min="10498" max="10498" width="7.625" style="1" customWidth="1"/>
    <col min="10499" max="10510" width="9.625" style="1" customWidth="1"/>
    <col min="10511" max="10512" width="8.625" style="1" customWidth="1"/>
    <col min="10513" max="10518" width="9.625" style="1" customWidth="1"/>
    <col min="10519" max="10519" width="10.625" style="1" customWidth="1"/>
    <col min="10520" max="10520" width="9.625" style="1" customWidth="1"/>
    <col min="10521" max="10521" width="10.625" style="1" customWidth="1"/>
    <col min="10522" max="10522" width="9.625" style="1" customWidth="1"/>
    <col min="10523" max="10528" width="10.625" style="1" customWidth="1"/>
    <col min="10529" max="10529" width="6.625" style="1" customWidth="1"/>
    <col min="10530" max="10537" width="10.625" style="1" customWidth="1"/>
    <col min="10538" max="10543" width="9.625" style="1" customWidth="1"/>
    <col min="10544" max="10752" width="9" style="1"/>
    <col min="10753" max="10753" width="4.625" style="1" customWidth="1"/>
    <col min="10754" max="10754" width="7.625" style="1" customWidth="1"/>
    <col min="10755" max="10766" width="9.625" style="1" customWidth="1"/>
    <col min="10767" max="10768" width="8.625" style="1" customWidth="1"/>
    <col min="10769" max="10774" width="9.625" style="1" customWidth="1"/>
    <col min="10775" max="10775" width="10.625" style="1" customWidth="1"/>
    <col min="10776" max="10776" width="9.625" style="1" customWidth="1"/>
    <col min="10777" max="10777" width="10.625" style="1" customWidth="1"/>
    <col min="10778" max="10778" width="9.625" style="1" customWidth="1"/>
    <col min="10779" max="10784" width="10.625" style="1" customWidth="1"/>
    <col min="10785" max="10785" width="6.625" style="1" customWidth="1"/>
    <col min="10786" max="10793" width="10.625" style="1" customWidth="1"/>
    <col min="10794" max="10799" width="9.625" style="1" customWidth="1"/>
    <col min="10800" max="11008" width="9" style="1"/>
    <col min="11009" max="11009" width="4.625" style="1" customWidth="1"/>
    <col min="11010" max="11010" width="7.625" style="1" customWidth="1"/>
    <col min="11011" max="11022" width="9.625" style="1" customWidth="1"/>
    <col min="11023" max="11024" width="8.625" style="1" customWidth="1"/>
    <col min="11025" max="11030" width="9.625" style="1" customWidth="1"/>
    <col min="11031" max="11031" width="10.625" style="1" customWidth="1"/>
    <col min="11032" max="11032" width="9.625" style="1" customWidth="1"/>
    <col min="11033" max="11033" width="10.625" style="1" customWidth="1"/>
    <col min="11034" max="11034" width="9.625" style="1" customWidth="1"/>
    <col min="11035" max="11040" width="10.625" style="1" customWidth="1"/>
    <col min="11041" max="11041" width="6.625" style="1" customWidth="1"/>
    <col min="11042" max="11049" width="10.625" style="1" customWidth="1"/>
    <col min="11050" max="11055" width="9.625" style="1" customWidth="1"/>
    <col min="11056" max="11264" width="9" style="1"/>
    <col min="11265" max="11265" width="4.625" style="1" customWidth="1"/>
    <col min="11266" max="11266" width="7.625" style="1" customWidth="1"/>
    <col min="11267" max="11278" width="9.625" style="1" customWidth="1"/>
    <col min="11279" max="11280" width="8.625" style="1" customWidth="1"/>
    <col min="11281" max="11286" width="9.625" style="1" customWidth="1"/>
    <col min="11287" max="11287" width="10.625" style="1" customWidth="1"/>
    <col min="11288" max="11288" width="9.625" style="1" customWidth="1"/>
    <col min="11289" max="11289" width="10.625" style="1" customWidth="1"/>
    <col min="11290" max="11290" width="9.625" style="1" customWidth="1"/>
    <col min="11291" max="11296" width="10.625" style="1" customWidth="1"/>
    <col min="11297" max="11297" width="6.625" style="1" customWidth="1"/>
    <col min="11298" max="11305" width="10.625" style="1" customWidth="1"/>
    <col min="11306" max="11311" width="9.625" style="1" customWidth="1"/>
    <col min="11312" max="11520" width="9" style="1"/>
    <col min="11521" max="11521" width="4.625" style="1" customWidth="1"/>
    <col min="11522" max="11522" width="7.625" style="1" customWidth="1"/>
    <col min="11523" max="11534" width="9.625" style="1" customWidth="1"/>
    <col min="11535" max="11536" width="8.625" style="1" customWidth="1"/>
    <col min="11537" max="11542" width="9.625" style="1" customWidth="1"/>
    <col min="11543" max="11543" width="10.625" style="1" customWidth="1"/>
    <col min="11544" max="11544" width="9.625" style="1" customWidth="1"/>
    <col min="11545" max="11545" width="10.625" style="1" customWidth="1"/>
    <col min="11546" max="11546" width="9.625" style="1" customWidth="1"/>
    <col min="11547" max="11552" width="10.625" style="1" customWidth="1"/>
    <col min="11553" max="11553" width="6.625" style="1" customWidth="1"/>
    <col min="11554" max="11561" width="10.625" style="1" customWidth="1"/>
    <col min="11562" max="11567" width="9.625" style="1" customWidth="1"/>
    <col min="11568" max="11776" width="9" style="1"/>
    <col min="11777" max="11777" width="4.625" style="1" customWidth="1"/>
    <col min="11778" max="11778" width="7.625" style="1" customWidth="1"/>
    <col min="11779" max="11790" width="9.625" style="1" customWidth="1"/>
    <col min="11791" max="11792" width="8.625" style="1" customWidth="1"/>
    <col min="11793" max="11798" width="9.625" style="1" customWidth="1"/>
    <col min="11799" max="11799" width="10.625" style="1" customWidth="1"/>
    <col min="11800" max="11800" width="9.625" style="1" customWidth="1"/>
    <col min="11801" max="11801" width="10.625" style="1" customWidth="1"/>
    <col min="11802" max="11802" width="9.625" style="1" customWidth="1"/>
    <col min="11803" max="11808" width="10.625" style="1" customWidth="1"/>
    <col min="11809" max="11809" width="6.625" style="1" customWidth="1"/>
    <col min="11810" max="11817" width="10.625" style="1" customWidth="1"/>
    <col min="11818" max="11823" width="9.625" style="1" customWidth="1"/>
    <col min="11824" max="12032" width="9" style="1"/>
    <col min="12033" max="12033" width="4.625" style="1" customWidth="1"/>
    <col min="12034" max="12034" width="7.625" style="1" customWidth="1"/>
    <col min="12035" max="12046" width="9.625" style="1" customWidth="1"/>
    <col min="12047" max="12048" width="8.625" style="1" customWidth="1"/>
    <col min="12049" max="12054" width="9.625" style="1" customWidth="1"/>
    <col min="12055" max="12055" width="10.625" style="1" customWidth="1"/>
    <col min="12056" max="12056" width="9.625" style="1" customWidth="1"/>
    <col min="12057" max="12057" width="10.625" style="1" customWidth="1"/>
    <col min="12058" max="12058" width="9.625" style="1" customWidth="1"/>
    <col min="12059" max="12064" width="10.625" style="1" customWidth="1"/>
    <col min="12065" max="12065" width="6.625" style="1" customWidth="1"/>
    <col min="12066" max="12073" width="10.625" style="1" customWidth="1"/>
    <col min="12074" max="12079" width="9.625" style="1" customWidth="1"/>
    <col min="12080" max="12288" width="9" style="1"/>
    <col min="12289" max="12289" width="4.625" style="1" customWidth="1"/>
    <col min="12290" max="12290" width="7.625" style="1" customWidth="1"/>
    <col min="12291" max="12302" width="9.625" style="1" customWidth="1"/>
    <col min="12303" max="12304" width="8.625" style="1" customWidth="1"/>
    <col min="12305" max="12310" width="9.625" style="1" customWidth="1"/>
    <col min="12311" max="12311" width="10.625" style="1" customWidth="1"/>
    <col min="12312" max="12312" width="9.625" style="1" customWidth="1"/>
    <col min="12313" max="12313" width="10.625" style="1" customWidth="1"/>
    <col min="12314" max="12314" width="9.625" style="1" customWidth="1"/>
    <col min="12315" max="12320" width="10.625" style="1" customWidth="1"/>
    <col min="12321" max="12321" width="6.625" style="1" customWidth="1"/>
    <col min="12322" max="12329" width="10.625" style="1" customWidth="1"/>
    <col min="12330" max="12335" width="9.625" style="1" customWidth="1"/>
    <col min="12336" max="12544" width="9" style="1"/>
    <col min="12545" max="12545" width="4.625" style="1" customWidth="1"/>
    <col min="12546" max="12546" width="7.625" style="1" customWidth="1"/>
    <col min="12547" max="12558" width="9.625" style="1" customWidth="1"/>
    <col min="12559" max="12560" width="8.625" style="1" customWidth="1"/>
    <col min="12561" max="12566" width="9.625" style="1" customWidth="1"/>
    <col min="12567" max="12567" width="10.625" style="1" customWidth="1"/>
    <col min="12568" max="12568" width="9.625" style="1" customWidth="1"/>
    <col min="12569" max="12569" width="10.625" style="1" customWidth="1"/>
    <col min="12570" max="12570" width="9.625" style="1" customWidth="1"/>
    <col min="12571" max="12576" width="10.625" style="1" customWidth="1"/>
    <col min="12577" max="12577" width="6.625" style="1" customWidth="1"/>
    <col min="12578" max="12585" width="10.625" style="1" customWidth="1"/>
    <col min="12586" max="12591" width="9.625" style="1" customWidth="1"/>
    <col min="12592" max="12800" width="9" style="1"/>
    <col min="12801" max="12801" width="4.625" style="1" customWidth="1"/>
    <col min="12802" max="12802" width="7.625" style="1" customWidth="1"/>
    <col min="12803" max="12814" width="9.625" style="1" customWidth="1"/>
    <col min="12815" max="12816" width="8.625" style="1" customWidth="1"/>
    <col min="12817" max="12822" width="9.625" style="1" customWidth="1"/>
    <col min="12823" max="12823" width="10.625" style="1" customWidth="1"/>
    <col min="12824" max="12824" width="9.625" style="1" customWidth="1"/>
    <col min="12825" max="12825" width="10.625" style="1" customWidth="1"/>
    <col min="12826" max="12826" width="9.625" style="1" customWidth="1"/>
    <col min="12827" max="12832" width="10.625" style="1" customWidth="1"/>
    <col min="12833" max="12833" width="6.625" style="1" customWidth="1"/>
    <col min="12834" max="12841" width="10.625" style="1" customWidth="1"/>
    <col min="12842" max="12847" width="9.625" style="1" customWidth="1"/>
    <col min="12848" max="13056" width="9" style="1"/>
    <col min="13057" max="13057" width="4.625" style="1" customWidth="1"/>
    <col min="13058" max="13058" width="7.625" style="1" customWidth="1"/>
    <col min="13059" max="13070" width="9.625" style="1" customWidth="1"/>
    <col min="13071" max="13072" width="8.625" style="1" customWidth="1"/>
    <col min="13073" max="13078" width="9.625" style="1" customWidth="1"/>
    <col min="13079" max="13079" width="10.625" style="1" customWidth="1"/>
    <col min="13080" max="13080" width="9.625" style="1" customWidth="1"/>
    <col min="13081" max="13081" width="10.625" style="1" customWidth="1"/>
    <col min="13082" max="13082" width="9.625" style="1" customWidth="1"/>
    <col min="13083" max="13088" width="10.625" style="1" customWidth="1"/>
    <col min="13089" max="13089" width="6.625" style="1" customWidth="1"/>
    <col min="13090" max="13097" width="10.625" style="1" customWidth="1"/>
    <col min="13098" max="13103" width="9.625" style="1" customWidth="1"/>
    <col min="13104" max="13312" width="9" style="1"/>
    <col min="13313" max="13313" width="4.625" style="1" customWidth="1"/>
    <col min="13314" max="13314" width="7.625" style="1" customWidth="1"/>
    <col min="13315" max="13326" width="9.625" style="1" customWidth="1"/>
    <col min="13327" max="13328" width="8.625" style="1" customWidth="1"/>
    <col min="13329" max="13334" width="9.625" style="1" customWidth="1"/>
    <col min="13335" max="13335" width="10.625" style="1" customWidth="1"/>
    <col min="13336" max="13336" width="9.625" style="1" customWidth="1"/>
    <col min="13337" max="13337" width="10.625" style="1" customWidth="1"/>
    <col min="13338" max="13338" width="9.625" style="1" customWidth="1"/>
    <col min="13339" max="13344" width="10.625" style="1" customWidth="1"/>
    <col min="13345" max="13345" width="6.625" style="1" customWidth="1"/>
    <col min="13346" max="13353" width="10.625" style="1" customWidth="1"/>
    <col min="13354" max="13359" width="9.625" style="1" customWidth="1"/>
    <col min="13360" max="13568" width="9" style="1"/>
    <col min="13569" max="13569" width="4.625" style="1" customWidth="1"/>
    <col min="13570" max="13570" width="7.625" style="1" customWidth="1"/>
    <col min="13571" max="13582" width="9.625" style="1" customWidth="1"/>
    <col min="13583" max="13584" width="8.625" style="1" customWidth="1"/>
    <col min="13585" max="13590" width="9.625" style="1" customWidth="1"/>
    <col min="13591" max="13591" width="10.625" style="1" customWidth="1"/>
    <col min="13592" max="13592" width="9.625" style="1" customWidth="1"/>
    <col min="13593" max="13593" width="10.625" style="1" customWidth="1"/>
    <col min="13594" max="13594" width="9.625" style="1" customWidth="1"/>
    <col min="13595" max="13600" width="10.625" style="1" customWidth="1"/>
    <col min="13601" max="13601" width="6.625" style="1" customWidth="1"/>
    <col min="13602" max="13609" width="10.625" style="1" customWidth="1"/>
    <col min="13610" max="13615" width="9.625" style="1" customWidth="1"/>
    <col min="13616" max="13824" width="9" style="1"/>
    <col min="13825" max="13825" width="4.625" style="1" customWidth="1"/>
    <col min="13826" max="13826" width="7.625" style="1" customWidth="1"/>
    <col min="13827" max="13838" width="9.625" style="1" customWidth="1"/>
    <col min="13839" max="13840" width="8.625" style="1" customWidth="1"/>
    <col min="13841" max="13846" width="9.625" style="1" customWidth="1"/>
    <col min="13847" max="13847" width="10.625" style="1" customWidth="1"/>
    <col min="13848" max="13848" width="9.625" style="1" customWidth="1"/>
    <col min="13849" max="13849" width="10.625" style="1" customWidth="1"/>
    <col min="13850" max="13850" width="9.625" style="1" customWidth="1"/>
    <col min="13851" max="13856" width="10.625" style="1" customWidth="1"/>
    <col min="13857" max="13857" width="6.625" style="1" customWidth="1"/>
    <col min="13858" max="13865" width="10.625" style="1" customWidth="1"/>
    <col min="13866" max="13871" width="9.625" style="1" customWidth="1"/>
    <col min="13872" max="14080" width="9" style="1"/>
    <col min="14081" max="14081" width="4.625" style="1" customWidth="1"/>
    <col min="14082" max="14082" width="7.625" style="1" customWidth="1"/>
    <col min="14083" max="14094" width="9.625" style="1" customWidth="1"/>
    <col min="14095" max="14096" width="8.625" style="1" customWidth="1"/>
    <col min="14097" max="14102" width="9.625" style="1" customWidth="1"/>
    <col min="14103" max="14103" width="10.625" style="1" customWidth="1"/>
    <col min="14104" max="14104" width="9.625" style="1" customWidth="1"/>
    <col min="14105" max="14105" width="10.625" style="1" customWidth="1"/>
    <col min="14106" max="14106" width="9.625" style="1" customWidth="1"/>
    <col min="14107" max="14112" width="10.625" style="1" customWidth="1"/>
    <col min="14113" max="14113" width="6.625" style="1" customWidth="1"/>
    <col min="14114" max="14121" width="10.625" style="1" customWidth="1"/>
    <col min="14122" max="14127" width="9.625" style="1" customWidth="1"/>
    <col min="14128" max="14336" width="9" style="1"/>
    <col min="14337" max="14337" width="4.625" style="1" customWidth="1"/>
    <col min="14338" max="14338" width="7.625" style="1" customWidth="1"/>
    <col min="14339" max="14350" width="9.625" style="1" customWidth="1"/>
    <col min="14351" max="14352" width="8.625" style="1" customWidth="1"/>
    <col min="14353" max="14358" width="9.625" style="1" customWidth="1"/>
    <col min="14359" max="14359" width="10.625" style="1" customWidth="1"/>
    <col min="14360" max="14360" width="9.625" style="1" customWidth="1"/>
    <col min="14361" max="14361" width="10.625" style="1" customWidth="1"/>
    <col min="14362" max="14362" width="9.625" style="1" customWidth="1"/>
    <col min="14363" max="14368" width="10.625" style="1" customWidth="1"/>
    <col min="14369" max="14369" width="6.625" style="1" customWidth="1"/>
    <col min="14370" max="14377" width="10.625" style="1" customWidth="1"/>
    <col min="14378" max="14383" width="9.625" style="1" customWidth="1"/>
    <col min="14384" max="14592" width="9" style="1"/>
    <col min="14593" max="14593" width="4.625" style="1" customWidth="1"/>
    <col min="14594" max="14594" width="7.625" style="1" customWidth="1"/>
    <col min="14595" max="14606" width="9.625" style="1" customWidth="1"/>
    <col min="14607" max="14608" width="8.625" style="1" customWidth="1"/>
    <col min="14609" max="14614" width="9.625" style="1" customWidth="1"/>
    <col min="14615" max="14615" width="10.625" style="1" customWidth="1"/>
    <col min="14616" max="14616" width="9.625" style="1" customWidth="1"/>
    <col min="14617" max="14617" width="10.625" style="1" customWidth="1"/>
    <col min="14618" max="14618" width="9.625" style="1" customWidth="1"/>
    <col min="14619" max="14624" width="10.625" style="1" customWidth="1"/>
    <col min="14625" max="14625" width="6.625" style="1" customWidth="1"/>
    <col min="14626" max="14633" width="10.625" style="1" customWidth="1"/>
    <col min="14634" max="14639" width="9.625" style="1" customWidth="1"/>
    <col min="14640" max="14848" width="9" style="1"/>
    <col min="14849" max="14849" width="4.625" style="1" customWidth="1"/>
    <col min="14850" max="14850" width="7.625" style="1" customWidth="1"/>
    <col min="14851" max="14862" width="9.625" style="1" customWidth="1"/>
    <col min="14863" max="14864" width="8.625" style="1" customWidth="1"/>
    <col min="14865" max="14870" width="9.625" style="1" customWidth="1"/>
    <col min="14871" max="14871" width="10.625" style="1" customWidth="1"/>
    <col min="14872" max="14872" width="9.625" style="1" customWidth="1"/>
    <col min="14873" max="14873" width="10.625" style="1" customWidth="1"/>
    <col min="14874" max="14874" width="9.625" style="1" customWidth="1"/>
    <col min="14875" max="14880" width="10.625" style="1" customWidth="1"/>
    <col min="14881" max="14881" width="6.625" style="1" customWidth="1"/>
    <col min="14882" max="14889" width="10.625" style="1" customWidth="1"/>
    <col min="14890" max="14895" width="9.625" style="1" customWidth="1"/>
    <col min="14896" max="15104" width="9" style="1"/>
    <col min="15105" max="15105" width="4.625" style="1" customWidth="1"/>
    <col min="15106" max="15106" width="7.625" style="1" customWidth="1"/>
    <col min="15107" max="15118" width="9.625" style="1" customWidth="1"/>
    <col min="15119" max="15120" width="8.625" style="1" customWidth="1"/>
    <col min="15121" max="15126" width="9.625" style="1" customWidth="1"/>
    <col min="15127" max="15127" width="10.625" style="1" customWidth="1"/>
    <col min="15128" max="15128" width="9.625" style="1" customWidth="1"/>
    <col min="15129" max="15129" width="10.625" style="1" customWidth="1"/>
    <col min="15130" max="15130" width="9.625" style="1" customWidth="1"/>
    <col min="15131" max="15136" width="10.625" style="1" customWidth="1"/>
    <col min="15137" max="15137" width="6.625" style="1" customWidth="1"/>
    <col min="15138" max="15145" width="10.625" style="1" customWidth="1"/>
    <col min="15146" max="15151" width="9.625" style="1" customWidth="1"/>
    <col min="15152" max="15360" width="9" style="1"/>
    <col min="15361" max="15361" width="4.625" style="1" customWidth="1"/>
    <col min="15362" max="15362" width="7.625" style="1" customWidth="1"/>
    <col min="15363" max="15374" width="9.625" style="1" customWidth="1"/>
    <col min="15375" max="15376" width="8.625" style="1" customWidth="1"/>
    <col min="15377" max="15382" width="9.625" style="1" customWidth="1"/>
    <col min="15383" max="15383" width="10.625" style="1" customWidth="1"/>
    <col min="15384" max="15384" width="9.625" style="1" customWidth="1"/>
    <col min="15385" max="15385" width="10.625" style="1" customWidth="1"/>
    <col min="15386" max="15386" width="9.625" style="1" customWidth="1"/>
    <col min="15387" max="15392" width="10.625" style="1" customWidth="1"/>
    <col min="15393" max="15393" width="6.625" style="1" customWidth="1"/>
    <col min="15394" max="15401" width="10.625" style="1" customWidth="1"/>
    <col min="15402" max="15407" width="9.625" style="1" customWidth="1"/>
    <col min="15408" max="15616" width="9" style="1"/>
    <col min="15617" max="15617" width="4.625" style="1" customWidth="1"/>
    <col min="15618" max="15618" width="7.625" style="1" customWidth="1"/>
    <col min="15619" max="15630" width="9.625" style="1" customWidth="1"/>
    <col min="15631" max="15632" width="8.625" style="1" customWidth="1"/>
    <col min="15633" max="15638" width="9.625" style="1" customWidth="1"/>
    <col min="15639" max="15639" width="10.625" style="1" customWidth="1"/>
    <col min="15640" max="15640" width="9.625" style="1" customWidth="1"/>
    <col min="15641" max="15641" width="10.625" style="1" customWidth="1"/>
    <col min="15642" max="15642" width="9.625" style="1" customWidth="1"/>
    <col min="15643" max="15648" width="10.625" style="1" customWidth="1"/>
    <col min="15649" max="15649" width="6.625" style="1" customWidth="1"/>
    <col min="15650" max="15657" width="10.625" style="1" customWidth="1"/>
    <col min="15658" max="15663" width="9.625" style="1" customWidth="1"/>
    <col min="15664" max="15872" width="9" style="1"/>
    <col min="15873" max="15873" width="4.625" style="1" customWidth="1"/>
    <col min="15874" max="15874" width="7.625" style="1" customWidth="1"/>
    <col min="15875" max="15886" width="9.625" style="1" customWidth="1"/>
    <col min="15887" max="15888" width="8.625" style="1" customWidth="1"/>
    <col min="15889" max="15894" width="9.625" style="1" customWidth="1"/>
    <col min="15895" max="15895" width="10.625" style="1" customWidth="1"/>
    <col min="15896" max="15896" width="9.625" style="1" customWidth="1"/>
    <col min="15897" max="15897" width="10.625" style="1" customWidth="1"/>
    <col min="15898" max="15898" width="9.625" style="1" customWidth="1"/>
    <col min="15899" max="15904" width="10.625" style="1" customWidth="1"/>
    <col min="15905" max="15905" width="6.625" style="1" customWidth="1"/>
    <col min="15906" max="15913" width="10.625" style="1" customWidth="1"/>
    <col min="15914" max="15919" width="9.625" style="1" customWidth="1"/>
    <col min="15920" max="16128" width="9" style="1"/>
    <col min="16129" max="16129" width="4.625" style="1" customWidth="1"/>
    <col min="16130" max="16130" width="7.625" style="1" customWidth="1"/>
    <col min="16131" max="16142" width="9.625" style="1" customWidth="1"/>
    <col min="16143" max="16144" width="8.625" style="1" customWidth="1"/>
    <col min="16145" max="16150" width="9.625" style="1" customWidth="1"/>
    <col min="16151" max="16151" width="10.625" style="1" customWidth="1"/>
    <col min="16152" max="16152" width="9.625" style="1" customWidth="1"/>
    <col min="16153" max="16153" width="10.625" style="1" customWidth="1"/>
    <col min="16154" max="16154" width="9.625" style="1" customWidth="1"/>
    <col min="16155" max="16160" width="10.625" style="1" customWidth="1"/>
    <col min="16161" max="16161" width="6.625" style="1" customWidth="1"/>
    <col min="16162" max="16169" width="10.625" style="1" customWidth="1"/>
    <col min="16170" max="16175" width="9.625" style="1" customWidth="1"/>
    <col min="16176" max="16384" width="9" style="1"/>
  </cols>
  <sheetData>
    <row r="1" spans="1:47" ht="30" customHeight="1" x14ac:dyDescent="0.15">
      <c r="A1" s="263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5"/>
    </row>
    <row r="2" spans="1:47" ht="15" customHeight="1" x14ac:dyDescent="0.15">
      <c r="A2" s="181" t="s">
        <v>313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" t="s">
        <v>335</v>
      </c>
    </row>
    <row r="3" spans="1:47" ht="15" customHeight="1" thickBot="1" x14ac:dyDescent="0.2">
      <c r="A3" s="181" t="s">
        <v>2</v>
      </c>
      <c r="B3" s="181"/>
      <c r="C3" s="181"/>
      <c r="D3" s="181"/>
      <c r="E3" s="181"/>
      <c r="F3" s="181"/>
      <c r="G3" s="181" t="s">
        <v>3</v>
      </c>
      <c r="H3" s="181"/>
      <c r="I3" s="181"/>
      <c r="J3" s="181"/>
      <c r="K3" s="181"/>
      <c r="L3" s="181"/>
      <c r="M3" s="181"/>
      <c r="O3" s="1" t="s">
        <v>4</v>
      </c>
      <c r="T3" s="1" t="s">
        <v>5</v>
      </c>
      <c r="X3" s="1" t="s">
        <v>6</v>
      </c>
      <c r="AB3" s="1" t="s">
        <v>7</v>
      </c>
      <c r="AH3" s="1" t="s">
        <v>8</v>
      </c>
    </row>
    <row r="4" spans="1:47" ht="14.45" customHeight="1" thickTop="1" x14ac:dyDescent="0.15">
      <c r="A4" s="197"/>
      <c r="B4" s="261" t="s">
        <v>9</v>
      </c>
      <c r="C4" s="266"/>
      <c r="D4" s="266"/>
      <c r="E4" s="266"/>
      <c r="F4" s="267"/>
      <c r="G4" s="260" t="s">
        <v>10</v>
      </c>
      <c r="H4" s="261"/>
      <c r="I4" s="261"/>
      <c r="J4" s="261"/>
      <c r="K4" s="261"/>
      <c r="L4" s="262"/>
      <c r="M4" s="198"/>
      <c r="N4" s="3"/>
      <c r="O4" s="231" t="s">
        <v>11</v>
      </c>
      <c r="P4" s="232"/>
      <c r="Q4" s="248" t="s">
        <v>12</v>
      </c>
      <c r="R4" s="232"/>
      <c r="S4" s="233"/>
      <c r="T4" s="231" t="s">
        <v>13</v>
      </c>
      <c r="U4" s="249"/>
      <c r="V4" s="249"/>
      <c r="W4" s="250"/>
      <c r="X4" s="231" t="s">
        <v>14</v>
      </c>
      <c r="Y4" s="232"/>
      <c r="Z4" s="232"/>
      <c r="AA4" s="233"/>
      <c r="AB4" s="234" t="s">
        <v>15</v>
      </c>
      <c r="AC4" s="235"/>
      <c r="AD4" s="235"/>
      <c r="AE4" s="235"/>
      <c r="AF4" s="236"/>
      <c r="AH4" s="234" t="s">
        <v>16</v>
      </c>
      <c r="AI4" s="237"/>
      <c r="AJ4" s="237"/>
      <c r="AK4" s="237"/>
      <c r="AL4" s="237"/>
      <c r="AM4" s="237"/>
      <c r="AN4" s="235"/>
      <c r="AO4" s="236"/>
      <c r="AP4" s="234" t="s">
        <v>17</v>
      </c>
      <c r="AQ4" s="237"/>
      <c r="AR4" s="235"/>
      <c r="AS4" s="235"/>
      <c r="AT4" s="235"/>
      <c r="AU4" s="236"/>
    </row>
    <row r="5" spans="1:47" ht="39.950000000000003" customHeight="1" x14ac:dyDescent="0.15">
      <c r="A5" s="199" t="s">
        <v>18</v>
      </c>
      <c r="B5" s="200" t="s">
        <v>19</v>
      </c>
      <c r="C5" s="186" t="s">
        <v>20</v>
      </c>
      <c r="D5" s="186" t="s">
        <v>21</v>
      </c>
      <c r="E5" s="187" t="s">
        <v>22</v>
      </c>
      <c r="F5" s="188" t="s">
        <v>23</v>
      </c>
      <c r="G5" s="189" t="s">
        <v>19</v>
      </c>
      <c r="H5" s="190" t="s">
        <v>20</v>
      </c>
      <c r="I5" s="190" t="s">
        <v>21</v>
      </c>
      <c r="J5" s="190" t="s">
        <v>24</v>
      </c>
      <c r="K5" s="190" t="s">
        <v>25</v>
      </c>
      <c r="L5" s="191" t="s">
        <v>26</v>
      </c>
      <c r="M5" s="201"/>
      <c r="N5" s="12"/>
      <c r="O5" s="4" t="s">
        <v>27</v>
      </c>
      <c r="P5" s="13" t="s">
        <v>28</v>
      </c>
      <c r="Q5" s="14" t="s">
        <v>29</v>
      </c>
      <c r="R5" s="13" t="s">
        <v>30</v>
      </c>
      <c r="S5" s="15" t="s">
        <v>31</v>
      </c>
      <c r="T5" s="4" t="s">
        <v>32</v>
      </c>
      <c r="U5" s="13" t="s">
        <v>25</v>
      </c>
      <c r="V5" s="224" t="s">
        <v>26</v>
      </c>
      <c r="W5" s="225"/>
      <c r="X5" s="226" t="s">
        <v>33</v>
      </c>
      <c r="Y5" s="224"/>
      <c r="Z5" s="224" t="s">
        <v>34</v>
      </c>
      <c r="AA5" s="225"/>
      <c r="AB5" s="16" t="s">
        <v>35</v>
      </c>
      <c r="AC5" s="238" t="s">
        <v>36</v>
      </c>
      <c r="AD5" s="239"/>
      <c r="AE5" s="238" t="s">
        <v>37</v>
      </c>
      <c r="AF5" s="240"/>
      <c r="AH5" s="17" t="s">
        <v>32</v>
      </c>
      <c r="AI5" s="18" t="s">
        <v>31</v>
      </c>
      <c r="AJ5" s="223" t="s">
        <v>35</v>
      </c>
      <c r="AK5" s="241"/>
      <c r="AL5" s="223" t="s">
        <v>36</v>
      </c>
      <c r="AM5" s="223"/>
      <c r="AN5" s="224" t="s">
        <v>37</v>
      </c>
      <c r="AO5" s="225"/>
      <c r="AP5" s="226" t="s">
        <v>35</v>
      </c>
      <c r="AQ5" s="227"/>
      <c r="AR5" s="224" t="s">
        <v>36</v>
      </c>
      <c r="AS5" s="227"/>
      <c r="AT5" s="224" t="s">
        <v>37</v>
      </c>
      <c r="AU5" s="228"/>
    </row>
    <row r="6" spans="1:47" ht="14.45" customHeight="1" x14ac:dyDescent="0.15">
      <c r="A6" s="202"/>
      <c r="B6" s="182" t="s">
        <v>38</v>
      </c>
      <c r="C6" s="192" t="s">
        <v>39</v>
      </c>
      <c r="D6" s="192" t="s">
        <v>39</v>
      </c>
      <c r="E6" s="192" t="s">
        <v>39</v>
      </c>
      <c r="F6" s="193" t="s">
        <v>39</v>
      </c>
      <c r="G6" s="183" t="s">
        <v>38</v>
      </c>
      <c r="H6" s="194" t="s">
        <v>39</v>
      </c>
      <c r="I6" s="194" t="s">
        <v>39</v>
      </c>
      <c r="J6" s="195" t="s">
        <v>40</v>
      </c>
      <c r="K6" s="195" t="s">
        <v>113</v>
      </c>
      <c r="L6" s="196" t="s">
        <v>114</v>
      </c>
      <c r="M6" s="201"/>
      <c r="N6" s="12"/>
      <c r="O6" s="26" t="s">
        <v>115</v>
      </c>
      <c r="P6" s="27" t="s">
        <v>116</v>
      </c>
      <c r="Q6" s="28"/>
      <c r="R6" s="27" t="s">
        <v>117</v>
      </c>
      <c r="S6" s="29" t="s">
        <v>46</v>
      </c>
      <c r="T6" s="30" t="s">
        <v>119</v>
      </c>
      <c r="U6" s="24" t="s">
        <v>120</v>
      </c>
      <c r="V6" s="24" t="s">
        <v>121</v>
      </c>
      <c r="W6" s="31" t="s">
        <v>122</v>
      </c>
      <c r="X6" s="30" t="s">
        <v>123</v>
      </c>
      <c r="Y6" s="32" t="s">
        <v>122</v>
      </c>
      <c r="Z6" s="33" t="s">
        <v>124</v>
      </c>
      <c r="AA6" s="31" t="s">
        <v>122</v>
      </c>
      <c r="AB6" s="34" t="s">
        <v>125</v>
      </c>
      <c r="AC6" s="35" t="s">
        <v>126</v>
      </c>
      <c r="AD6" s="35" t="s">
        <v>55</v>
      </c>
      <c r="AE6" s="36" t="s">
        <v>56</v>
      </c>
      <c r="AF6" s="37" t="s">
        <v>129</v>
      </c>
      <c r="AH6" s="38" t="s">
        <v>130</v>
      </c>
      <c r="AI6" s="39" t="s">
        <v>131</v>
      </c>
      <c r="AJ6" s="40"/>
      <c r="AK6" s="41" t="s">
        <v>60</v>
      </c>
      <c r="AL6" s="40"/>
      <c r="AM6" s="41" t="s">
        <v>133</v>
      </c>
      <c r="AN6" s="40"/>
      <c r="AO6" s="42" t="s">
        <v>134</v>
      </c>
      <c r="AP6" s="43" t="s">
        <v>63</v>
      </c>
      <c r="AQ6" s="44" t="s">
        <v>64</v>
      </c>
      <c r="AR6" s="44" t="s">
        <v>63</v>
      </c>
      <c r="AS6" s="44" t="s">
        <v>64</v>
      </c>
      <c r="AT6" s="44" t="s">
        <v>63</v>
      </c>
      <c r="AU6" s="45" t="s">
        <v>64</v>
      </c>
    </row>
    <row r="7" spans="1:47" ht="14.45" customHeight="1" x14ac:dyDescent="0.15">
      <c r="A7" s="203" t="s">
        <v>65</v>
      </c>
      <c r="B7" s="204" t="s">
        <v>66</v>
      </c>
      <c r="C7" s="48">
        <v>256</v>
      </c>
      <c r="D7" s="49">
        <v>0</v>
      </c>
      <c r="E7" s="49">
        <v>89</v>
      </c>
      <c r="F7" s="115">
        <v>0</v>
      </c>
      <c r="G7" s="51" t="s">
        <v>67</v>
      </c>
      <c r="H7" s="49">
        <v>2689162</v>
      </c>
      <c r="I7" s="49">
        <v>1873</v>
      </c>
      <c r="J7" s="52">
        <v>0</v>
      </c>
      <c r="K7" s="49">
        <v>100000</v>
      </c>
      <c r="L7" s="53">
        <v>7963518</v>
      </c>
      <c r="M7" s="179"/>
      <c r="N7" s="54"/>
      <c r="O7" s="55">
        <f>IF(K7&lt;0.5,0.5,((L7-L8)-5*K8)/5/(K7-K8))</f>
        <v>0.1728613569321534</v>
      </c>
      <c r="P7" s="56">
        <f>IF(H7&lt;0.5,1,(I7/H7)/((K7-K8)/(L7-L8)))</f>
        <v>1.0244048963074786</v>
      </c>
      <c r="Q7" s="57">
        <f>IF(C7&lt;0.5,0,D7/C7)</f>
        <v>0</v>
      </c>
      <c r="R7" s="58">
        <f>IF(P7=0,Q7,Q7/P7)</f>
        <v>0</v>
      </c>
      <c r="S7" s="59">
        <f>IF(E7&lt;0.5,0,F7/E7)</f>
        <v>0</v>
      </c>
      <c r="T7" s="60">
        <f>5*R7/(1+5*(1-O7)*R7)</f>
        <v>0</v>
      </c>
      <c r="U7" s="61">
        <v>100000</v>
      </c>
      <c r="V7" s="61">
        <f>5*U7*((1-T7)+O7*T7)</f>
        <v>500000</v>
      </c>
      <c r="W7" s="62">
        <f>SUM(V7:V$24)</f>
        <v>7350011.9131874694</v>
      </c>
      <c r="X7" s="63">
        <f t="shared" ref="X7:X42" si="0">V7*(1-S7)</f>
        <v>500000</v>
      </c>
      <c r="Y7" s="61">
        <f>SUM(X7:X$24)</f>
        <v>7242939.2945403131</v>
      </c>
      <c r="Z7" s="61">
        <f t="shared" ref="Z7:Z42" si="1">V7*S7</f>
        <v>0</v>
      </c>
      <c r="AA7" s="62">
        <f>SUM(Z7:Z$24)</f>
        <v>107072.61864715675</v>
      </c>
      <c r="AB7" s="55">
        <f t="shared" ref="AB7:AB42" si="2">W7/U7</f>
        <v>73.500119131874698</v>
      </c>
      <c r="AC7" s="56">
        <f t="shared" ref="AC7:AC42" si="3">Y7/U7</f>
        <v>72.429392945403137</v>
      </c>
      <c r="AD7" s="64">
        <f>AC7/AB7*100</f>
        <v>98.543232039460435</v>
      </c>
      <c r="AE7" s="56">
        <f t="shared" ref="AE7:AE42" si="4">AA7/U7</f>
        <v>1.0707261864715676</v>
      </c>
      <c r="AF7" s="65">
        <f>AE7/AB7*100</f>
        <v>1.4567679605395729</v>
      </c>
      <c r="AH7" s="66">
        <f>IF(D7=0,0,T7*T7*(1-T7)/D7)</f>
        <v>0</v>
      </c>
      <c r="AI7" s="67">
        <f>IF(E7&lt;0.5,0,S7*(1-S7)/E7)</f>
        <v>0</v>
      </c>
      <c r="AJ7" s="67">
        <f>U7*U7*((1-O7)*5+AB8)^2*AH7</f>
        <v>0</v>
      </c>
      <c r="AK7" s="67">
        <f>SUM(AJ7:AJ$24)/U7/U7</f>
        <v>8.7189492872659518</v>
      </c>
      <c r="AL7" s="67">
        <f>U7*U7*((1-O7)*5*(1-S7)+AC8)^2*AH7+V7*V7*AI7</f>
        <v>0</v>
      </c>
      <c r="AM7" s="67">
        <f>SUM(AL7:AL$24)/U7/U7</f>
        <v>8.3090572321069978</v>
      </c>
      <c r="AN7" s="67">
        <f>U7*U7*((1-O7)*5*S7+AE8)^2*AH7+V7*V7*AI7</f>
        <v>0</v>
      </c>
      <c r="AO7" s="68">
        <f>SUM(AN7:AN$24)/U7/U7</f>
        <v>1.9691969784144114E-2</v>
      </c>
      <c r="AP7" s="55">
        <f t="shared" ref="AP7:AP42" si="5">AB7-1.96*SQRT(AK7)</f>
        <v>67.712657202672844</v>
      </c>
      <c r="AQ7" s="56">
        <f t="shared" ref="AQ7:AQ42" si="6">AB7+1.96*SQRT(AK7)</f>
        <v>79.287581061076551</v>
      </c>
      <c r="AR7" s="56">
        <f t="shared" ref="AR7:AR42" si="7">AC7-1.96*SQRT(AM7)</f>
        <v>66.779607616484682</v>
      </c>
      <c r="AS7" s="56">
        <f t="shared" ref="AS7:AS42" si="8">AC7+1.96*SQRT(AM7)</f>
        <v>78.079178274321592</v>
      </c>
      <c r="AT7" s="56">
        <f t="shared" ref="AT7:AT42" si="9">AE7-1.96*SQRT(AO7)</f>
        <v>0.79568315143383384</v>
      </c>
      <c r="AU7" s="69">
        <f t="shared" ref="AU7:AU42" si="10">AE7+1.96*SQRT(AO7)</f>
        <v>1.3457692215093013</v>
      </c>
    </row>
    <row r="8" spans="1:47" ht="14.45" customHeight="1" x14ac:dyDescent="0.15">
      <c r="A8" s="203"/>
      <c r="B8" s="205" t="s">
        <v>176</v>
      </c>
      <c r="C8" s="71">
        <v>305</v>
      </c>
      <c r="D8" s="72">
        <v>1</v>
      </c>
      <c r="E8" s="72">
        <v>97</v>
      </c>
      <c r="F8" s="126">
        <v>0</v>
      </c>
      <c r="G8" s="74" t="s">
        <v>69</v>
      </c>
      <c r="H8" s="72">
        <v>2841813</v>
      </c>
      <c r="I8" s="72">
        <v>261</v>
      </c>
      <c r="J8" s="75">
        <v>5</v>
      </c>
      <c r="K8" s="72">
        <v>99661</v>
      </c>
      <c r="L8" s="76">
        <v>7464920</v>
      </c>
      <c r="M8" s="179"/>
      <c r="N8" s="54"/>
      <c r="O8" s="77">
        <f t="shared" ref="O8:O22" si="11">IF(K8&lt;0.5,0.5,((L8-L9)-5*K9)/5/(K8-K9))</f>
        <v>0.4553191489361702</v>
      </c>
      <c r="P8" s="78">
        <f t="shared" ref="P8:P23" si="12">IF(H8&lt;0.5,1,(I8/H8)/((K8-K9)/(L8-L9)))</f>
        <v>0.97348850068450843</v>
      </c>
      <c r="Q8" s="79">
        <f t="shared" ref="Q8:Q42" si="13">IF(C8&lt;0.5,0,D8/C8)</f>
        <v>3.2786885245901639E-3</v>
      </c>
      <c r="R8" s="80">
        <f t="shared" ref="R8:R42" si="14">IF(P8=0,Q8,Q8/P8)</f>
        <v>3.367978689306298E-3</v>
      </c>
      <c r="S8" s="81">
        <f t="shared" ref="S8:S42" si="15">IF(E8&lt;0.5,0,F8/E8)</f>
        <v>0</v>
      </c>
      <c r="T8" s="82">
        <f>5*R8/(1+5*(1-O8)*R8)</f>
        <v>1.6686835657563646E-2</v>
      </c>
      <c r="U8" s="83">
        <f>U7*(1-T7)</f>
        <v>100000</v>
      </c>
      <c r="V8" s="83">
        <f>5*U8*((1-T8)+O8*T8)</f>
        <v>495455.50007623795</v>
      </c>
      <c r="W8" s="84">
        <f>SUM(V8:V$24)</f>
        <v>6850011.9131874694</v>
      </c>
      <c r="X8" s="85">
        <f t="shared" si="0"/>
        <v>495455.50007623795</v>
      </c>
      <c r="Y8" s="83">
        <f>SUM(X8:X$24)</f>
        <v>6742939.2945403131</v>
      </c>
      <c r="Z8" s="83">
        <f t="shared" si="1"/>
        <v>0</v>
      </c>
      <c r="AA8" s="84">
        <f>SUM(Z8:Z$24)</f>
        <v>107072.61864715675</v>
      </c>
      <c r="AB8" s="77">
        <f t="shared" si="2"/>
        <v>68.500119131874698</v>
      </c>
      <c r="AC8" s="78">
        <f t="shared" si="3"/>
        <v>67.429392945403137</v>
      </c>
      <c r="AD8" s="86">
        <f t="shared" ref="AD8:AD42" si="16">AC8/AB8*100</f>
        <v>98.436898796613434</v>
      </c>
      <c r="AE8" s="78">
        <f t="shared" si="4"/>
        <v>1.0707261864715676</v>
      </c>
      <c r="AF8" s="87">
        <f t="shared" ref="AF8:AF42" si="17">AE8/AB8*100</f>
        <v>1.5631012033865701</v>
      </c>
      <c r="AH8" s="88">
        <f>IF(D8=0,0,T8*T8*(1-T8)/D8)</f>
        <v>2.738040267928796E-4</v>
      </c>
      <c r="AI8" s="89">
        <f t="shared" ref="AI8:AI42" si="18">IF(E8&lt;0.5,0,S8*(1-S8)/E8)</f>
        <v>0</v>
      </c>
      <c r="AJ8" s="89">
        <f>U8*U8*((1-O8)*5+AB9)^2*AH8</f>
        <v>12418830253.3039</v>
      </c>
      <c r="AK8" s="89">
        <f>SUM(AJ8:AJ$24)/U8/U8</f>
        <v>8.7189492872659518</v>
      </c>
      <c r="AL8" s="89">
        <f>U8*U8*((1-O8)*5*(1-S8)+AC9)^2*AH8+V8*V8*AI8</f>
        <v>12020492340.996563</v>
      </c>
      <c r="AM8" s="89">
        <f>SUM(AL8:AL$24)/U8/U8</f>
        <v>8.3090572321069978</v>
      </c>
      <c r="AN8" s="89">
        <f>U8*U8*((1-O8)*5*S8+AE9)^2*AH8+V8*V8*AI8</f>
        <v>3246481.8002454536</v>
      </c>
      <c r="AO8" s="90">
        <f>SUM(AN8:AN$24)/U8/U8</f>
        <v>1.9691969784144114E-2</v>
      </c>
      <c r="AP8" s="77">
        <f t="shared" si="5"/>
        <v>62.712657202672844</v>
      </c>
      <c r="AQ8" s="78">
        <f t="shared" si="6"/>
        <v>74.287581061076551</v>
      </c>
      <c r="AR8" s="78">
        <f t="shared" si="7"/>
        <v>61.779607616484682</v>
      </c>
      <c r="AS8" s="78">
        <f t="shared" si="8"/>
        <v>73.079178274321592</v>
      </c>
      <c r="AT8" s="78">
        <f t="shared" si="9"/>
        <v>0.79568315143383384</v>
      </c>
      <c r="AU8" s="91">
        <f t="shared" si="10"/>
        <v>1.3457692215093013</v>
      </c>
    </row>
    <row r="9" spans="1:47" ht="14.45" customHeight="1" x14ac:dyDescent="0.15">
      <c r="A9" s="203"/>
      <c r="B9" s="205" t="s">
        <v>137</v>
      </c>
      <c r="C9" s="71">
        <v>397</v>
      </c>
      <c r="D9" s="72">
        <v>1</v>
      </c>
      <c r="E9" s="72">
        <v>137</v>
      </c>
      <c r="F9" s="126">
        <v>0</v>
      </c>
      <c r="G9" s="74" t="s">
        <v>71</v>
      </c>
      <c r="H9" s="72">
        <v>3013782</v>
      </c>
      <c r="I9" s="72">
        <v>350</v>
      </c>
      <c r="J9" s="75">
        <v>10</v>
      </c>
      <c r="K9" s="72">
        <v>99614</v>
      </c>
      <c r="L9" s="76">
        <v>6966743</v>
      </c>
      <c r="M9" s="179"/>
      <c r="N9" s="54"/>
      <c r="O9" s="77">
        <f t="shared" si="11"/>
        <v>0.56491228070175448</v>
      </c>
      <c r="P9" s="78">
        <f t="shared" si="12"/>
        <v>1.0145269823413694</v>
      </c>
      <c r="Q9" s="79">
        <f t="shared" si="13"/>
        <v>2.5188916876574307E-3</v>
      </c>
      <c r="R9" s="80">
        <f t="shared" si="14"/>
        <v>2.4828237508717839E-3</v>
      </c>
      <c r="S9" s="81">
        <f t="shared" si="15"/>
        <v>0</v>
      </c>
      <c r="T9" s="82">
        <f t="shared" ref="T9:T22" si="19">5*R9/(1+5*(1-O9)*R9)</f>
        <v>1.2347427451181602E-2</v>
      </c>
      <c r="U9" s="83">
        <f t="shared" ref="U9:U23" si="20">U8*(1-T8)</f>
        <v>98331.316434243636</v>
      </c>
      <c r="V9" s="83">
        <f t="shared" ref="V9:V22" si="21">5*U9*((1-T9)+O9*T9)</f>
        <v>489015.29777322657</v>
      </c>
      <c r="W9" s="84">
        <f>SUM(V9:V$24)</f>
        <v>6354556.4131112313</v>
      </c>
      <c r="X9" s="85">
        <f t="shared" si="0"/>
        <v>489015.29777322657</v>
      </c>
      <c r="Y9" s="83">
        <f>SUM(X9:X$24)</f>
        <v>6247483.794464075</v>
      </c>
      <c r="Z9" s="83">
        <f t="shared" si="1"/>
        <v>0</v>
      </c>
      <c r="AA9" s="84">
        <f>SUM(Z9:Z$24)</f>
        <v>107072.61864715675</v>
      </c>
      <c r="AB9" s="77">
        <f t="shared" si="2"/>
        <v>64.623933081996981</v>
      </c>
      <c r="AC9" s="78">
        <f t="shared" si="3"/>
        <v>63.53503665988147</v>
      </c>
      <c r="AD9" s="86">
        <f t="shared" si="16"/>
        <v>98.315026074420629</v>
      </c>
      <c r="AE9" s="78">
        <f t="shared" si="4"/>
        <v>1.0888964221155182</v>
      </c>
      <c r="AF9" s="87">
        <f t="shared" si="17"/>
        <v>1.6849739255793832</v>
      </c>
      <c r="AH9" s="88">
        <f>IF(D9=0,0,T9*T9*(1-T9)/D9)</f>
        <v>1.505764886567443E-4</v>
      </c>
      <c r="AI9" s="89">
        <f t="shared" si="18"/>
        <v>0</v>
      </c>
      <c r="AJ9" s="89">
        <f t="shared" ref="AJ9:AJ23" si="22">U9*U9*((1-O9)*5+AB10)^2*AH9</f>
        <v>5700337804.5707607</v>
      </c>
      <c r="AK9" s="89">
        <f>SUM(AJ9:AJ$24)/U9/U9</f>
        <v>7.7329913172635578</v>
      </c>
      <c r="AL9" s="89">
        <f t="shared" ref="AL9:AL23" si="23">U9*U9*((1-O9)*5*(1-S9)+AC10)^2*AH9+V9*V9*AI9</f>
        <v>5501229193.9778528</v>
      </c>
      <c r="AM9" s="89">
        <f>SUM(AL9:AL$24)/U9/U9</f>
        <v>7.3502666975277737</v>
      </c>
      <c r="AN9" s="89">
        <f t="shared" ref="AN9:AN23" si="24">U9*U9*((1-O9)*5*S9+AE10)^2*AH9+V9*V9*AI9</f>
        <v>1769724.3047107013</v>
      </c>
      <c r="AO9" s="90">
        <f>SUM(AN9:AN$24)/U9/U9</f>
        <v>2.0030226369097046E-2</v>
      </c>
      <c r="AP9" s="77">
        <f t="shared" si="5"/>
        <v>59.173514800396966</v>
      </c>
      <c r="AQ9" s="78">
        <f t="shared" si="6"/>
        <v>70.074351363597003</v>
      </c>
      <c r="AR9" s="78">
        <f t="shared" si="7"/>
        <v>58.221207104351606</v>
      </c>
      <c r="AS9" s="78">
        <f t="shared" si="8"/>
        <v>68.848866215411334</v>
      </c>
      <c r="AT9" s="78">
        <f t="shared" si="9"/>
        <v>0.81150118491862033</v>
      </c>
      <c r="AU9" s="91">
        <f t="shared" si="10"/>
        <v>1.3662916593124161</v>
      </c>
    </row>
    <row r="10" spans="1:47" ht="14.45" customHeight="1" x14ac:dyDescent="0.15">
      <c r="A10" s="203"/>
      <c r="B10" s="205" t="s">
        <v>177</v>
      </c>
      <c r="C10" s="71">
        <v>270</v>
      </c>
      <c r="D10" s="72">
        <v>1</v>
      </c>
      <c r="E10" s="72">
        <v>68</v>
      </c>
      <c r="F10" s="126">
        <v>0</v>
      </c>
      <c r="G10" s="74" t="s">
        <v>73</v>
      </c>
      <c r="H10" s="72">
        <v>3096387</v>
      </c>
      <c r="I10" s="72">
        <v>941</v>
      </c>
      <c r="J10" s="75">
        <v>15</v>
      </c>
      <c r="K10" s="72">
        <v>99557</v>
      </c>
      <c r="L10" s="76">
        <v>6468797</v>
      </c>
      <c r="M10" s="179"/>
      <c r="N10" s="54"/>
      <c r="O10" s="77">
        <f t="shared" si="11"/>
        <v>0.5870129870129871</v>
      </c>
      <c r="P10" s="78">
        <f t="shared" si="12"/>
        <v>0.98169808499767264</v>
      </c>
      <c r="Q10" s="79">
        <f t="shared" si="13"/>
        <v>3.7037037037037038E-3</v>
      </c>
      <c r="R10" s="80">
        <f t="shared" si="14"/>
        <v>3.7727522955415408E-3</v>
      </c>
      <c r="S10" s="81">
        <f t="shared" si="15"/>
        <v>0</v>
      </c>
      <c r="T10" s="82">
        <f t="shared" si="19"/>
        <v>1.8717939584511487E-2</v>
      </c>
      <c r="U10" s="83">
        <f t="shared" si="20"/>
        <v>97117.177638392634</v>
      </c>
      <c r="V10" s="83">
        <f t="shared" si="21"/>
        <v>481832.18013065233</v>
      </c>
      <c r="W10" s="84">
        <f>SUM(V10:V$24)</f>
        <v>5865541.1153380042</v>
      </c>
      <c r="X10" s="85">
        <f t="shared" si="0"/>
        <v>481832.18013065233</v>
      </c>
      <c r="Y10" s="83">
        <f>SUM(X10:X$24)</f>
        <v>5758468.4966908479</v>
      </c>
      <c r="Z10" s="83">
        <f t="shared" si="1"/>
        <v>0</v>
      </c>
      <c r="AA10" s="84">
        <f>SUM(Z10:Z$24)</f>
        <v>107072.61864715675</v>
      </c>
      <c r="AB10" s="77">
        <f t="shared" si="2"/>
        <v>60.396535998789382</v>
      </c>
      <c r="AC10" s="78">
        <f t="shared" si="3"/>
        <v>59.294026419630981</v>
      </c>
      <c r="AD10" s="86">
        <f t="shared" si="16"/>
        <v>98.174548323134786</v>
      </c>
      <c r="AE10" s="78">
        <f t="shared" si="4"/>
        <v>1.1025095791584094</v>
      </c>
      <c r="AF10" s="87">
        <f t="shared" si="17"/>
        <v>1.825451676865224</v>
      </c>
      <c r="AH10" s="88">
        <f t="shared" ref="AH10:AH22" si="25">IF(D10=0,0,T10*T10*(1-T10)/D10)</f>
        <v>3.4380322134913547E-4</v>
      </c>
      <c r="AI10" s="89">
        <f t="shared" si="18"/>
        <v>0</v>
      </c>
      <c r="AJ10" s="89">
        <f t="shared" si="22"/>
        <v>11119053215.643372</v>
      </c>
      <c r="AK10" s="89">
        <f>SUM(AJ10:AJ$24)/U10/U10</f>
        <v>7.3231746704651508</v>
      </c>
      <c r="AL10" s="89">
        <f t="shared" si="23"/>
        <v>10696465438.178068</v>
      </c>
      <c r="AM10" s="89">
        <f>SUM(AL10:AL$24)/U10/U10</f>
        <v>6.9519312170001681</v>
      </c>
      <c r="AN10" s="89">
        <f t="shared" si="24"/>
        <v>4093351.8021299774</v>
      </c>
      <c r="AO10" s="90">
        <f>SUM(AN10:AN$24)/U10/U10</f>
        <v>2.034654960182879E-2</v>
      </c>
      <c r="AP10" s="77">
        <f t="shared" si="5"/>
        <v>55.092508489993925</v>
      </c>
      <c r="AQ10" s="78">
        <f t="shared" si="6"/>
        <v>65.700563507584832</v>
      </c>
      <c r="AR10" s="78">
        <f t="shared" si="7"/>
        <v>54.126189448205913</v>
      </c>
      <c r="AS10" s="78">
        <f t="shared" si="8"/>
        <v>64.461863391056056</v>
      </c>
      <c r="AT10" s="78">
        <f t="shared" si="9"/>
        <v>0.82293256838966711</v>
      </c>
      <c r="AU10" s="91">
        <f t="shared" si="10"/>
        <v>1.3820865899271517</v>
      </c>
    </row>
    <row r="11" spans="1:47" ht="14.45" customHeight="1" x14ac:dyDescent="0.15">
      <c r="A11" s="203"/>
      <c r="B11" s="205" t="s">
        <v>210</v>
      </c>
      <c r="C11" s="71">
        <v>121</v>
      </c>
      <c r="D11" s="72">
        <v>1</v>
      </c>
      <c r="E11" s="72">
        <v>52</v>
      </c>
      <c r="F11" s="126">
        <v>0</v>
      </c>
      <c r="G11" s="74" t="s">
        <v>75</v>
      </c>
      <c r="H11" s="72">
        <v>3228469</v>
      </c>
      <c r="I11" s="72">
        <v>1962</v>
      </c>
      <c r="J11" s="75">
        <v>20</v>
      </c>
      <c r="K11" s="72">
        <v>99403</v>
      </c>
      <c r="L11" s="76">
        <v>5971330</v>
      </c>
      <c r="M11" s="179"/>
      <c r="N11" s="54"/>
      <c r="O11" s="77">
        <f t="shared" si="11"/>
        <v>0.52070175438596489</v>
      </c>
      <c r="P11" s="78">
        <f t="shared" si="12"/>
        <v>1.0583511809924049</v>
      </c>
      <c r="Q11" s="79">
        <f t="shared" si="13"/>
        <v>8.2644628099173556E-3</v>
      </c>
      <c r="R11" s="80">
        <f t="shared" si="14"/>
        <v>7.8088095505008601E-3</v>
      </c>
      <c r="S11" s="81">
        <f t="shared" si="15"/>
        <v>0</v>
      </c>
      <c r="T11" s="82">
        <f t="shared" si="19"/>
        <v>3.8326809663853448E-2</v>
      </c>
      <c r="U11" s="83">
        <f t="shared" si="20"/>
        <v>95299.34417473893</v>
      </c>
      <c r="V11" s="83">
        <f t="shared" si="21"/>
        <v>467743.48915207002</v>
      </c>
      <c r="W11" s="84">
        <f>SUM(V11:V$24)</f>
        <v>5383708.935207353</v>
      </c>
      <c r="X11" s="85">
        <f t="shared" si="0"/>
        <v>467743.48915207002</v>
      </c>
      <c r="Y11" s="83">
        <f>SUM(X11:X$24)</f>
        <v>5276636.3165601967</v>
      </c>
      <c r="Z11" s="83">
        <f t="shared" si="1"/>
        <v>0</v>
      </c>
      <c r="AA11" s="84">
        <f>SUM(Z11:Z$24)</f>
        <v>107072.61864715675</v>
      </c>
      <c r="AB11" s="77">
        <f t="shared" si="2"/>
        <v>56.492612638927447</v>
      </c>
      <c r="AC11" s="78">
        <f t="shared" si="3"/>
        <v>55.3690727072063</v>
      </c>
      <c r="AD11" s="86">
        <f t="shared" si="16"/>
        <v>98.011173710619033</v>
      </c>
      <c r="AE11" s="78">
        <f t="shared" si="4"/>
        <v>1.1235399317211521</v>
      </c>
      <c r="AF11" s="87">
        <f t="shared" si="17"/>
        <v>1.9888262893809814</v>
      </c>
      <c r="AH11" s="88">
        <f t="shared" si="25"/>
        <v>1.4126443889212474E-3</v>
      </c>
      <c r="AI11" s="89">
        <f t="shared" si="18"/>
        <v>0</v>
      </c>
      <c r="AJ11" s="89">
        <f t="shared" si="22"/>
        <v>40286503687.791077</v>
      </c>
      <c r="AK11" s="89">
        <f>SUM(AJ11:AJ$24)/U11/U11</f>
        <v>6.3809177417307605</v>
      </c>
      <c r="AL11" s="89">
        <f t="shared" si="23"/>
        <v>38624140035.157051</v>
      </c>
      <c r="AM11" s="89">
        <f>SUM(AL11:AL$24)/U11/U11</f>
        <v>6.0419067181055768</v>
      </c>
      <c r="AN11" s="89">
        <f t="shared" si="24"/>
        <v>17511956.890988834</v>
      </c>
      <c r="AO11" s="90">
        <f>SUM(AN11:AN$24)/U11/U11</f>
        <v>2.0679460880058016E-2</v>
      </c>
      <c r="AP11" s="77">
        <f t="shared" si="5"/>
        <v>51.541558852445938</v>
      </c>
      <c r="AQ11" s="78">
        <f t="shared" si="6"/>
        <v>61.443666425408956</v>
      </c>
      <c r="AR11" s="78">
        <f t="shared" si="7"/>
        <v>50.551335806100724</v>
      </c>
      <c r="AS11" s="78">
        <f t="shared" si="8"/>
        <v>60.186809608311876</v>
      </c>
      <c r="AT11" s="78">
        <f t="shared" si="9"/>
        <v>0.84168497448812618</v>
      </c>
      <c r="AU11" s="91">
        <f t="shared" si="10"/>
        <v>1.4053948889541781</v>
      </c>
    </row>
    <row r="12" spans="1:47" ht="14.45" customHeight="1" x14ac:dyDescent="0.15">
      <c r="A12" s="203"/>
      <c r="B12" s="205" t="s">
        <v>314</v>
      </c>
      <c r="C12" s="71">
        <v>261</v>
      </c>
      <c r="D12" s="72">
        <v>0</v>
      </c>
      <c r="E12" s="72">
        <v>93</v>
      </c>
      <c r="F12" s="126">
        <v>0</v>
      </c>
      <c r="G12" s="74" t="s">
        <v>77</v>
      </c>
      <c r="H12" s="72">
        <v>3642952</v>
      </c>
      <c r="I12" s="72">
        <v>2412</v>
      </c>
      <c r="J12" s="75">
        <v>25</v>
      </c>
      <c r="K12" s="72">
        <v>99118</v>
      </c>
      <c r="L12" s="76">
        <v>5474998</v>
      </c>
      <c r="M12" s="179"/>
      <c r="N12" s="54"/>
      <c r="O12" s="77">
        <f t="shared" si="11"/>
        <v>0.51083591331269351</v>
      </c>
      <c r="P12" s="78">
        <f t="shared" si="12"/>
        <v>1.0142640282602235</v>
      </c>
      <c r="Q12" s="79">
        <f t="shared" si="13"/>
        <v>0</v>
      </c>
      <c r="R12" s="80">
        <f t="shared" si="14"/>
        <v>0</v>
      </c>
      <c r="S12" s="81">
        <f t="shared" si="15"/>
        <v>0</v>
      </c>
      <c r="T12" s="82">
        <f t="shared" si="19"/>
        <v>0</v>
      </c>
      <c r="U12" s="83">
        <f t="shared" si="20"/>
        <v>91646.824349463641</v>
      </c>
      <c r="V12" s="83">
        <f t="shared" si="21"/>
        <v>458234.12174731819</v>
      </c>
      <c r="W12" s="84">
        <f>SUM(V12:V$24)</f>
        <v>4915965.4460552828</v>
      </c>
      <c r="X12" s="85">
        <f t="shared" si="0"/>
        <v>458234.12174731819</v>
      </c>
      <c r="Y12" s="83">
        <f>SUM(X12:X$24)</f>
        <v>4808892.8274081266</v>
      </c>
      <c r="Z12" s="83">
        <f t="shared" si="1"/>
        <v>0</v>
      </c>
      <c r="AA12" s="84">
        <f>SUM(Z12:Z$24)</f>
        <v>107072.61864715675</v>
      </c>
      <c r="AB12" s="77">
        <f t="shared" si="2"/>
        <v>53.640325029811613</v>
      </c>
      <c r="AC12" s="78">
        <f t="shared" si="3"/>
        <v>52.472007203119965</v>
      </c>
      <c r="AD12" s="86">
        <f t="shared" si="16"/>
        <v>97.821941186891891</v>
      </c>
      <c r="AE12" s="78">
        <f t="shared" si="4"/>
        <v>1.1683178266916501</v>
      </c>
      <c r="AF12" s="87">
        <f t="shared" si="17"/>
        <v>2.1780588131081151</v>
      </c>
      <c r="AH12" s="88">
        <f t="shared" si="25"/>
        <v>0</v>
      </c>
      <c r="AI12" s="89">
        <f t="shared" si="18"/>
        <v>0</v>
      </c>
      <c r="AJ12" s="89">
        <f t="shared" si="22"/>
        <v>0</v>
      </c>
      <c r="AK12" s="89">
        <f>SUM(AJ12:AJ$24)/U12/U12</f>
        <v>2.1031637812949451</v>
      </c>
      <c r="AL12" s="89">
        <f t="shared" si="23"/>
        <v>0</v>
      </c>
      <c r="AM12" s="89">
        <f>SUM(AL12:AL$24)/U12/U12</f>
        <v>1.9345128802646563</v>
      </c>
      <c r="AN12" s="89">
        <f t="shared" si="24"/>
        <v>0</v>
      </c>
      <c r="AO12" s="90">
        <f>SUM(AN12:AN$24)/U12/U12</f>
        <v>2.0275668063943725E-2</v>
      </c>
      <c r="AP12" s="77">
        <f t="shared" si="5"/>
        <v>50.797876440615553</v>
      </c>
      <c r="AQ12" s="78">
        <f t="shared" si="6"/>
        <v>56.482773619007673</v>
      </c>
      <c r="AR12" s="78">
        <f t="shared" si="7"/>
        <v>49.74590656652844</v>
      </c>
      <c r="AS12" s="78">
        <f t="shared" si="8"/>
        <v>55.19810783971149</v>
      </c>
      <c r="AT12" s="78">
        <f t="shared" si="9"/>
        <v>0.88922822381392508</v>
      </c>
      <c r="AU12" s="91">
        <f t="shared" si="10"/>
        <v>1.4474074295693751</v>
      </c>
    </row>
    <row r="13" spans="1:47" ht="14.45" customHeight="1" x14ac:dyDescent="0.15">
      <c r="A13" s="203"/>
      <c r="B13" s="205" t="s">
        <v>141</v>
      </c>
      <c r="C13" s="71">
        <v>280</v>
      </c>
      <c r="D13" s="72">
        <v>0</v>
      </c>
      <c r="E13" s="72">
        <v>99</v>
      </c>
      <c r="F13" s="126">
        <v>0</v>
      </c>
      <c r="G13" s="74" t="s">
        <v>79</v>
      </c>
      <c r="H13" s="72">
        <v>4180032</v>
      </c>
      <c r="I13" s="72">
        <v>3177</v>
      </c>
      <c r="J13" s="75">
        <v>30</v>
      </c>
      <c r="K13" s="72">
        <v>98795</v>
      </c>
      <c r="L13" s="76">
        <v>4980198</v>
      </c>
      <c r="M13" s="179"/>
      <c r="N13" s="54"/>
      <c r="O13" s="77">
        <f t="shared" si="11"/>
        <v>0.51657754010695189</v>
      </c>
      <c r="P13" s="78">
        <f t="shared" si="12"/>
        <v>1.0020178689264798</v>
      </c>
      <c r="Q13" s="79">
        <f t="shared" si="13"/>
        <v>0</v>
      </c>
      <c r="R13" s="80">
        <f t="shared" si="14"/>
        <v>0</v>
      </c>
      <c r="S13" s="81">
        <f t="shared" si="15"/>
        <v>0</v>
      </c>
      <c r="T13" s="82">
        <f t="shared" si="19"/>
        <v>0</v>
      </c>
      <c r="U13" s="83">
        <f t="shared" si="20"/>
        <v>91646.824349463641</v>
      </c>
      <c r="V13" s="83">
        <f t="shared" si="21"/>
        <v>458234.12174731819</v>
      </c>
      <c r="W13" s="84">
        <f>SUM(V13:V$24)</f>
        <v>4457731.3243079651</v>
      </c>
      <c r="X13" s="85">
        <f t="shared" si="0"/>
        <v>458234.12174731819</v>
      </c>
      <c r="Y13" s="83">
        <f>SUM(X13:X$24)</f>
        <v>4350658.7056608079</v>
      </c>
      <c r="Z13" s="83">
        <f t="shared" si="1"/>
        <v>0</v>
      </c>
      <c r="AA13" s="84">
        <f>SUM(Z13:Z$24)</f>
        <v>107072.61864715675</v>
      </c>
      <c r="AB13" s="77">
        <f t="shared" si="2"/>
        <v>48.640325029811621</v>
      </c>
      <c r="AC13" s="78">
        <f t="shared" si="3"/>
        <v>47.472007203119965</v>
      </c>
      <c r="AD13" s="86">
        <f t="shared" si="16"/>
        <v>97.59804683464678</v>
      </c>
      <c r="AE13" s="78">
        <f t="shared" si="4"/>
        <v>1.1683178266916501</v>
      </c>
      <c r="AF13" s="87">
        <f t="shared" si="17"/>
        <v>2.4019531653532105</v>
      </c>
      <c r="AH13" s="88">
        <f t="shared" si="25"/>
        <v>0</v>
      </c>
      <c r="AI13" s="89">
        <f t="shared" si="18"/>
        <v>0</v>
      </c>
      <c r="AJ13" s="89">
        <f t="shared" si="22"/>
        <v>0</v>
      </c>
      <c r="AK13" s="89">
        <f>SUM(AJ13:AJ$24)/U13/U13</f>
        <v>2.1031637812949451</v>
      </c>
      <c r="AL13" s="89">
        <f t="shared" si="23"/>
        <v>0</v>
      </c>
      <c r="AM13" s="89">
        <f>SUM(AL13:AL$24)/U13/U13</f>
        <v>1.9345128802646563</v>
      </c>
      <c r="AN13" s="89">
        <f t="shared" si="24"/>
        <v>0</v>
      </c>
      <c r="AO13" s="90">
        <f>SUM(AN13:AN$24)/U13/U13</f>
        <v>2.0275668063943725E-2</v>
      </c>
      <c r="AP13" s="77">
        <f t="shared" si="5"/>
        <v>45.797876440615561</v>
      </c>
      <c r="AQ13" s="78">
        <f t="shared" si="6"/>
        <v>51.482773619007681</v>
      </c>
      <c r="AR13" s="78">
        <f t="shared" si="7"/>
        <v>44.74590656652844</v>
      </c>
      <c r="AS13" s="78">
        <f t="shared" si="8"/>
        <v>50.19810783971149</v>
      </c>
      <c r="AT13" s="78">
        <f t="shared" si="9"/>
        <v>0.88922822381392508</v>
      </c>
      <c r="AU13" s="91">
        <f t="shared" si="10"/>
        <v>1.4474074295693751</v>
      </c>
    </row>
    <row r="14" spans="1:47" ht="14.45" customHeight="1" x14ac:dyDescent="0.15">
      <c r="A14" s="203"/>
      <c r="B14" s="205" t="s">
        <v>142</v>
      </c>
      <c r="C14" s="71">
        <v>327</v>
      </c>
      <c r="D14" s="72">
        <v>1</v>
      </c>
      <c r="E14" s="72">
        <v>113</v>
      </c>
      <c r="F14" s="126">
        <v>0</v>
      </c>
      <c r="G14" s="74" t="s">
        <v>81</v>
      </c>
      <c r="H14" s="72">
        <v>4926663</v>
      </c>
      <c r="I14" s="72">
        <v>4867</v>
      </c>
      <c r="J14" s="75">
        <v>35</v>
      </c>
      <c r="K14" s="72">
        <v>98421</v>
      </c>
      <c r="L14" s="76">
        <v>4487127</v>
      </c>
      <c r="M14" s="179"/>
      <c r="N14" s="54"/>
      <c r="O14" s="77">
        <f t="shared" si="11"/>
        <v>0.53387096774193554</v>
      </c>
      <c r="P14" s="78">
        <f t="shared" si="12"/>
        <v>0.97782963082719465</v>
      </c>
      <c r="Q14" s="79">
        <f t="shared" si="13"/>
        <v>3.0581039755351682E-3</v>
      </c>
      <c r="R14" s="80">
        <f t="shared" si="14"/>
        <v>3.1274404856684148E-3</v>
      </c>
      <c r="S14" s="81">
        <f t="shared" si="15"/>
        <v>0</v>
      </c>
      <c r="T14" s="82">
        <f t="shared" si="19"/>
        <v>1.5524048353454351E-2</v>
      </c>
      <c r="U14" s="83">
        <f t="shared" si="20"/>
        <v>91646.824349463641</v>
      </c>
      <c r="V14" s="83">
        <f t="shared" si="21"/>
        <v>454918.24358011317</v>
      </c>
      <c r="W14" s="84">
        <f>SUM(V14:V$24)</f>
        <v>3999497.2025606465</v>
      </c>
      <c r="X14" s="85">
        <f t="shared" si="0"/>
        <v>454918.24358011317</v>
      </c>
      <c r="Y14" s="83">
        <f>SUM(X14:X$24)</f>
        <v>3892424.5839134892</v>
      </c>
      <c r="Z14" s="83">
        <f t="shared" si="1"/>
        <v>0</v>
      </c>
      <c r="AA14" s="84">
        <f>SUM(Z14:Z$24)</f>
        <v>107072.61864715675</v>
      </c>
      <c r="AB14" s="77">
        <f t="shared" si="2"/>
        <v>43.640325029811613</v>
      </c>
      <c r="AC14" s="78">
        <f t="shared" si="3"/>
        <v>42.472007203119958</v>
      </c>
      <c r="AD14" s="86">
        <f t="shared" si="16"/>
        <v>97.322848017530688</v>
      </c>
      <c r="AE14" s="78">
        <f t="shared" si="4"/>
        <v>1.1683178266916501</v>
      </c>
      <c r="AF14" s="87">
        <f t="shared" si="17"/>
        <v>2.6771519824693053</v>
      </c>
      <c r="AH14" s="88">
        <f t="shared" si="25"/>
        <v>2.3725484252369518E-4</v>
      </c>
      <c r="AI14" s="89">
        <f t="shared" si="18"/>
        <v>0</v>
      </c>
      <c r="AJ14" s="89">
        <f t="shared" si="22"/>
        <v>3451375403.2193251</v>
      </c>
      <c r="AK14" s="89">
        <f>SUM(AJ14:AJ$24)/U14/U14</f>
        <v>2.1031637812949451</v>
      </c>
      <c r="AL14" s="89">
        <f t="shared" si="23"/>
        <v>3257344784.9841933</v>
      </c>
      <c r="AM14" s="89">
        <f>SUM(AL14:AL$24)/U14/U14</f>
        <v>1.9345128802646563</v>
      </c>
      <c r="AN14" s="89">
        <f t="shared" si="24"/>
        <v>2806478.4398187939</v>
      </c>
      <c r="AO14" s="90">
        <f>SUM(AN14:AN$24)/U14/U14</f>
        <v>2.0275668063943725E-2</v>
      </c>
      <c r="AP14" s="77">
        <f t="shared" si="5"/>
        <v>40.797876440615553</v>
      </c>
      <c r="AQ14" s="78">
        <f t="shared" si="6"/>
        <v>46.482773619007673</v>
      </c>
      <c r="AR14" s="78">
        <f t="shared" si="7"/>
        <v>39.745906566528433</v>
      </c>
      <c r="AS14" s="78">
        <f t="shared" si="8"/>
        <v>45.198107839711483</v>
      </c>
      <c r="AT14" s="78">
        <f t="shared" si="9"/>
        <v>0.88922822381392508</v>
      </c>
      <c r="AU14" s="91">
        <f t="shared" si="10"/>
        <v>1.4474074295693751</v>
      </c>
    </row>
    <row r="15" spans="1:47" ht="14.45" customHeight="1" x14ac:dyDescent="0.15">
      <c r="A15" s="203"/>
      <c r="B15" s="205" t="s">
        <v>180</v>
      </c>
      <c r="C15" s="71">
        <v>393</v>
      </c>
      <c r="D15" s="72">
        <v>4</v>
      </c>
      <c r="E15" s="72">
        <v>133</v>
      </c>
      <c r="F15" s="126">
        <v>0</v>
      </c>
      <c r="G15" s="74" t="s">
        <v>83</v>
      </c>
      <c r="H15" s="72">
        <v>4381848</v>
      </c>
      <c r="I15" s="72">
        <v>6629</v>
      </c>
      <c r="J15" s="75">
        <v>40</v>
      </c>
      <c r="K15" s="72">
        <v>97925</v>
      </c>
      <c r="L15" s="76">
        <v>3996178</v>
      </c>
      <c r="M15" s="179"/>
      <c r="N15" s="54"/>
      <c r="O15" s="77">
        <f t="shared" si="11"/>
        <v>0.53368841544607193</v>
      </c>
      <c r="P15" s="78">
        <f t="shared" si="12"/>
        <v>0.98278483788079118</v>
      </c>
      <c r="Q15" s="79">
        <f t="shared" si="13"/>
        <v>1.0178117048346057E-2</v>
      </c>
      <c r="R15" s="80">
        <f t="shared" si="14"/>
        <v>1.0356404226069909E-2</v>
      </c>
      <c r="S15" s="81">
        <f t="shared" si="15"/>
        <v>0</v>
      </c>
      <c r="T15" s="82">
        <f t="shared" si="19"/>
        <v>5.0561143627897362E-2</v>
      </c>
      <c r="U15" s="83">
        <f t="shared" si="20"/>
        <v>90224.094616822025</v>
      </c>
      <c r="V15" s="83">
        <f t="shared" si="21"/>
        <v>440484.29426255444</v>
      </c>
      <c r="W15" s="84">
        <f>SUM(V15:V$24)</f>
        <v>3544578.9589805333</v>
      </c>
      <c r="X15" s="85">
        <f t="shared" si="0"/>
        <v>440484.29426255444</v>
      </c>
      <c r="Y15" s="83">
        <f>SUM(X15:X$24)</f>
        <v>3437506.3403333761</v>
      </c>
      <c r="Z15" s="83">
        <f t="shared" si="1"/>
        <v>0</v>
      </c>
      <c r="AA15" s="84">
        <f>SUM(Z15:Z$24)</f>
        <v>107072.61864715675</v>
      </c>
      <c r="AB15" s="77">
        <f t="shared" si="2"/>
        <v>39.286389894342662</v>
      </c>
      <c r="AC15" s="78">
        <f t="shared" si="3"/>
        <v>38.099649045327887</v>
      </c>
      <c r="AD15" s="86">
        <f t="shared" si="16"/>
        <v>96.979257060253161</v>
      </c>
      <c r="AE15" s="78">
        <f t="shared" si="4"/>
        <v>1.1867408490147748</v>
      </c>
      <c r="AF15" s="87">
        <f t="shared" si="17"/>
        <v>3.0207429397468473</v>
      </c>
      <c r="AH15" s="88">
        <f t="shared" si="25"/>
        <v>6.0679331468296068E-4</v>
      </c>
      <c r="AI15" s="89">
        <f t="shared" si="18"/>
        <v>0</v>
      </c>
      <c r="AJ15" s="89">
        <f t="shared" si="22"/>
        <v>7347504361.5064964</v>
      </c>
      <c r="AK15" s="89">
        <f>SUM(AJ15:AJ$24)/U15/U15</f>
        <v>1.7460339505512561</v>
      </c>
      <c r="AL15" s="89">
        <f t="shared" si="23"/>
        <v>6878975194.7647552</v>
      </c>
      <c r="AM15" s="89">
        <f>SUM(AL15:AL$24)/U15/U15</f>
        <v>1.5958578050071812</v>
      </c>
      <c r="AN15" s="89">
        <f t="shared" si="24"/>
        <v>7717268.894893636</v>
      </c>
      <c r="AO15" s="90">
        <f>SUM(AN15:AN$24)/U15/U15</f>
        <v>2.0575397640373066E-2</v>
      </c>
      <c r="AP15" s="77">
        <f t="shared" si="5"/>
        <v>36.696493366595327</v>
      </c>
      <c r="AQ15" s="78">
        <f t="shared" si="6"/>
        <v>41.876286422089997</v>
      </c>
      <c r="AR15" s="78">
        <f t="shared" si="7"/>
        <v>35.623634638318997</v>
      </c>
      <c r="AS15" s="78">
        <f t="shared" si="8"/>
        <v>40.575663452336777</v>
      </c>
      <c r="AT15" s="78">
        <f t="shared" si="9"/>
        <v>0.90559596185646796</v>
      </c>
      <c r="AU15" s="91">
        <f t="shared" si="10"/>
        <v>1.4678857361730817</v>
      </c>
    </row>
    <row r="16" spans="1:47" ht="14.45" customHeight="1" x14ac:dyDescent="0.15">
      <c r="A16" s="203"/>
      <c r="B16" s="205" t="s">
        <v>144</v>
      </c>
      <c r="C16" s="71">
        <v>446</v>
      </c>
      <c r="D16" s="72">
        <v>2</v>
      </c>
      <c r="E16" s="72">
        <v>150</v>
      </c>
      <c r="F16" s="128">
        <v>0</v>
      </c>
      <c r="G16" s="74" t="s">
        <v>85</v>
      </c>
      <c r="H16" s="72">
        <v>4015388</v>
      </c>
      <c r="I16" s="72">
        <v>9566</v>
      </c>
      <c r="J16" s="75">
        <v>45</v>
      </c>
      <c r="K16" s="72">
        <v>97174</v>
      </c>
      <c r="L16" s="76">
        <v>3508304</v>
      </c>
      <c r="M16" s="179"/>
      <c r="N16" s="54"/>
      <c r="O16" s="77">
        <f t="shared" si="11"/>
        <v>0.53811965811965812</v>
      </c>
      <c r="P16" s="78">
        <f t="shared" si="12"/>
        <v>0.98381889997385186</v>
      </c>
      <c r="Q16" s="79">
        <f t="shared" si="13"/>
        <v>4.4843049327354259E-3</v>
      </c>
      <c r="R16" s="80">
        <f t="shared" si="14"/>
        <v>4.5580593469536019E-3</v>
      </c>
      <c r="S16" s="81">
        <f t="shared" si="15"/>
        <v>0</v>
      </c>
      <c r="T16" s="82">
        <f t="shared" si="19"/>
        <v>2.2552896153161122E-2</v>
      </c>
      <c r="U16" s="83">
        <f t="shared" si="20"/>
        <v>85662.261210203884</v>
      </c>
      <c r="V16" s="83">
        <f t="shared" si="21"/>
        <v>423849.69879997399</v>
      </c>
      <c r="W16" s="84">
        <f>SUM(V16:V$24)</f>
        <v>3104094.6647179788</v>
      </c>
      <c r="X16" s="85">
        <f t="shared" si="0"/>
        <v>423849.69879997399</v>
      </c>
      <c r="Y16" s="83">
        <f>SUM(X16:X$24)</f>
        <v>2997022.0460708216</v>
      </c>
      <c r="Z16" s="83">
        <f t="shared" si="1"/>
        <v>0</v>
      </c>
      <c r="AA16" s="84">
        <f>SUM(Z16:Z$24)</f>
        <v>107072.61864715675</v>
      </c>
      <c r="AB16" s="77">
        <f t="shared" si="2"/>
        <v>36.236431549488756</v>
      </c>
      <c r="AC16" s="78">
        <f t="shared" si="3"/>
        <v>34.986492344820611</v>
      </c>
      <c r="AD16" s="86">
        <f t="shared" si="16"/>
        <v>96.55060073185993</v>
      </c>
      <c r="AE16" s="78">
        <f t="shared" si="4"/>
        <v>1.2499392046681406</v>
      </c>
      <c r="AF16" s="87">
        <f t="shared" si="17"/>
        <v>3.4493992681400645</v>
      </c>
      <c r="AH16" s="88">
        <f t="shared" si="25"/>
        <v>2.4858098742472449E-4</v>
      </c>
      <c r="AI16" s="89">
        <f t="shared" si="18"/>
        <v>0</v>
      </c>
      <c r="AJ16" s="89">
        <f t="shared" si="22"/>
        <v>2148511174.7042856</v>
      </c>
      <c r="AK16" s="89">
        <f>SUM(AJ16:AJ$24)/U16/U16</f>
        <v>0.9356591210874049</v>
      </c>
      <c r="AL16" s="89">
        <f t="shared" si="23"/>
        <v>1991384270.1994021</v>
      </c>
      <c r="AM16" s="89">
        <f>SUM(AL16:AL$24)/U16/U16</f>
        <v>0.83291171704403766</v>
      </c>
      <c r="AN16" s="89">
        <f t="shared" si="24"/>
        <v>2982896.8051645807</v>
      </c>
      <c r="AO16" s="90">
        <f>SUM(AN16:AN$24)/U16/U16</f>
        <v>2.177349891155601E-2</v>
      </c>
      <c r="AP16" s="77">
        <f t="shared" si="5"/>
        <v>34.340533851940343</v>
      </c>
      <c r="AQ16" s="78">
        <f t="shared" si="6"/>
        <v>38.13232924703717</v>
      </c>
      <c r="AR16" s="78">
        <f t="shared" si="7"/>
        <v>33.197718001255616</v>
      </c>
      <c r="AS16" s="78">
        <f t="shared" si="8"/>
        <v>36.775266688385607</v>
      </c>
      <c r="AT16" s="78">
        <f t="shared" si="9"/>
        <v>0.96072462443637985</v>
      </c>
      <c r="AU16" s="91">
        <f t="shared" si="10"/>
        <v>1.5391537848999013</v>
      </c>
    </row>
    <row r="17" spans="1:47" ht="14.45" customHeight="1" x14ac:dyDescent="0.15">
      <c r="A17" s="203"/>
      <c r="B17" s="205" t="s">
        <v>191</v>
      </c>
      <c r="C17" s="71">
        <v>676</v>
      </c>
      <c r="D17" s="72">
        <v>2</v>
      </c>
      <c r="E17" s="72">
        <v>233</v>
      </c>
      <c r="F17" s="128">
        <v>0</v>
      </c>
      <c r="G17" s="74" t="s">
        <v>87</v>
      </c>
      <c r="H17" s="72">
        <v>3807362</v>
      </c>
      <c r="I17" s="72">
        <v>14638</v>
      </c>
      <c r="J17" s="75">
        <v>50</v>
      </c>
      <c r="K17" s="72">
        <v>96004</v>
      </c>
      <c r="L17" s="76">
        <v>3025136</v>
      </c>
      <c r="M17" s="179"/>
      <c r="N17" s="54"/>
      <c r="O17" s="77">
        <f t="shared" si="11"/>
        <v>0.53771739130434781</v>
      </c>
      <c r="P17" s="78">
        <f t="shared" si="12"/>
        <v>0.99410913388781819</v>
      </c>
      <c r="Q17" s="79">
        <f t="shared" si="13"/>
        <v>2.9585798816568047E-3</v>
      </c>
      <c r="R17" s="80">
        <f t="shared" si="14"/>
        <v>2.9761117575554537E-3</v>
      </c>
      <c r="S17" s="81">
        <f t="shared" si="15"/>
        <v>0</v>
      </c>
      <c r="T17" s="82">
        <f t="shared" si="19"/>
        <v>1.4778894425201148E-2</v>
      </c>
      <c r="U17" s="83">
        <f t="shared" si="20"/>
        <v>83730.329128885191</v>
      </c>
      <c r="V17" s="83">
        <f t="shared" si="21"/>
        <v>415791.40677148488</v>
      </c>
      <c r="W17" s="84">
        <f>SUM(V17:V$24)</f>
        <v>2680244.9659180045</v>
      </c>
      <c r="X17" s="85">
        <f t="shared" si="0"/>
        <v>415791.40677148488</v>
      </c>
      <c r="Y17" s="83">
        <f>SUM(X17:X$24)</f>
        <v>2573172.3472708482</v>
      </c>
      <c r="Z17" s="83">
        <f t="shared" si="1"/>
        <v>0</v>
      </c>
      <c r="AA17" s="84">
        <f>SUM(Z17:Z$24)</f>
        <v>107072.61864715675</v>
      </c>
      <c r="AB17" s="77">
        <f t="shared" si="2"/>
        <v>32.010443453438867</v>
      </c>
      <c r="AC17" s="78">
        <f t="shared" si="3"/>
        <v>30.731664070136304</v>
      </c>
      <c r="AD17" s="86">
        <f t="shared" si="16"/>
        <v>96.005118188497988</v>
      </c>
      <c r="AE17" s="78">
        <f t="shared" si="4"/>
        <v>1.2787793833025667</v>
      </c>
      <c r="AF17" s="87">
        <f t="shared" si="17"/>
        <v>3.9948818115020144</v>
      </c>
      <c r="AH17" s="88">
        <f t="shared" si="25"/>
        <v>1.0759388877909199E-4</v>
      </c>
      <c r="AI17" s="89">
        <f t="shared" si="18"/>
        <v>0</v>
      </c>
      <c r="AJ17" s="89">
        <f t="shared" si="22"/>
        <v>668141912.00988197</v>
      </c>
      <c r="AK17" s="89">
        <f>SUM(AJ17:AJ$24)/U17/U17</f>
        <v>0.67287591903384902</v>
      </c>
      <c r="AL17" s="89">
        <f t="shared" si="23"/>
        <v>611134948.49643981</v>
      </c>
      <c r="AM17" s="89">
        <f>SUM(AL17:AL$24)/U17/U17</f>
        <v>0.58774460278669671</v>
      </c>
      <c r="AN17" s="89">
        <f t="shared" si="24"/>
        <v>1270799.5121306621</v>
      </c>
      <c r="AO17" s="90">
        <f>SUM(AN17:AN$24)/U17/U17</f>
        <v>2.2364388401521173E-2</v>
      </c>
      <c r="AP17" s="77">
        <f t="shared" si="5"/>
        <v>30.402674772763554</v>
      </c>
      <c r="AQ17" s="78">
        <f t="shared" si="6"/>
        <v>33.618212134114181</v>
      </c>
      <c r="AR17" s="78">
        <f t="shared" si="7"/>
        <v>29.22903981036097</v>
      </c>
      <c r="AS17" s="78">
        <f t="shared" si="8"/>
        <v>32.234288329911642</v>
      </c>
      <c r="AT17" s="78">
        <f t="shared" si="9"/>
        <v>0.98566671813218587</v>
      </c>
      <c r="AU17" s="91">
        <f t="shared" si="10"/>
        <v>1.5718920484729475</v>
      </c>
    </row>
    <row r="18" spans="1:47" ht="14.45" customHeight="1" x14ac:dyDescent="0.15">
      <c r="A18" s="203"/>
      <c r="B18" s="205" t="s">
        <v>181</v>
      </c>
      <c r="C18" s="71">
        <v>870</v>
      </c>
      <c r="D18" s="72">
        <v>9</v>
      </c>
      <c r="E18" s="72">
        <v>282</v>
      </c>
      <c r="F18" s="128">
        <v>0</v>
      </c>
      <c r="G18" s="74" t="s">
        <v>89</v>
      </c>
      <c r="H18" s="72">
        <v>4296539</v>
      </c>
      <c r="I18" s="72">
        <v>27134</v>
      </c>
      <c r="J18" s="75">
        <v>55</v>
      </c>
      <c r="K18" s="72">
        <v>94164</v>
      </c>
      <c r="L18" s="76">
        <v>2549369</v>
      </c>
      <c r="M18" s="179"/>
      <c r="N18" s="54"/>
      <c r="O18" s="77">
        <f t="shared" si="11"/>
        <v>0.53580846634281754</v>
      </c>
      <c r="P18" s="78">
        <f t="shared" si="12"/>
        <v>1.017048497327077</v>
      </c>
      <c r="Q18" s="79">
        <f t="shared" si="13"/>
        <v>1.0344827586206896E-2</v>
      </c>
      <c r="R18" s="80">
        <f t="shared" si="14"/>
        <v>1.0171420156850257E-2</v>
      </c>
      <c r="S18" s="81">
        <f t="shared" si="15"/>
        <v>0</v>
      </c>
      <c r="T18" s="82">
        <f t="shared" si="19"/>
        <v>4.9684184595556485E-2</v>
      </c>
      <c r="U18" s="83">
        <f t="shared" si="20"/>
        <v>82492.887434502045</v>
      </c>
      <c r="V18" s="83">
        <f t="shared" si="21"/>
        <v>402951.7789957716</v>
      </c>
      <c r="W18" s="84">
        <f>SUM(V18:V$24)</f>
        <v>2264453.5591465198</v>
      </c>
      <c r="X18" s="85">
        <f t="shared" si="0"/>
        <v>402951.7789957716</v>
      </c>
      <c r="Y18" s="83">
        <f>SUM(X18:X$24)</f>
        <v>2157380.940499363</v>
      </c>
      <c r="Z18" s="83">
        <f t="shared" si="1"/>
        <v>0</v>
      </c>
      <c r="AA18" s="84">
        <f>SUM(Z18:Z$24)</f>
        <v>107072.61864715675</v>
      </c>
      <c r="AB18" s="77">
        <f t="shared" si="2"/>
        <v>27.450288498441246</v>
      </c>
      <c r="AC18" s="78">
        <f t="shared" si="3"/>
        <v>26.15232667437283</v>
      </c>
      <c r="AD18" s="86">
        <f t="shared" si="16"/>
        <v>95.271591319915927</v>
      </c>
      <c r="AE18" s="78">
        <f t="shared" si="4"/>
        <v>1.2979618240684154</v>
      </c>
      <c r="AF18" s="87">
        <f t="shared" si="17"/>
        <v>4.7284086800840717</v>
      </c>
      <c r="AH18" s="88">
        <f t="shared" si="25"/>
        <v>2.6065243167249283E-4</v>
      </c>
      <c r="AI18" s="89">
        <f t="shared" si="18"/>
        <v>0</v>
      </c>
      <c r="AJ18" s="89">
        <f t="shared" si="22"/>
        <v>1205187414.0003648</v>
      </c>
      <c r="AK18" s="89">
        <f>SUM(AJ18:AJ$24)/U18/U18</f>
        <v>0.59503152880480559</v>
      </c>
      <c r="AL18" s="89">
        <f t="shared" si="23"/>
        <v>1082197674.7507162</v>
      </c>
      <c r="AM18" s="89">
        <f>SUM(AL18:AL$24)/U18/U18</f>
        <v>0.51570414028875344</v>
      </c>
      <c r="AN18" s="89">
        <f t="shared" si="24"/>
        <v>3308892.9379697358</v>
      </c>
      <c r="AO18" s="90">
        <f>SUM(AN18:AN$24)/U18/U18</f>
        <v>2.2853635798298595E-2</v>
      </c>
      <c r="AP18" s="77">
        <f t="shared" si="5"/>
        <v>25.938378077465011</v>
      </c>
      <c r="AQ18" s="78">
        <f t="shared" si="6"/>
        <v>28.962198919417482</v>
      </c>
      <c r="AR18" s="78">
        <f t="shared" si="7"/>
        <v>24.744800821916375</v>
      </c>
      <c r="AS18" s="78">
        <f t="shared" si="8"/>
        <v>27.559852526829285</v>
      </c>
      <c r="AT18" s="78">
        <f t="shared" si="9"/>
        <v>1.0016604111748151</v>
      </c>
      <c r="AU18" s="91">
        <f t="shared" si="10"/>
        <v>1.5942632369620158</v>
      </c>
    </row>
    <row r="19" spans="1:47" ht="14.45" customHeight="1" x14ac:dyDescent="0.15">
      <c r="A19" s="203"/>
      <c r="B19" s="205" t="s">
        <v>193</v>
      </c>
      <c r="C19" s="71">
        <v>873</v>
      </c>
      <c r="D19" s="72">
        <v>10</v>
      </c>
      <c r="E19" s="72">
        <v>297</v>
      </c>
      <c r="F19" s="128">
        <v>1</v>
      </c>
      <c r="G19" s="74" t="s">
        <v>91</v>
      </c>
      <c r="H19" s="72">
        <v>4936772</v>
      </c>
      <c r="I19" s="72">
        <v>46155</v>
      </c>
      <c r="J19" s="75">
        <v>60</v>
      </c>
      <c r="K19" s="72">
        <v>91282</v>
      </c>
      <c r="L19" s="76">
        <v>2085238</v>
      </c>
      <c r="M19" s="179"/>
      <c r="N19" s="54"/>
      <c r="O19" s="77">
        <f t="shared" si="11"/>
        <v>0.52924419940271084</v>
      </c>
      <c r="P19" s="78">
        <f t="shared" si="12"/>
        <v>0.95825599073661039</v>
      </c>
      <c r="Q19" s="79">
        <f t="shared" si="13"/>
        <v>1.1454753722794959E-2</v>
      </c>
      <c r="R19" s="80">
        <f t="shared" si="14"/>
        <v>1.1953751224648959E-2</v>
      </c>
      <c r="S19" s="81">
        <f t="shared" si="15"/>
        <v>3.3670033670033669E-3</v>
      </c>
      <c r="T19" s="82">
        <f t="shared" si="19"/>
        <v>5.8133094957396901E-2</v>
      </c>
      <c r="U19" s="83">
        <f t="shared" si="20"/>
        <v>78394.295587385786</v>
      </c>
      <c r="V19" s="83">
        <f t="shared" si="21"/>
        <v>381244.59375584591</v>
      </c>
      <c r="W19" s="84">
        <f>SUM(V19:V$24)</f>
        <v>1861501.7801507483</v>
      </c>
      <c r="X19" s="85">
        <f t="shared" si="0"/>
        <v>379960.94192501815</v>
      </c>
      <c r="Y19" s="83">
        <f>SUM(X19:X$24)</f>
        <v>1754429.1615035913</v>
      </c>
      <c r="Z19" s="83">
        <f t="shared" si="1"/>
        <v>1283.6518308277639</v>
      </c>
      <c r="AA19" s="84">
        <f>SUM(Z19:Z$24)</f>
        <v>107072.61864715675</v>
      </c>
      <c r="AB19" s="77">
        <f t="shared" si="2"/>
        <v>23.745372876981083</v>
      </c>
      <c r="AC19" s="78">
        <f t="shared" si="3"/>
        <v>22.379551322684399</v>
      </c>
      <c r="AD19" s="86">
        <f t="shared" si="16"/>
        <v>94.248051772559364</v>
      </c>
      <c r="AE19" s="78">
        <f t="shared" si="4"/>
        <v>1.3658215542966816</v>
      </c>
      <c r="AF19" s="87">
        <f t="shared" si="17"/>
        <v>5.7519482274406304</v>
      </c>
      <c r="AH19" s="88">
        <f t="shared" si="25"/>
        <v>3.1829984503754186E-4</v>
      </c>
      <c r="AI19" s="89">
        <f t="shared" si="18"/>
        <v>1.1298540927036886E-5</v>
      </c>
      <c r="AJ19" s="89">
        <f t="shared" si="22"/>
        <v>981649102.72405291</v>
      </c>
      <c r="AK19" s="89">
        <f>SUM(AJ19:AJ$24)/U19/U19</f>
        <v>0.4627729264781652</v>
      </c>
      <c r="AL19" s="89">
        <f t="shared" si="23"/>
        <v>861089290.55795443</v>
      </c>
      <c r="AM19" s="89">
        <f>SUM(AL19:AL$24)/U19/U19</f>
        <v>0.39494639070666787</v>
      </c>
      <c r="AN19" s="89">
        <f t="shared" si="24"/>
        <v>5702246.0715462714</v>
      </c>
      <c r="AO19" s="90">
        <f>SUM(AN19:AN$24)/U19/U19</f>
        <v>2.4767349354775311E-2</v>
      </c>
      <c r="AP19" s="77">
        <f t="shared" si="5"/>
        <v>22.412035532436004</v>
      </c>
      <c r="AQ19" s="78">
        <f t="shared" si="6"/>
        <v>25.078710221526162</v>
      </c>
      <c r="AR19" s="78">
        <f t="shared" si="7"/>
        <v>21.14779401926025</v>
      </c>
      <c r="AS19" s="78">
        <f t="shared" si="8"/>
        <v>23.611308626108549</v>
      </c>
      <c r="AT19" s="78">
        <f t="shared" si="9"/>
        <v>1.0573636977241754</v>
      </c>
      <c r="AU19" s="91">
        <f t="shared" si="10"/>
        <v>1.6742794108691879</v>
      </c>
    </row>
    <row r="20" spans="1:47" ht="14.45" customHeight="1" x14ac:dyDescent="0.15">
      <c r="A20" s="203"/>
      <c r="B20" s="205" t="s">
        <v>183</v>
      </c>
      <c r="C20" s="71">
        <v>582</v>
      </c>
      <c r="D20" s="72">
        <v>6</v>
      </c>
      <c r="E20" s="72">
        <v>197</v>
      </c>
      <c r="F20" s="126">
        <v>0</v>
      </c>
      <c r="G20" s="74" t="s">
        <v>93</v>
      </c>
      <c r="H20" s="72">
        <v>3933785</v>
      </c>
      <c r="I20" s="72">
        <v>57468</v>
      </c>
      <c r="J20" s="75">
        <v>65</v>
      </c>
      <c r="K20" s="72">
        <v>86929</v>
      </c>
      <c r="L20" s="76">
        <v>1639074</v>
      </c>
      <c r="M20" s="179"/>
      <c r="N20" s="54"/>
      <c r="O20" s="77">
        <f t="shared" si="11"/>
        <v>0.5272548053228191</v>
      </c>
      <c r="P20" s="78">
        <f t="shared" si="12"/>
        <v>1.0086189358122006</v>
      </c>
      <c r="Q20" s="79">
        <f t="shared" si="13"/>
        <v>1.0309278350515464E-2</v>
      </c>
      <c r="R20" s="80">
        <f t="shared" si="14"/>
        <v>1.0221182633472782E-2</v>
      </c>
      <c r="S20" s="81">
        <f t="shared" si="15"/>
        <v>0</v>
      </c>
      <c r="T20" s="82">
        <f t="shared" si="19"/>
        <v>4.990031775440755E-2</v>
      </c>
      <c r="U20" s="83">
        <f t="shared" si="20"/>
        <v>73836.992557886042</v>
      </c>
      <c r="V20" s="83">
        <f t="shared" si="21"/>
        <v>360475.83951804269</v>
      </c>
      <c r="W20" s="84">
        <f>SUM(V20:V$24)</f>
        <v>1480257.1863949024</v>
      </c>
      <c r="X20" s="85">
        <f t="shared" si="0"/>
        <v>360475.83951804269</v>
      </c>
      <c r="Y20" s="83">
        <f>SUM(X20:X$24)</f>
        <v>1374468.2195785732</v>
      </c>
      <c r="Z20" s="83">
        <f t="shared" si="1"/>
        <v>0</v>
      </c>
      <c r="AA20" s="84">
        <f>SUM(Z20:Z$24)</f>
        <v>105788.96681632898</v>
      </c>
      <c r="AB20" s="77">
        <f t="shared" si="2"/>
        <v>20.047636491077615</v>
      </c>
      <c r="AC20" s="78">
        <f t="shared" si="3"/>
        <v>18.614899821400911</v>
      </c>
      <c r="AD20" s="86">
        <f t="shared" si="16"/>
        <v>92.853338744872218</v>
      </c>
      <c r="AE20" s="78">
        <f t="shared" si="4"/>
        <v>1.4327366696767005</v>
      </c>
      <c r="AF20" s="87">
        <f t="shared" si="17"/>
        <v>7.1466612551277713</v>
      </c>
      <c r="AH20" s="88">
        <f t="shared" si="25"/>
        <v>3.9429797322346156E-4</v>
      </c>
      <c r="AI20" s="89">
        <f t="shared" si="18"/>
        <v>0</v>
      </c>
      <c r="AJ20" s="89">
        <f t="shared" si="22"/>
        <v>721937681.98168385</v>
      </c>
      <c r="AK20" s="89">
        <f>SUM(AJ20:AJ$24)/U20/U20</f>
        <v>0.34160531943513872</v>
      </c>
      <c r="AL20" s="89">
        <f t="shared" si="23"/>
        <v>608013258.31514776</v>
      </c>
      <c r="AM20" s="89">
        <f>SUM(AL20:AL$24)/U20/U20</f>
        <v>0.28726108819587393</v>
      </c>
      <c r="AN20" s="89">
        <f t="shared" si="24"/>
        <v>4888402.4184587989</v>
      </c>
      <c r="AO20" s="90">
        <f>SUM(AN20:AN$24)/U20/U20</f>
        <v>2.6873119624082648E-2</v>
      </c>
      <c r="AP20" s="77">
        <f t="shared" si="5"/>
        <v>18.902075058791233</v>
      </c>
      <c r="AQ20" s="78">
        <f t="shared" si="6"/>
        <v>21.193197923363996</v>
      </c>
      <c r="AR20" s="78">
        <f t="shared" si="7"/>
        <v>17.564403654623863</v>
      </c>
      <c r="AS20" s="78">
        <f t="shared" si="8"/>
        <v>19.665395988177959</v>
      </c>
      <c r="AT20" s="78">
        <f t="shared" si="9"/>
        <v>1.1114334229643839</v>
      </c>
      <c r="AU20" s="91">
        <f t="shared" si="10"/>
        <v>1.7540399163890172</v>
      </c>
    </row>
    <row r="21" spans="1:47" ht="14.45" customHeight="1" x14ac:dyDescent="0.15">
      <c r="A21" s="203"/>
      <c r="B21" s="205" t="s">
        <v>184</v>
      </c>
      <c r="C21" s="71">
        <v>758</v>
      </c>
      <c r="D21" s="72">
        <v>14</v>
      </c>
      <c r="E21" s="72">
        <v>247</v>
      </c>
      <c r="F21" s="126">
        <v>4</v>
      </c>
      <c r="G21" s="74" t="s">
        <v>95</v>
      </c>
      <c r="H21" s="72">
        <v>3235341</v>
      </c>
      <c r="I21" s="72">
        <v>73470</v>
      </c>
      <c r="J21" s="75">
        <v>70</v>
      </c>
      <c r="K21" s="72">
        <v>80842</v>
      </c>
      <c r="L21" s="76">
        <v>1218817</v>
      </c>
      <c r="M21" s="179"/>
      <c r="N21" s="54"/>
      <c r="O21" s="77">
        <f t="shared" si="11"/>
        <v>0.53200229489386108</v>
      </c>
      <c r="P21" s="78">
        <f t="shared" si="12"/>
        <v>1.0001077519982688</v>
      </c>
      <c r="Q21" s="79">
        <f t="shared" si="13"/>
        <v>1.8469656992084433E-2</v>
      </c>
      <c r="R21" s="80">
        <f t="shared" si="14"/>
        <v>1.8467667064054918E-2</v>
      </c>
      <c r="S21" s="81">
        <f t="shared" si="15"/>
        <v>1.6194331983805668E-2</v>
      </c>
      <c r="T21" s="82">
        <f t="shared" si="19"/>
        <v>8.8513309733193074E-2</v>
      </c>
      <c r="U21" s="83">
        <f t="shared" si="20"/>
        <v>70152.503167217699</v>
      </c>
      <c r="V21" s="83">
        <f t="shared" si="21"/>
        <v>336232.52032113215</v>
      </c>
      <c r="W21" s="84">
        <f>SUM(V21:V$24)</f>
        <v>1119781.3468768597</v>
      </c>
      <c r="X21" s="85">
        <f t="shared" si="0"/>
        <v>330787.45926330006</v>
      </c>
      <c r="Y21" s="83">
        <f>SUM(X21:X$24)</f>
        <v>1013992.3800605305</v>
      </c>
      <c r="Z21" s="83">
        <f t="shared" si="1"/>
        <v>5445.0610578320993</v>
      </c>
      <c r="AA21" s="84">
        <f>SUM(Z21:Z$24)</f>
        <v>105788.96681632898</v>
      </c>
      <c r="AB21" s="77">
        <f t="shared" si="2"/>
        <v>15.962101084372055</v>
      </c>
      <c r="AC21" s="78">
        <f t="shared" si="3"/>
        <v>14.454115452495637</v>
      </c>
      <c r="AD21" s="86">
        <f t="shared" si="16"/>
        <v>90.552712178017501</v>
      </c>
      <c r="AE21" s="78">
        <f t="shared" si="4"/>
        <v>1.5079856318764149</v>
      </c>
      <c r="AF21" s="87">
        <f t="shared" si="17"/>
        <v>9.4472878219824814</v>
      </c>
      <c r="AH21" s="88">
        <f t="shared" si="25"/>
        <v>5.1008136374395359E-4</v>
      </c>
      <c r="AI21" s="89">
        <f t="shared" si="18"/>
        <v>6.4502330345764998E-5</v>
      </c>
      <c r="AJ21" s="89">
        <f t="shared" si="22"/>
        <v>534644220.10549819</v>
      </c>
      <c r="AK21" s="89">
        <f>SUM(AJ21:AJ$24)/U21/U21</f>
        <v>0.2317362855535855</v>
      </c>
      <c r="AL21" s="89">
        <f t="shared" si="23"/>
        <v>430663736.35652536</v>
      </c>
      <c r="AM21" s="89">
        <f>SUM(AL21:AL$24)/U21/U21</f>
        <v>0.19468261281801283</v>
      </c>
      <c r="AN21" s="89">
        <f t="shared" si="24"/>
        <v>13776184.227535211</v>
      </c>
      <c r="AO21" s="90">
        <f>SUM(AN21:AN$24)/U21/U21</f>
        <v>2.8776761647942999E-2</v>
      </c>
      <c r="AP21" s="77">
        <f t="shared" si="5"/>
        <v>15.018576779129919</v>
      </c>
      <c r="AQ21" s="78">
        <f t="shared" si="6"/>
        <v>16.90562538961419</v>
      </c>
      <c r="AR21" s="78">
        <f t="shared" si="7"/>
        <v>13.589307540065555</v>
      </c>
      <c r="AS21" s="78">
        <f t="shared" si="8"/>
        <v>15.31892336492572</v>
      </c>
      <c r="AT21" s="78">
        <f t="shared" si="9"/>
        <v>1.1754968237238128</v>
      </c>
      <c r="AU21" s="91">
        <f t="shared" si="10"/>
        <v>1.8404744400290169</v>
      </c>
    </row>
    <row r="22" spans="1:47" ht="14.45" customHeight="1" x14ac:dyDescent="0.15">
      <c r="A22" s="203"/>
      <c r="B22" s="205" t="s">
        <v>148</v>
      </c>
      <c r="C22" s="71">
        <v>877</v>
      </c>
      <c r="D22" s="72">
        <v>27</v>
      </c>
      <c r="E22" s="72">
        <v>304</v>
      </c>
      <c r="F22" s="126">
        <v>18</v>
      </c>
      <c r="G22" s="74" t="s">
        <v>97</v>
      </c>
      <c r="H22" s="72">
        <v>2593169</v>
      </c>
      <c r="I22" s="72">
        <v>102673</v>
      </c>
      <c r="J22" s="75">
        <v>75</v>
      </c>
      <c r="K22" s="72">
        <v>72127</v>
      </c>
      <c r="L22" s="76">
        <v>835000</v>
      </c>
      <c r="M22" s="179"/>
      <c r="N22" s="54"/>
      <c r="O22" s="77">
        <f t="shared" si="11"/>
        <v>0.53363147123474564</v>
      </c>
      <c r="P22" s="78">
        <f t="shared" si="12"/>
        <v>0.98997905253822749</v>
      </c>
      <c r="Q22" s="79">
        <f t="shared" si="13"/>
        <v>3.0786773090079819E-2</v>
      </c>
      <c r="R22" s="80">
        <f t="shared" si="14"/>
        <v>3.1098408608894283E-2</v>
      </c>
      <c r="S22" s="81">
        <f t="shared" si="15"/>
        <v>5.921052631578947E-2</v>
      </c>
      <c r="T22" s="82">
        <f t="shared" si="19"/>
        <v>0.14497868258516089</v>
      </c>
      <c r="U22" s="83">
        <f t="shared" si="20"/>
        <v>63943.072925818953</v>
      </c>
      <c r="V22" s="83">
        <f t="shared" si="21"/>
        <v>298098.29145343252</v>
      </c>
      <c r="W22" s="84">
        <f>SUM(V22:V$24)</f>
        <v>783548.8265557274</v>
      </c>
      <c r="X22" s="85">
        <f t="shared" si="0"/>
        <v>280447.73472263716</v>
      </c>
      <c r="Y22" s="83">
        <f>SUM(X22:X$24)</f>
        <v>683204.92079723056</v>
      </c>
      <c r="Z22" s="83">
        <f t="shared" si="1"/>
        <v>17650.556730795346</v>
      </c>
      <c r="AA22" s="84">
        <f>SUM(Z22:Z$24)</f>
        <v>100343.90575849688</v>
      </c>
      <c r="AB22" s="77">
        <f t="shared" si="2"/>
        <v>12.253850037278172</v>
      </c>
      <c r="AC22" s="78">
        <f t="shared" si="3"/>
        <v>10.684580667398077</v>
      </c>
      <c r="AD22" s="86">
        <f t="shared" si="16"/>
        <v>87.193662684738868</v>
      </c>
      <c r="AE22" s="78">
        <f t="shared" si="4"/>
        <v>1.5692693698800952</v>
      </c>
      <c r="AF22" s="87">
        <f t="shared" si="17"/>
        <v>12.806337315261137</v>
      </c>
      <c r="AH22" s="88">
        <f t="shared" si="25"/>
        <v>6.6561251120005559E-4</v>
      </c>
      <c r="AI22" s="89">
        <f t="shared" si="18"/>
        <v>1.8323894700393643E-4</v>
      </c>
      <c r="AJ22" s="89">
        <f t="shared" si="22"/>
        <v>342059455.97201198</v>
      </c>
      <c r="AK22" s="89">
        <f>SUM(AJ22:AJ$24)/U22/U22</f>
        <v>0.14816792261264963</v>
      </c>
      <c r="AL22" s="89">
        <f t="shared" si="23"/>
        <v>265035350.13065249</v>
      </c>
      <c r="AM22" s="89">
        <f>SUM(AL22:AL$24)/U22/U22</f>
        <v>0.12899944142250339</v>
      </c>
      <c r="AN22" s="89">
        <f t="shared" si="24"/>
        <v>23697639.263383877</v>
      </c>
      <c r="AO22" s="90">
        <f>SUM(AN22:AN$24)/U22/U22</f>
        <v>3.126776126068391E-2</v>
      </c>
      <c r="AP22" s="77">
        <f t="shared" si="5"/>
        <v>11.499395339162536</v>
      </c>
      <c r="AQ22" s="78">
        <f t="shared" si="6"/>
        <v>13.008304735393807</v>
      </c>
      <c r="AR22" s="78">
        <f t="shared" si="7"/>
        <v>9.9806174196580475</v>
      </c>
      <c r="AS22" s="78">
        <f t="shared" si="8"/>
        <v>11.388543915138106</v>
      </c>
      <c r="AT22" s="78">
        <f t="shared" si="9"/>
        <v>1.2226885976796695</v>
      </c>
      <c r="AU22" s="91">
        <f t="shared" si="10"/>
        <v>1.915850142080521</v>
      </c>
    </row>
    <row r="23" spans="1:47" ht="14.45" customHeight="1" x14ac:dyDescent="0.15">
      <c r="A23" s="203"/>
      <c r="B23" s="205" t="s">
        <v>315</v>
      </c>
      <c r="C23" s="71">
        <v>695</v>
      </c>
      <c r="D23" s="72">
        <v>41</v>
      </c>
      <c r="E23" s="72">
        <v>234</v>
      </c>
      <c r="F23" s="126">
        <v>23</v>
      </c>
      <c r="G23" s="74" t="s">
        <v>99</v>
      </c>
      <c r="H23" s="72">
        <v>1700191</v>
      </c>
      <c r="I23" s="72">
        <v>119801</v>
      </c>
      <c r="J23" s="75">
        <v>80</v>
      </c>
      <c r="K23" s="72">
        <v>58934</v>
      </c>
      <c r="L23" s="76">
        <v>505129</v>
      </c>
      <c r="M23" s="179"/>
      <c r="N23" s="54"/>
      <c r="O23" s="77">
        <f>IF(K23&lt;0.5,0.5,((L23-L24)-5*K24)/5/(K23-K24))</f>
        <v>0.51768128916741274</v>
      </c>
      <c r="P23" s="78">
        <f t="shared" si="12"/>
        <v>0.99185554200888892</v>
      </c>
      <c r="Q23" s="79">
        <f t="shared" si="13"/>
        <v>5.8992805755395686E-2</v>
      </c>
      <c r="R23" s="80">
        <f t="shared" si="14"/>
        <v>5.9477215437958399E-2</v>
      </c>
      <c r="S23" s="81">
        <f t="shared" si="15"/>
        <v>9.8290598290598288E-2</v>
      </c>
      <c r="T23" s="82">
        <f>5*R23/(1+5*(1-O23)*R23)</f>
        <v>0.26008134363937202</v>
      </c>
      <c r="U23" s="83">
        <f t="shared" si="20"/>
        <v>54672.690452586852</v>
      </c>
      <c r="V23" s="83">
        <f>5*U23*((1-T23)+O23*T23)</f>
        <v>239072.16719183282</v>
      </c>
      <c r="W23" s="84">
        <f>SUM(V23:V$24)</f>
        <v>485450.53510229487</v>
      </c>
      <c r="X23" s="85">
        <f t="shared" si="0"/>
        <v>215573.62084391763</v>
      </c>
      <c r="Y23" s="83">
        <f>SUM(X23:X$24)</f>
        <v>402757.18607459334</v>
      </c>
      <c r="Z23" s="83">
        <f t="shared" si="1"/>
        <v>23498.546347915191</v>
      </c>
      <c r="AA23" s="84">
        <f>SUM(Z23:Z$24)</f>
        <v>82693.349027701537</v>
      </c>
      <c r="AB23" s="77">
        <f t="shared" si="2"/>
        <v>8.8792143039546652</v>
      </c>
      <c r="AC23" s="78">
        <f t="shared" si="3"/>
        <v>7.3666977560555882</v>
      </c>
      <c r="AD23" s="86">
        <f t="shared" si="16"/>
        <v>82.965648804923816</v>
      </c>
      <c r="AE23" s="78">
        <f t="shared" si="4"/>
        <v>1.5125165478990779</v>
      </c>
      <c r="AF23" s="87">
        <f t="shared" si="17"/>
        <v>17.034351195076194</v>
      </c>
      <c r="AH23" s="88">
        <f>IF(D23=0,0,T23*T23*(1-T23)/D23)</f>
        <v>1.2207269184771673E-3</v>
      </c>
      <c r="AI23" s="89">
        <f t="shared" si="18"/>
        <v>3.7875878879604496E-4</v>
      </c>
      <c r="AJ23" s="89">
        <f t="shared" si="22"/>
        <v>263757185.12677574</v>
      </c>
      <c r="AK23" s="89">
        <f>SUM(AJ23:AJ$24)/U23/U23</f>
        <v>8.8239574866020631E-2</v>
      </c>
      <c r="AL23" s="89">
        <f t="shared" si="23"/>
        <v>190456841.8102974</v>
      </c>
      <c r="AM23" s="89">
        <f>SUM(AL23:AL$24)/U23/U23</f>
        <v>8.7787806932498116E-2</v>
      </c>
      <c r="AN23" s="89">
        <f t="shared" si="24"/>
        <v>32197412.078121945</v>
      </c>
      <c r="AO23" s="90">
        <f>SUM(AN23:AN$24)/U23/U23</f>
        <v>3.4842349574080271E-2</v>
      </c>
      <c r="AP23" s="77">
        <f t="shared" si="5"/>
        <v>8.2969934259321541</v>
      </c>
      <c r="AQ23" s="78">
        <f t="shared" si="6"/>
        <v>9.4614351819771763</v>
      </c>
      <c r="AR23" s="78">
        <f t="shared" si="7"/>
        <v>6.7859692143841075</v>
      </c>
      <c r="AS23" s="78">
        <f t="shared" si="8"/>
        <v>7.9474262977270689</v>
      </c>
      <c r="AT23" s="78">
        <f t="shared" si="9"/>
        <v>1.1466608794671309</v>
      </c>
      <c r="AU23" s="91">
        <f t="shared" si="10"/>
        <v>1.8783722163310248</v>
      </c>
    </row>
    <row r="24" spans="1:47" ht="14.45" customHeight="1" x14ac:dyDescent="0.15">
      <c r="A24" s="183"/>
      <c r="B24" s="206" t="s">
        <v>316</v>
      </c>
      <c r="C24" s="94">
        <v>461</v>
      </c>
      <c r="D24" s="95">
        <v>71</v>
      </c>
      <c r="E24" s="95">
        <v>154</v>
      </c>
      <c r="F24" s="180">
        <v>37</v>
      </c>
      <c r="G24" s="97" t="s">
        <v>101</v>
      </c>
      <c r="H24" s="95">
        <v>1052072</v>
      </c>
      <c r="I24" s="95">
        <v>159813</v>
      </c>
      <c r="J24" s="98">
        <v>85</v>
      </c>
      <c r="K24" s="95">
        <v>41062</v>
      </c>
      <c r="L24" s="99">
        <v>253559</v>
      </c>
      <c r="M24" s="179"/>
      <c r="N24" s="54"/>
      <c r="O24" s="100">
        <v>1</v>
      </c>
      <c r="P24" s="101">
        <f>IF(H24&lt;0.5,1,(I24/H24)/(K24/L24))</f>
        <v>0.93800590719217503</v>
      </c>
      <c r="Q24" s="102">
        <f t="shared" si="13"/>
        <v>0.15401301518438179</v>
      </c>
      <c r="R24" s="103">
        <f t="shared" si="14"/>
        <v>0.16419194591791436</v>
      </c>
      <c r="S24" s="104">
        <f t="shared" si="15"/>
        <v>0.24025974025974026</v>
      </c>
      <c r="T24" s="100">
        <v>1</v>
      </c>
      <c r="U24" s="105">
        <f>U23*(1-T23)</f>
        <v>40453.343659298596</v>
      </c>
      <c r="V24" s="105">
        <f>U24/R24</f>
        <v>246378.36791046208</v>
      </c>
      <c r="W24" s="106">
        <f>SUM(V24:V$24)</f>
        <v>246378.36791046208</v>
      </c>
      <c r="X24" s="100">
        <f t="shared" si="0"/>
        <v>187183.56523067574</v>
      </c>
      <c r="Y24" s="105">
        <f>SUM(X24:X$24)</f>
        <v>187183.56523067574</v>
      </c>
      <c r="Z24" s="105">
        <f t="shared" si="1"/>
        <v>59194.802679786342</v>
      </c>
      <c r="AA24" s="106">
        <f>SUM(Z24:Z$24)</f>
        <v>59194.802679786342</v>
      </c>
      <c r="AB24" s="107">
        <f t="shared" si="2"/>
        <v>6.0904327213463754</v>
      </c>
      <c r="AC24" s="101">
        <f t="shared" si="3"/>
        <v>4.6271469376462724</v>
      </c>
      <c r="AD24" s="108">
        <f t="shared" si="16"/>
        <v>75.974025974025977</v>
      </c>
      <c r="AE24" s="101">
        <f t="shared" si="4"/>
        <v>1.463285783700103</v>
      </c>
      <c r="AF24" s="109">
        <f t="shared" si="17"/>
        <v>24.025974025974023</v>
      </c>
      <c r="AH24" s="110">
        <f>0</f>
        <v>0</v>
      </c>
      <c r="AI24" s="111">
        <f t="shared" si="18"/>
        <v>1.1852921913640417E-3</v>
      </c>
      <c r="AJ24" s="111">
        <v>0</v>
      </c>
      <c r="AK24" s="111">
        <f>(1-R24)/R24/R24/D24</f>
        <v>0.43666109875915821</v>
      </c>
      <c r="AL24" s="111">
        <f>V24*V24*AI24</f>
        <v>71949962.394342646</v>
      </c>
      <c r="AM24" s="111">
        <f>(1-S24)*(1-S24)*(1-R24)/R24/R24/D24+AI24/R24/R24</f>
        <v>0.29600956671396111</v>
      </c>
      <c r="AN24" s="111">
        <f>V24*V24*AI24</f>
        <v>71949962.394342646</v>
      </c>
      <c r="AO24" s="112">
        <f>S24*S24*(1-R24)/R24/R24/D24+AI24/R24/R24</f>
        <v>6.917263229361921E-2</v>
      </c>
      <c r="AP24" s="107">
        <f t="shared" si="5"/>
        <v>4.7952581087967072</v>
      </c>
      <c r="AQ24" s="101">
        <f t="shared" si="6"/>
        <v>7.3856073338960435</v>
      </c>
      <c r="AR24" s="101">
        <f t="shared" si="7"/>
        <v>3.560774417610074</v>
      </c>
      <c r="AS24" s="101">
        <f t="shared" si="8"/>
        <v>5.6935194576824708</v>
      </c>
      <c r="AT24" s="101">
        <f t="shared" si="9"/>
        <v>0.9477922490954801</v>
      </c>
      <c r="AU24" s="113">
        <f t="shared" si="10"/>
        <v>1.978779318304726</v>
      </c>
    </row>
    <row r="25" spans="1:47" ht="14.45" customHeight="1" x14ac:dyDescent="0.15">
      <c r="A25" s="203" t="s">
        <v>102</v>
      </c>
      <c r="B25" s="204" t="s">
        <v>67</v>
      </c>
      <c r="C25" s="114">
        <v>254</v>
      </c>
      <c r="D25" s="207">
        <v>0</v>
      </c>
      <c r="E25" s="207">
        <v>82</v>
      </c>
      <c r="F25" s="115">
        <v>0</v>
      </c>
      <c r="G25" s="51" t="s">
        <v>67</v>
      </c>
      <c r="H25" s="49">
        <v>2565299</v>
      </c>
      <c r="I25" s="49">
        <v>1509</v>
      </c>
      <c r="J25" s="52">
        <v>0</v>
      </c>
      <c r="K25" s="49">
        <v>100000</v>
      </c>
      <c r="L25" s="53">
        <v>8638891</v>
      </c>
      <c r="M25" s="179"/>
      <c r="N25" s="54"/>
      <c r="O25" s="116">
        <f t="shared" ref="O25:O40" si="26">IF(K25&lt;0.5,0.5,((L25-L26)-5*K26)/5/(K25-K26))</f>
        <v>0.17388316151202748</v>
      </c>
      <c r="P25" s="117">
        <f t="shared" ref="P25:P40" si="27">IF(H25&lt;0.5,1,(I25/H25)/((K25-K26)/(L25-L26)))</f>
        <v>1.0082842014159938</v>
      </c>
      <c r="Q25" s="57">
        <f t="shared" si="13"/>
        <v>0</v>
      </c>
      <c r="R25" s="118">
        <f t="shared" si="14"/>
        <v>0</v>
      </c>
      <c r="S25" s="119">
        <f t="shared" si="15"/>
        <v>0</v>
      </c>
      <c r="T25" s="120">
        <f>5*R25/(1+5*(1-O25)*R25)</f>
        <v>0</v>
      </c>
      <c r="U25" s="121">
        <v>100000</v>
      </c>
      <c r="V25" s="121">
        <f>5*U25*((1-T25)+O25*T25)</f>
        <v>500000</v>
      </c>
      <c r="W25" s="122">
        <f>SUM(V25:V$42)</f>
        <v>8525396.8700038735</v>
      </c>
      <c r="X25" s="123">
        <f t="shared" si="0"/>
        <v>500000</v>
      </c>
      <c r="Y25" s="121">
        <f>SUM(X25:X$42)</f>
        <v>8252459.4275907148</v>
      </c>
      <c r="Z25" s="121">
        <f t="shared" si="1"/>
        <v>0</v>
      </c>
      <c r="AA25" s="122">
        <f>SUM(Z25:Z$42)</f>
        <v>272937.44241315743</v>
      </c>
      <c r="AB25" s="116">
        <f t="shared" si="2"/>
        <v>85.25396870003874</v>
      </c>
      <c r="AC25" s="117">
        <f t="shared" si="3"/>
        <v>82.524594275907148</v>
      </c>
      <c r="AD25" s="64">
        <f t="shared" si="16"/>
        <v>96.798536812128077</v>
      </c>
      <c r="AE25" s="117">
        <f t="shared" si="4"/>
        <v>2.7293744241315743</v>
      </c>
      <c r="AF25" s="65">
        <f t="shared" si="17"/>
        <v>3.2014631878719024</v>
      </c>
      <c r="AH25" s="66">
        <f>IF(D25=0,0,T25*T25*(1-T25)/D25)</f>
        <v>0</v>
      </c>
      <c r="AI25" s="67">
        <f t="shared" si="18"/>
        <v>0</v>
      </c>
      <c r="AJ25" s="67">
        <f>U25*U25*((1-O25)*5+AB26)^2*AH25</f>
        <v>0</v>
      </c>
      <c r="AK25" s="67">
        <f>SUM(AJ25:AJ$42)/U25/U25</f>
        <v>1.6541017298674217</v>
      </c>
      <c r="AL25" s="67">
        <f>U25*U25*((1-O25)*5*(1-S25)+AC26)^2*AH25+V25*V25*AI25</f>
        <v>0</v>
      </c>
      <c r="AM25" s="67">
        <f>SUM(AL25:AL$42)/U25/U25</f>
        <v>1.4361504988363327</v>
      </c>
      <c r="AN25" s="67">
        <f>U25*U25*((1-O25)*5*S25+AE26)^2*AH25+V25*V25*AI25</f>
        <v>0</v>
      </c>
      <c r="AO25" s="68">
        <f>SUM(AN25:AN$42)/U25/U25</f>
        <v>3.8691980421528695E-2</v>
      </c>
      <c r="AP25" s="116">
        <f t="shared" si="5"/>
        <v>82.733175728480248</v>
      </c>
      <c r="AQ25" s="117">
        <f t="shared" si="6"/>
        <v>87.774761671597233</v>
      </c>
      <c r="AR25" s="117">
        <f t="shared" si="7"/>
        <v>80.175740139028989</v>
      </c>
      <c r="AS25" s="117">
        <f t="shared" si="8"/>
        <v>84.873448412785308</v>
      </c>
      <c r="AT25" s="117">
        <f t="shared" si="9"/>
        <v>2.3438369914647259</v>
      </c>
      <c r="AU25" s="124">
        <f t="shared" si="10"/>
        <v>3.1149118567984226</v>
      </c>
    </row>
    <row r="26" spans="1:47" ht="14.45" customHeight="1" x14ac:dyDescent="0.15">
      <c r="A26" s="208"/>
      <c r="B26" s="205" t="s">
        <v>69</v>
      </c>
      <c r="C26" s="71">
        <v>279</v>
      </c>
      <c r="D26" s="72">
        <v>0</v>
      </c>
      <c r="E26" s="72">
        <v>91</v>
      </c>
      <c r="F26" s="126">
        <v>0</v>
      </c>
      <c r="G26" s="74" t="s">
        <v>69</v>
      </c>
      <c r="H26" s="72">
        <v>2708194</v>
      </c>
      <c r="I26" s="72">
        <v>219</v>
      </c>
      <c r="J26" s="75">
        <v>5</v>
      </c>
      <c r="K26" s="72">
        <v>99709</v>
      </c>
      <c r="L26" s="76">
        <v>8140093</v>
      </c>
      <c r="M26" s="179"/>
      <c r="N26" s="54"/>
      <c r="O26" s="77">
        <f t="shared" si="26"/>
        <v>0.44736842105263158</v>
      </c>
      <c r="P26" s="78">
        <f t="shared" si="27"/>
        <v>1.0607026014578835</v>
      </c>
      <c r="Q26" s="79">
        <f t="shared" si="13"/>
        <v>0</v>
      </c>
      <c r="R26" s="80">
        <f t="shared" si="14"/>
        <v>0</v>
      </c>
      <c r="S26" s="81">
        <f t="shared" si="15"/>
        <v>0</v>
      </c>
      <c r="T26" s="82">
        <f>5*R26/(1+5*(1-O26)*R26)</f>
        <v>0</v>
      </c>
      <c r="U26" s="83">
        <f>U25*(1-T25)</f>
        <v>100000</v>
      </c>
      <c r="V26" s="83">
        <f>5*U26*((1-T26)+O26*T26)</f>
        <v>500000</v>
      </c>
      <c r="W26" s="84">
        <f>SUM(V26:V$42)</f>
        <v>8025396.8700038735</v>
      </c>
      <c r="X26" s="85">
        <f t="shared" si="0"/>
        <v>500000</v>
      </c>
      <c r="Y26" s="83">
        <f>SUM(X26:X$42)</f>
        <v>7752459.4275907148</v>
      </c>
      <c r="Z26" s="83">
        <f t="shared" si="1"/>
        <v>0</v>
      </c>
      <c r="AA26" s="84">
        <f>SUM(Z26:Z$42)</f>
        <v>272937.44241315743</v>
      </c>
      <c r="AB26" s="77">
        <f t="shared" si="2"/>
        <v>80.25396870003874</v>
      </c>
      <c r="AC26" s="78">
        <f t="shared" si="3"/>
        <v>77.524594275907148</v>
      </c>
      <c r="AD26" s="86">
        <f t="shared" si="16"/>
        <v>96.599078564783454</v>
      </c>
      <c r="AE26" s="78">
        <f t="shared" si="4"/>
        <v>2.7293744241315743</v>
      </c>
      <c r="AF26" s="87">
        <f t="shared" si="17"/>
        <v>3.4009214352165205</v>
      </c>
      <c r="AH26" s="88">
        <f>IF(D26=0,0,T26*T26*(1-T26)/D26)</f>
        <v>0</v>
      </c>
      <c r="AI26" s="89">
        <f t="shared" si="18"/>
        <v>0</v>
      </c>
      <c r="AJ26" s="89">
        <f>U26*U26*((1-O26)*5+AB27)^2*AH26</f>
        <v>0</v>
      </c>
      <c r="AK26" s="89">
        <f>SUM(AJ26:AJ$42)/U26/U26</f>
        <v>1.6541017298674217</v>
      </c>
      <c r="AL26" s="89">
        <f>U26*U26*((1-O26)*5*(1-S26)+AC27)^2*AH26+V26*V26*AI26</f>
        <v>0</v>
      </c>
      <c r="AM26" s="89">
        <f>SUM(AL26:AL$42)/U26/U26</f>
        <v>1.4361504988363327</v>
      </c>
      <c r="AN26" s="89">
        <f>U26*U26*((1-O26)*5*S26+AE27)^2*AH26+V26*V26*AI26</f>
        <v>0</v>
      </c>
      <c r="AO26" s="90">
        <f>SUM(AN26:AN$42)/U26/U26</f>
        <v>3.8691980421528695E-2</v>
      </c>
      <c r="AP26" s="77">
        <f t="shared" si="5"/>
        <v>77.733175728480248</v>
      </c>
      <c r="AQ26" s="78">
        <f t="shared" si="6"/>
        <v>82.774761671597233</v>
      </c>
      <c r="AR26" s="78">
        <f t="shared" si="7"/>
        <v>75.175740139028989</v>
      </c>
      <c r="AS26" s="78">
        <f t="shared" si="8"/>
        <v>79.873448412785308</v>
      </c>
      <c r="AT26" s="78">
        <f t="shared" si="9"/>
        <v>2.3438369914647259</v>
      </c>
      <c r="AU26" s="91">
        <f t="shared" si="10"/>
        <v>3.1149118567984226</v>
      </c>
    </row>
    <row r="27" spans="1:47" ht="14.45" customHeight="1" x14ac:dyDescent="0.15">
      <c r="A27" s="208"/>
      <c r="B27" s="205" t="s">
        <v>71</v>
      </c>
      <c r="C27" s="127">
        <v>406</v>
      </c>
      <c r="D27" s="72">
        <v>0</v>
      </c>
      <c r="E27" s="72">
        <v>138</v>
      </c>
      <c r="F27" s="126">
        <v>0</v>
      </c>
      <c r="G27" s="74" t="s">
        <v>71</v>
      </c>
      <c r="H27" s="72">
        <v>2870493</v>
      </c>
      <c r="I27" s="72">
        <v>203</v>
      </c>
      <c r="J27" s="75">
        <v>10</v>
      </c>
      <c r="K27" s="72">
        <v>99671</v>
      </c>
      <c r="L27" s="76">
        <v>7641653</v>
      </c>
      <c r="M27" s="179"/>
      <c r="N27" s="54"/>
      <c r="O27" s="77">
        <f t="shared" si="26"/>
        <v>0.54594594594594592</v>
      </c>
      <c r="P27" s="78">
        <f t="shared" si="27"/>
        <v>0.95236501468845525</v>
      </c>
      <c r="Q27" s="79">
        <f t="shared" si="13"/>
        <v>0</v>
      </c>
      <c r="R27" s="80">
        <f t="shared" si="14"/>
        <v>0</v>
      </c>
      <c r="S27" s="81">
        <f t="shared" si="15"/>
        <v>0</v>
      </c>
      <c r="T27" s="82">
        <f t="shared" ref="T27:T40" si="28">5*R27/(1+5*(1-O27)*R27)</f>
        <v>0</v>
      </c>
      <c r="U27" s="83">
        <f t="shared" ref="U27:U41" si="29">U26*(1-T26)</f>
        <v>100000</v>
      </c>
      <c r="V27" s="83">
        <f t="shared" ref="V27:V40" si="30">5*U27*((1-T27)+O27*T27)</f>
        <v>500000</v>
      </c>
      <c r="W27" s="84">
        <f>SUM(V27:V$42)</f>
        <v>7525396.8700038716</v>
      </c>
      <c r="X27" s="85">
        <f t="shared" si="0"/>
        <v>500000</v>
      </c>
      <c r="Y27" s="83">
        <f>SUM(X27:X$42)</f>
        <v>7252459.4275907138</v>
      </c>
      <c r="Z27" s="83">
        <f t="shared" si="1"/>
        <v>0</v>
      </c>
      <c r="AA27" s="84">
        <f>SUM(Z27:Z$42)</f>
        <v>272937.44241315743</v>
      </c>
      <c r="AB27" s="77">
        <f t="shared" si="2"/>
        <v>75.253968700038712</v>
      </c>
      <c r="AC27" s="78">
        <f t="shared" si="3"/>
        <v>72.524594275907134</v>
      </c>
      <c r="AD27" s="86">
        <f t="shared" si="16"/>
        <v>96.373115635919717</v>
      </c>
      <c r="AE27" s="78">
        <f t="shared" si="4"/>
        <v>2.7293744241315743</v>
      </c>
      <c r="AF27" s="87">
        <f t="shared" si="17"/>
        <v>3.6268843640802828</v>
      </c>
      <c r="AH27" s="88">
        <f t="shared" ref="AH27:AH40" si="31">IF(D27=0,0,T27*T27*(1-T27)/D27)</f>
        <v>0</v>
      </c>
      <c r="AI27" s="89">
        <f t="shared" si="18"/>
        <v>0</v>
      </c>
      <c r="AJ27" s="89">
        <f t="shared" ref="AJ27:AJ40" si="32">U27*U27*((1-O27)*5+AB28)^2*AH27</f>
        <v>0</v>
      </c>
      <c r="AK27" s="89">
        <f>SUM(AJ27:AJ$42)/U27/U27</f>
        <v>1.6541017298674217</v>
      </c>
      <c r="AL27" s="89">
        <f t="shared" ref="AL27:AL40" si="33">U27*U27*((1-O27)*5*(1-S27)+AC28)^2*AH27+V27*V27*AI27</f>
        <v>0</v>
      </c>
      <c r="AM27" s="89">
        <f>SUM(AL27:AL$42)/U27/U27</f>
        <v>1.4361504988363327</v>
      </c>
      <c r="AN27" s="89">
        <f t="shared" ref="AN27:AN40" si="34">U27*U27*((1-O27)*5*S27+AE28)^2*AH27+V27*V27*AI27</f>
        <v>0</v>
      </c>
      <c r="AO27" s="90">
        <f>SUM(AN27:AN$42)/U27/U27</f>
        <v>3.8691980421528695E-2</v>
      </c>
      <c r="AP27" s="77">
        <f t="shared" si="5"/>
        <v>72.733175728480219</v>
      </c>
      <c r="AQ27" s="78">
        <f t="shared" si="6"/>
        <v>77.774761671597204</v>
      </c>
      <c r="AR27" s="78">
        <f t="shared" si="7"/>
        <v>70.175740139028974</v>
      </c>
      <c r="AS27" s="78">
        <f t="shared" si="8"/>
        <v>74.873448412785294</v>
      </c>
      <c r="AT27" s="78">
        <f t="shared" si="9"/>
        <v>2.3438369914647259</v>
      </c>
      <c r="AU27" s="91">
        <f t="shared" si="10"/>
        <v>3.1149118567984226</v>
      </c>
    </row>
    <row r="28" spans="1:47" ht="14.45" customHeight="1" x14ac:dyDescent="0.15">
      <c r="A28" s="208"/>
      <c r="B28" s="205" t="s">
        <v>73</v>
      </c>
      <c r="C28" s="71">
        <v>266</v>
      </c>
      <c r="D28" s="72">
        <v>0</v>
      </c>
      <c r="E28" s="72">
        <v>71</v>
      </c>
      <c r="F28" s="126">
        <v>0</v>
      </c>
      <c r="G28" s="74" t="s">
        <v>73</v>
      </c>
      <c r="H28" s="72">
        <v>2932213</v>
      </c>
      <c r="I28" s="72">
        <v>481</v>
      </c>
      <c r="J28" s="75">
        <v>15</v>
      </c>
      <c r="K28" s="72">
        <v>99634</v>
      </c>
      <c r="L28" s="76">
        <v>7143382</v>
      </c>
      <c r="M28" s="179"/>
      <c r="N28" s="54"/>
      <c r="O28" s="77">
        <f t="shared" si="26"/>
        <v>0.55999999999999994</v>
      </c>
      <c r="P28" s="78">
        <f t="shared" si="27"/>
        <v>1.0211362288483135</v>
      </c>
      <c r="Q28" s="79">
        <f t="shared" si="13"/>
        <v>0</v>
      </c>
      <c r="R28" s="80">
        <f t="shared" si="14"/>
        <v>0</v>
      </c>
      <c r="S28" s="81">
        <f t="shared" si="15"/>
        <v>0</v>
      </c>
      <c r="T28" s="82">
        <f t="shared" si="28"/>
        <v>0</v>
      </c>
      <c r="U28" s="83">
        <f t="shared" si="29"/>
        <v>100000</v>
      </c>
      <c r="V28" s="83">
        <f t="shared" si="30"/>
        <v>500000</v>
      </c>
      <c r="W28" s="84">
        <f>SUM(V28:V$42)</f>
        <v>7025396.8700038716</v>
      </c>
      <c r="X28" s="85">
        <f t="shared" si="0"/>
        <v>500000</v>
      </c>
      <c r="Y28" s="83">
        <f>SUM(X28:X$42)</f>
        <v>6752459.4275907138</v>
      </c>
      <c r="Z28" s="83">
        <f t="shared" si="1"/>
        <v>0</v>
      </c>
      <c r="AA28" s="84">
        <f>SUM(Z28:Z$42)</f>
        <v>272937.44241315743</v>
      </c>
      <c r="AB28" s="77">
        <f t="shared" si="2"/>
        <v>70.253968700038712</v>
      </c>
      <c r="AC28" s="78">
        <f t="shared" si="3"/>
        <v>67.524594275907134</v>
      </c>
      <c r="AD28" s="86">
        <f t="shared" si="16"/>
        <v>96.114988982636547</v>
      </c>
      <c r="AE28" s="78">
        <f t="shared" si="4"/>
        <v>2.7293744241315743</v>
      </c>
      <c r="AF28" s="87">
        <f t="shared" si="17"/>
        <v>3.8850110173634511</v>
      </c>
      <c r="AH28" s="88">
        <f t="shared" si="31"/>
        <v>0</v>
      </c>
      <c r="AI28" s="89">
        <f t="shared" si="18"/>
        <v>0</v>
      </c>
      <c r="AJ28" s="89">
        <f t="shared" si="32"/>
        <v>0</v>
      </c>
      <c r="AK28" s="89">
        <f>SUM(AJ28:AJ$42)/U28/U28</f>
        <v>1.6541017298674217</v>
      </c>
      <c r="AL28" s="89">
        <f t="shared" si="33"/>
        <v>0</v>
      </c>
      <c r="AM28" s="89">
        <f>SUM(AL28:AL$42)/U28/U28</f>
        <v>1.4361504988363327</v>
      </c>
      <c r="AN28" s="89">
        <f t="shared" si="34"/>
        <v>0</v>
      </c>
      <c r="AO28" s="90">
        <f>SUM(AN28:AN$42)/U28/U28</f>
        <v>3.8691980421528695E-2</v>
      </c>
      <c r="AP28" s="77">
        <f t="shared" si="5"/>
        <v>67.733175728480219</v>
      </c>
      <c r="AQ28" s="78">
        <f t="shared" si="6"/>
        <v>72.774761671597204</v>
      </c>
      <c r="AR28" s="78">
        <f t="shared" si="7"/>
        <v>65.175740139028974</v>
      </c>
      <c r="AS28" s="78">
        <f t="shared" si="8"/>
        <v>69.873448412785294</v>
      </c>
      <c r="AT28" s="78">
        <f t="shared" si="9"/>
        <v>2.3438369914647259</v>
      </c>
      <c r="AU28" s="91">
        <f t="shared" si="10"/>
        <v>3.1149118567984226</v>
      </c>
    </row>
    <row r="29" spans="1:47" ht="14.45" customHeight="1" x14ac:dyDescent="0.15">
      <c r="A29" s="208"/>
      <c r="B29" s="205" t="s">
        <v>75</v>
      </c>
      <c r="C29" s="71">
        <v>99</v>
      </c>
      <c r="D29" s="72">
        <v>0</v>
      </c>
      <c r="E29" s="72">
        <v>49</v>
      </c>
      <c r="F29" s="126">
        <v>0</v>
      </c>
      <c r="G29" s="74" t="s">
        <v>75</v>
      </c>
      <c r="H29" s="72">
        <v>3076411</v>
      </c>
      <c r="I29" s="72">
        <v>791</v>
      </c>
      <c r="J29" s="75">
        <v>20</v>
      </c>
      <c r="K29" s="72">
        <v>99554</v>
      </c>
      <c r="L29" s="76">
        <v>6645388</v>
      </c>
      <c r="M29" s="179"/>
      <c r="N29" s="54"/>
      <c r="O29" s="77">
        <f t="shared" si="26"/>
        <v>0.50406504065040647</v>
      </c>
      <c r="P29" s="78">
        <f t="shared" si="27"/>
        <v>1.0398951367025973</v>
      </c>
      <c r="Q29" s="79">
        <f t="shared" si="13"/>
        <v>0</v>
      </c>
      <c r="R29" s="80">
        <f t="shared" si="14"/>
        <v>0</v>
      </c>
      <c r="S29" s="81">
        <f t="shared" si="15"/>
        <v>0</v>
      </c>
      <c r="T29" s="82">
        <f t="shared" si="28"/>
        <v>0</v>
      </c>
      <c r="U29" s="83">
        <f t="shared" si="29"/>
        <v>100000</v>
      </c>
      <c r="V29" s="83">
        <f t="shared" si="30"/>
        <v>500000</v>
      </c>
      <c r="W29" s="84">
        <f>SUM(V29:V$42)</f>
        <v>6525396.8700038716</v>
      </c>
      <c r="X29" s="85">
        <f t="shared" si="0"/>
        <v>500000</v>
      </c>
      <c r="Y29" s="83">
        <f>SUM(X29:X$42)</f>
        <v>6252459.4275907138</v>
      </c>
      <c r="Z29" s="83">
        <f t="shared" si="1"/>
        <v>0</v>
      </c>
      <c r="AA29" s="84">
        <f>SUM(Z29:Z$42)</f>
        <v>272937.44241315743</v>
      </c>
      <c r="AB29" s="77">
        <f t="shared" si="2"/>
        <v>65.253968700038712</v>
      </c>
      <c r="AC29" s="78">
        <f t="shared" si="3"/>
        <v>62.524594275907141</v>
      </c>
      <c r="AD29" s="86">
        <f t="shared" si="16"/>
        <v>95.817305094992705</v>
      </c>
      <c r="AE29" s="78">
        <f t="shared" si="4"/>
        <v>2.7293744241315743</v>
      </c>
      <c r="AF29" s="87">
        <f t="shared" si="17"/>
        <v>4.1826949050072946</v>
      </c>
      <c r="AH29" s="88">
        <f t="shared" si="31"/>
        <v>0</v>
      </c>
      <c r="AI29" s="89">
        <f t="shared" si="18"/>
        <v>0</v>
      </c>
      <c r="AJ29" s="89">
        <f t="shared" si="32"/>
        <v>0</v>
      </c>
      <c r="AK29" s="89">
        <f>SUM(AJ29:AJ$42)/U29/U29</f>
        <v>1.6541017298674217</v>
      </c>
      <c r="AL29" s="89">
        <f t="shared" si="33"/>
        <v>0</v>
      </c>
      <c r="AM29" s="89">
        <f>SUM(AL29:AL$42)/U29/U29</f>
        <v>1.4361504988363327</v>
      </c>
      <c r="AN29" s="89">
        <f t="shared" si="34"/>
        <v>0</v>
      </c>
      <c r="AO29" s="90">
        <f>SUM(AN29:AN$42)/U29/U29</f>
        <v>3.8691980421528695E-2</v>
      </c>
      <c r="AP29" s="77">
        <f t="shared" si="5"/>
        <v>62.733175728480219</v>
      </c>
      <c r="AQ29" s="78">
        <f t="shared" si="6"/>
        <v>67.774761671597204</v>
      </c>
      <c r="AR29" s="78">
        <f t="shared" si="7"/>
        <v>60.175740139028981</v>
      </c>
      <c r="AS29" s="78">
        <f t="shared" si="8"/>
        <v>64.873448412785308</v>
      </c>
      <c r="AT29" s="78">
        <f t="shared" si="9"/>
        <v>2.3438369914647259</v>
      </c>
      <c r="AU29" s="91">
        <f t="shared" si="10"/>
        <v>3.1149118567984226</v>
      </c>
    </row>
    <row r="30" spans="1:47" ht="14.45" customHeight="1" x14ac:dyDescent="0.15">
      <c r="A30" s="208"/>
      <c r="B30" s="205" t="s">
        <v>77</v>
      </c>
      <c r="C30" s="71">
        <v>192</v>
      </c>
      <c r="D30" s="72">
        <v>0</v>
      </c>
      <c r="E30" s="72">
        <v>79</v>
      </c>
      <c r="F30" s="126">
        <v>0</v>
      </c>
      <c r="G30" s="74" t="s">
        <v>77</v>
      </c>
      <c r="H30" s="72">
        <v>3511714</v>
      </c>
      <c r="I30" s="72">
        <v>1025</v>
      </c>
      <c r="J30" s="75">
        <v>25</v>
      </c>
      <c r="K30" s="72">
        <v>99431</v>
      </c>
      <c r="L30" s="76">
        <v>6147923</v>
      </c>
      <c r="M30" s="179"/>
      <c r="N30" s="54"/>
      <c r="O30" s="77">
        <f t="shared" si="26"/>
        <v>0.52689655172413796</v>
      </c>
      <c r="P30" s="78">
        <f t="shared" si="27"/>
        <v>1.000066319908661</v>
      </c>
      <c r="Q30" s="79">
        <f t="shared" si="13"/>
        <v>0</v>
      </c>
      <c r="R30" s="80">
        <f t="shared" si="14"/>
        <v>0</v>
      </c>
      <c r="S30" s="81">
        <f t="shared" si="15"/>
        <v>0</v>
      </c>
      <c r="T30" s="82">
        <f t="shared" si="28"/>
        <v>0</v>
      </c>
      <c r="U30" s="83">
        <f t="shared" si="29"/>
        <v>100000</v>
      </c>
      <c r="V30" s="83">
        <f t="shared" si="30"/>
        <v>500000</v>
      </c>
      <c r="W30" s="84">
        <f>SUM(V30:V$42)</f>
        <v>6025396.8700038716</v>
      </c>
      <c r="X30" s="85">
        <f t="shared" si="0"/>
        <v>500000</v>
      </c>
      <c r="Y30" s="83">
        <f>SUM(X30:X$42)</f>
        <v>5752459.4275907138</v>
      </c>
      <c r="Z30" s="83">
        <f t="shared" si="1"/>
        <v>0</v>
      </c>
      <c r="AA30" s="84">
        <f>SUM(Z30:Z$42)</f>
        <v>272937.44241315743</v>
      </c>
      <c r="AB30" s="77">
        <f t="shared" si="2"/>
        <v>60.253968700038719</v>
      </c>
      <c r="AC30" s="78">
        <f t="shared" si="3"/>
        <v>57.524594275907141</v>
      </c>
      <c r="AD30" s="86">
        <f t="shared" si="16"/>
        <v>95.470216347541893</v>
      </c>
      <c r="AE30" s="78">
        <f t="shared" si="4"/>
        <v>2.7293744241315743</v>
      </c>
      <c r="AF30" s="87">
        <f t="shared" si="17"/>
        <v>4.5297836524581001</v>
      </c>
      <c r="AH30" s="88">
        <f t="shared" si="31"/>
        <v>0</v>
      </c>
      <c r="AI30" s="89">
        <f t="shared" si="18"/>
        <v>0</v>
      </c>
      <c r="AJ30" s="89">
        <f t="shared" si="32"/>
        <v>0</v>
      </c>
      <c r="AK30" s="89">
        <f>SUM(AJ30:AJ$42)/U30/U30</f>
        <v>1.6541017298674217</v>
      </c>
      <c r="AL30" s="89">
        <f t="shared" si="33"/>
        <v>0</v>
      </c>
      <c r="AM30" s="89">
        <f>SUM(AL30:AL$42)/U30/U30</f>
        <v>1.4361504988363327</v>
      </c>
      <c r="AN30" s="89">
        <f t="shared" si="34"/>
        <v>0</v>
      </c>
      <c r="AO30" s="90">
        <f>SUM(AN30:AN$42)/U30/U30</f>
        <v>3.8691980421528695E-2</v>
      </c>
      <c r="AP30" s="77">
        <f t="shared" si="5"/>
        <v>57.733175728480226</v>
      </c>
      <c r="AQ30" s="78">
        <f t="shared" si="6"/>
        <v>62.774761671597211</v>
      </c>
      <c r="AR30" s="78">
        <f t="shared" si="7"/>
        <v>55.175740139028981</v>
      </c>
      <c r="AS30" s="78">
        <f t="shared" si="8"/>
        <v>59.873448412785301</v>
      </c>
      <c r="AT30" s="78">
        <f t="shared" si="9"/>
        <v>2.3438369914647259</v>
      </c>
      <c r="AU30" s="91">
        <f t="shared" si="10"/>
        <v>3.1149118567984226</v>
      </c>
    </row>
    <row r="31" spans="1:47" ht="14.45" customHeight="1" x14ac:dyDescent="0.15">
      <c r="A31" s="208"/>
      <c r="B31" s="205" t="s">
        <v>79</v>
      </c>
      <c r="C31" s="71">
        <v>279</v>
      </c>
      <c r="D31" s="72">
        <v>0</v>
      </c>
      <c r="E31" s="72">
        <v>91</v>
      </c>
      <c r="F31" s="126">
        <v>0</v>
      </c>
      <c r="G31" s="74" t="s">
        <v>79</v>
      </c>
      <c r="H31" s="72">
        <v>4033928</v>
      </c>
      <c r="I31" s="72">
        <v>1660</v>
      </c>
      <c r="J31" s="75">
        <v>30</v>
      </c>
      <c r="K31" s="72">
        <v>99286</v>
      </c>
      <c r="L31" s="76">
        <v>5651111</v>
      </c>
      <c r="M31" s="179"/>
      <c r="N31" s="54"/>
      <c r="O31" s="77">
        <f t="shared" si="26"/>
        <v>0.5217821782178218</v>
      </c>
      <c r="P31" s="78">
        <f t="shared" si="27"/>
        <v>1.0103313840519563</v>
      </c>
      <c r="Q31" s="79">
        <f t="shared" si="13"/>
        <v>0</v>
      </c>
      <c r="R31" s="80">
        <f t="shared" si="14"/>
        <v>0</v>
      </c>
      <c r="S31" s="81">
        <f t="shared" si="15"/>
        <v>0</v>
      </c>
      <c r="T31" s="82">
        <f t="shared" si="28"/>
        <v>0</v>
      </c>
      <c r="U31" s="83">
        <f t="shared" si="29"/>
        <v>100000</v>
      </c>
      <c r="V31" s="83">
        <f t="shared" si="30"/>
        <v>500000</v>
      </c>
      <c r="W31" s="84">
        <f>SUM(V31:V$42)</f>
        <v>5525396.8700038698</v>
      </c>
      <c r="X31" s="85">
        <f t="shared" si="0"/>
        <v>500000</v>
      </c>
      <c r="Y31" s="83">
        <f>SUM(X31:X$42)</f>
        <v>5252459.4275907138</v>
      </c>
      <c r="Z31" s="83">
        <f t="shared" si="1"/>
        <v>0</v>
      </c>
      <c r="AA31" s="84">
        <f>SUM(Z31:Z$42)</f>
        <v>272937.44241315743</v>
      </c>
      <c r="AB31" s="77">
        <f t="shared" si="2"/>
        <v>55.253968700038698</v>
      </c>
      <c r="AC31" s="78">
        <f t="shared" si="3"/>
        <v>52.524594275907141</v>
      </c>
      <c r="AD31" s="86">
        <f t="shared" si="16"/>
        <v>95.060310619588776</v>
      </c>
      <c r="AE31" s="78">
        <f t="shared" si="4"/>
        <v>2.7293744241315743</v>
      </c>
      <c r="AF31" s="87">
        <f t="shared" si="17"/>
        <v>4.939689380411262</v>
      </c>
      <c r="AH31" s="88">
        <f t="shared" si="31"/>
        <v>0</v>
      </c>
      <c r="AI31" s="89">
        <f t="shared" si="18"/>
        <v>0</v>
      </c>
      <c r="AJ31" s="89">
        <f t="shared" si="32"/>
        <v>0</v>
      </c>
      <c r="AK31" s="89">
        <f>SUM(AJ31:AJ$42)/U31/U31</f>
        <v>1.6541017298674217</v>
      </c>
      <c r="AL31" s="89">
        <f t="shared" si="33"/>
        <v>0</v>
      </c>
      <c r="AM31" s="89">
        <f>SUM(AL31:AL$42)/U31/U31</f>
        <v>1.4361504988363327</v>
      </c>
      <c r="AN31" s="89">
        <f t="shared" si="34"/>
        <v>0</v>
      </c>
      <c r="AO31" s="90">
        <f>SUM(AN31:AN$42)/U31/U31</f>
        <v>3.8691980421528695E-2</v>
      </c>
      <c r="AP31" s="77">
        <f t="shared" si="5"/>
        <v>52.733175728480205</v>
      </c>
      <c r="AQ31" s="78">
        <f t="shared" si="6"/>
        <v>57.77476167159719</v>
      </c>
      <c r="AR31" s="78">
        <f t="shared" si="7"/>
        <v>50.175740139028981</v>
      </c>
      <c r="AS31" s="78">
        <f t="shared" si="8"/>
        <v>54.873448412785301</v>
      </c>
      <c r="AT31" s="78">
        <f t="shared" si="9"/>
        <v>2.3438369914647259</v>
      </c>
      <c r="AU31" s="91">
        <f t="shared" si="10"/>
        <v>3.1149118567984226</v>
      </c>
    </row>
    <row r="32" spans="1:47" ht="14.45" customHeight="1" x14ac:dyDescent="0.15">
      <c r="A32" s="208"/>
      <c r="B32" s="205" t="s">
        <v>81</v>
      </c>
      <c r="C32" s="71">
        <v>362</v>
      </c>
      <c r="D32" s="72">
        <v>2</v>
      </c>
      <c r="E32" s="72">
        <v>122</v>
      </c>
      <c r="F32" s="126">
        <v>0</v>
      </c>
      <c r="G32" s="74" t="s">
        <v>81</v>
      </c>
      <c r="H32" s="72">
        <v>4761382</v>
      </c>
      <c r="I32" s="72">
        <v>2688</v>
      </c>
      <c r="J32" s="75">
        <v>35</v>
      </c>
      <c r="K32" s="72">
        <v>99084</v>
      </c>
      <c r="L32" s="76">
        <v>5155164</v>
      </c>
      <c r="M32" s="179"/>
      <c r="N32" s="54"/>
      <c r="O32" s="77">
        <f t="shared" si="26"/>
        <v>0.5321554770318021</v>
      </c>
      <c r="P32" s="78">
        <f t="shared" si="27"/>
        <v>0.98696699178052738</v>
      </c>
      <c r="Q32" s="79">
        <f t="shared" si="13"/>
        <v>5.5248618784530384E-3</v>
      </c>
      <c r="R32" s="80">
        <f t="shared" si="14"/>
        <v>5.5978182902408618E-3</v>
      </c>
      <c r="S32" s="81">
        <f t="shared" si="15"/>
        <v>0</v>
      </c>
      <c r="T32" s="82">
        <f t="shared" si="28"/>
        <v>2.7627324261861506E-2</v>
      </c>
      <c r="U32" s="83">
        <f t="shared" si="29"/>
        <v>100000</v>
      </c>
      <c r="V32" s="83">
        <f t="shared" si="30"/>
        <v>493537.3538299108</v>
      </c>
      <c r="W32" s="84">
        <f>SUM(V32:V$42)</f>
        <v>5025396.8700038716</v>
      </c>
      <c r="X32" s="85">
        <f t="shared" si="0"/>
        <v>493537.3538299108</v>
      </c>
      <c r="Y32" s="83">
        <f>SUM(X32:X$42)</f>
        <v>4752459.4275907148</v>
      </c>
      <c r="Z32" s="83">
        <f t="shared" si="1"/>
        <v>0</v>
      </c>
      <c r="AA32" s="84">
        <f>SUM(Z32:Z$42)</f>
        <v>272937.44241315743</v>
      </c>
      <c r="AB32" s="77">
        <f t="shared" si="2"/>
        <v>50.253968700038719</v>
      </c>
      <c r="AC32" s="78">
        <f t="shared" si="3"/>
        <v>47.524594275907148</v>
      </c>
      <c r="AD32" s="86">
        <f t="shared" si="16"/>
        <v>94.568838054516746</v>
      </c>
      <c r="AE32" s="78">
        <f t="shared" si="4"/>
        <v>2.7293744241315743</v>
      </c>
      <c r="AF32" s="87">
        <f t="shared" si="17"/>
        <v>5.4311619454832654</v>
      </c>
      <c r="AH32" s="88">
        <f t="shared" si="31"/>
        <v>3.7109098222037407E-4</v>
      </c>
      <c r="AI32" s="89">
        <f t="shared" si="18"/>
        <v>0</v>
      </c>
      <c r="AJ32" s="89">
        <f t="shared" si="32"/>
        <v>8890057335.8027496</v>
      </c>
      <c r="AK32" s="89">
        <f>SUM(AJ32:AJ$42)/U32/U32</f>
        <v>1.6541017298674217</v>
      </c>
      <c r="AL32" s="89">
        <f t="shared" si="33"/>
        <v>7899640847.6721554</v>
      </c>
      <c r="AM32" s="89">
        <f>SUM(AL32:AL$42)/U32/U32</f>
        <v>1.4361504988363327</v>
      </c>
      <c r="AN32" s="89">
        <f t="shared" si="34"/>
        <v>29237561.158477064</v>
      </c>
      <c r="AO32" s="90">
        <f>SUM(AN32:AN$42)/U32/U32</f>
        <v>3.8691980421528695E-2</v>
      </c>
      <c r="AP32" s="77">
        <f t="shared" si="5"/>
        <v>47.733175728480226</v>
      </c>
      <c r="AQ32" s="78">
        <f t="shared" si="6"/>
        <v>52.774761671597211</v>
      </c>
      <c r="AR32" s="78">
        <f t="shared" si="7"/>
        <v>45.175740139028989</v>
      </c>
      <c r="AS32" s="78">
        <f t="shared" si="8"/>
        <v>49.873448412785308</v>
      </c>
      <c r="AT32" s="78">
        <f t="shared" si="9"/>
        <v>2.3438369914647259</v>
      </c>
      <c r="AU32" s="91">
        <f t="shared" si="10"/>
        <v>3.1149118567984226</v>
      </c>
    </row>
    <row r="33" spans="1:47" ht="14.45" customHeight="1" x14ac:dyDescent="0.15">
      <c r="A33" s="208"/>
      <c r="B33" s="205" t="s">
        <v>83</v>
      </c>
      <c r="C33" s="71">
        <v>324</v>
      </c>
      <c r="D33" s="72">
        <v>1</v>
      </c>
      <c r="E33" s="72">
        <v>110</v>
      </c>
      <c r="F33" s="126">
        <v>0</v>
      </c>
      <c r="G33" s="74" t="s">
        <v>83</v>
      </c>
      <c r="H33" s="72">
        <v>4268754</v>
      </c>
      <c r="I33" s="72">
        <v>3533</v>
      </c>
      <c r="J33" s="75">
        <v>40</v>
      </c>
      <c r="K33" s="72">
        <v>98801</v>
      </c>
      <c r="L33" s="76">
        <v>4660406</v>
      </c>
      <c r="M33" s="179"/>
      <c r="N33" s="54"/>
      <c r="O33" s="77">
        <f t="shared" si="26"/>
        <v>0.53557692307692306</v>
      </c>
      <c r="P33" s="78">
        <f t="shared" si="27"/>
        <v>0.98091291517113921</v>
      </c>
      <c r="Q33" s="79">
        <f t="shared" si="13"/>
        <v>3.0864197530864196E-3</v>
      </c>
      <c r="R33" s="80">
        <f t="shared" si="14"/>
        <v>3.1464768231213819E-3</v>
      </c>
      <c r="S33" s="81">
        <f t="shared" si="15"/>
        <v>0</v>
      </c>
      <c r="T33" s="82">
        <f t="shared" si="28"/>
        <v>1.5618269506861945E-2</v>
      </c>
      <c r="U33" s="83">
        <f t="shared" si="29"/>
        <v>97237.26757381385</v>
      </c>
      <c r="V33" s="83">
        <f t="shared" si="30"/>
        <v>482659.7926668048</v>
      </c>
      <c r="W33" s="84">
        <f>SUM(V33:V$42)</f>
        <v>4531859.5161739606</v>
      </c>
      <c r="X33" s="85">
        <f t="shared" si="0"/>
        <v>482659.7926668048</v>
      </c>
      <c r="Y33" s="83">
        <f>SUM(X33:X$42)</f>
        <v>4258922.0737608038</v>
      </c>
      <c r="Z33" s="83">
        <f t="shared" si="1"/>
        <v>0</v>
      </c>
      <c r="AA33" s="84">
        <f>SUM(Z33:Z$42)</f>
        <v>272937.44241315743</v>
      </c>
      <c r="AB33" s="77">
        <f t="shared" si="2"/>
        <v>46.606199754983628</v>
      </c>
      <c r="AC33" s="78">
        <f t="shared" si="3"/>
        <v>43.799277581795586</v>
      </c>
      <c r="AD33" s="86">
        <f t="shared" si="16"/>
        <v>93.977363123480373</v>
      </c>
      <c r="AE33" s="78">
        <f t="shared" si="4"/>
        <v>2.8069221731880494</v>
      </c>
      <c r="AF33" s="87">
        <f t="shared" si="17"/>
        <v>6.0226368765196385</v>
      </c>
      <c r="AH33" s="88">
        <f t="shared" si="31"/>
        <v>2.4012057256064158E-4</v>
      </c>
      <c r="AI33" s="89">
        <f t="shared" si="18"/>
        <v>0</v>
      </c>
      <c r="AJ33" s="89">
        <f t="shared" si="32"/>
        <v>4521232762.0334415</v>
      </c>
      <c r="AK33" s="89">
        <f>SUM(AJ33:AJ$42)/U33/U33</f>
        <v>0.80918986848013152</v>
      </c>
      <c r="AL33" s="89">
        <f t="shared" si="33"/>
        <v>3961899080.7019773</v>
      </c>
      <c r="AM33" s="89">
        <f>SUM(AL33:AL$42)/U33/U33</f>
        <v>0.68342731101940446</v>
      </c>
      <c r="AN33" s="89">
        <f t="shared" si="34"/>
        <v>18459864.793224908</v>
      </c>
      <c r="AO33" s="90">
        <f>SUM(AN33:AN$42)/U33/U33</f>
        <v>3.7829612051478036E-2</v>
      </c>
      <c r="AP33" s="77">
        <f t="shared" si="5"/>
        <v>44.843082118876133</v>
      </c>
      <c r="AQ33" s="78">
        <f t="shared" si="6"/>
        <v>48.369317391091123</v>
      </c>
      <c r="AR33" s="78">
        <f t="shared" si="7"/>
        <v>42.17895219533392</v>
      </c>
      <c r="AS33" s="78">
        <f t="shared" si="8"/>
        <v>45.419602968257252</v>
      </c>
      <c r="AT33" s="78">
        <f t="shared" si="9"/>
        <v>2.425705387543768</v>
      </c>
      <c r="AU33" s="91">
        <f t="shared" si="10"/>
        <v>3.1881389588323308</v>
      </c>
    </row>
    <row r="34" spans="1:47" ht="14.45" customHeight="1" x14ac:dyDescent="0.15">
      <c r="A34" s="208"/>
      <c r="B34" s="205" t="s">
        <v>85</v>
      </c>
      <c r="C34" s="71">
        <v>424</v>
      </c>
      <c r="D34" s="72">
        <v>0</v>
      </c>
      <c r="E34" s="72">
        <v>142</v>
      </c>
      <c r="F34" s="128">
        <v>0</v>
      </c>
      <c r="G34" s="74" t="s">
        <v>85</v>
      </c>
      <c r="H34" s="72">
        <v>3950745</v>
      </c>
      <c r="I34" s="72">
        <v>4966</v>
      </c>
      <c r="J34" s="75">
        <v>45</v>
      </c>
      <c r="K34" s="72">
        <v>98385</v>
      </c>
      <c r="L34" s="76">
        <v>4167367</v>
      </c>
      <c r="M34" s="179"/>
      <c r="N34" s="54"/>
      <c r="O34" s="77">
        <f t="shared" si="26"/>
        <v>0.53503184713375795</v>
      </c>
      <c r="P34" s="78">
        <f t="shared" si="27"/>
        <v>0.98169390256016631</v>
      </c>
      <c r="Q34" s="79">
        <f t="shared" si="13"/>
        <v>0</v>
      </c>
      <c r="R34" s="80">
        <f t="shared" si="14"/>
        <v>0</v>
      </c>
      <c r="S34" s="81">
        <f t="shared" si="15"/>
        <v>0</v>
      </c>
      <c r="T34" s="82">
        <f t="shared" si="28"/>
        <v>0</v>
      </c>
      <c r="U34" s="83">
        <f t="shared" si="29"/>
        <v>95718.589722735182</v>
      </c>
      <c r="V34" s="83">
        <f t="shared" si="30"/>
        <v>478592.94861367589</v>
      </c>
      <c r="W34" s="84">
        <f>SUM(V34:V$42)</f>
        <v>4049199.7235071557</v>
      </c>
      <c r="X34" s="85">
        <f t="shared" si="0"/>
        <v>478592.94861367589</v>
      </c>
      <c r="Y34" s="83">
        <f>SUM(X34:X$42)</f>
        <v>3776262.2810939983</v>
      </c>
      <c r="Z34" s="83">
        <f t="shared" si="1"/>
        <v>0</v>
      </c>
      <c r="AA34" s="84">
        <f>SUM(Z34:Z$42)</f>
        <v>272937.44241315743</v>
      </c>
      <c r="AB34" s="77">
        <f t="shared" si="2"/>
        <v>42.303169480832679</v>
      </c>
      <c r="AC34" s="78">
        <f t="shared" si="3"/>
        <v>39.451712483777399</v>
      </c>
      <c r="AD34" s="86">
        <f t="shared" si="16"/>
        <v>93.259471968531201</v>
      </c>
      <c r="AE34" s="78">
        <f t="shared" si="4"/>
        <v>2.8514569970552861</v>
      </c>
      <c r="AF34" s="87">
        <f t="shared" si="17"/>
        <v>6.7405280314688119</v>
      </c>
      <c r="AH34" s="88">
        <f t="shared" si="31"/>
        <v>0</v>
      </c>
      <c r="AI34" s="89">
        <f t="shared" si="18"/>
        <v>0</v>
      </c>
      <c r="AJ34" s="89">
        <f t="shared" si="32"/>
        <v>0</v>
      </c>
      <c r="AK34" s="89">
        <f>SUM(AJ34:AJ$42)/U34/U34</f>
        <v>0.34159688509343661</v>
      </c>
      <c r="AL34" s="89">
        <f t="shared" si="33"/>
        <v>0</v>
      </c>
      <c r="AM34" s="89">
        <f>SUM(AL34:AL$42)/U34/U34</f>
        <v>0.27286093085239865</v>
      </c>
      <c r="AN34" s="89">
        <f t="shared" si="34"/>
        <v>0</v>
      </c>
      <c r="AO34" s="90">
        <f>SUM(AN34:AN$42)/U34/U34</f>
        <v>3.7024731017387222E-2</v>
      </c>
      <c r="AP34" s="77">
        <f t="shared" si="5"/>
        <v>41.157622190767817</v>
      </c>
      <c r="AQ34" s="78">
        <f t="shared" si="6"/>
        <v>43.448716770897541</v>
      </c>
      <c r="AR34" s="78">
        <f t="shared" si="7"/>
        <v>38.427885080372619</v>
      </c>
      <c r="AS34" s="78">
        <f t="shared" si="8"/>
        <v>40.47553988718218</v>
      </c>
      <c r="AT34" s="78">
        <f t="shared" si="9"/>
        <v>2.4743174914656505</v>
      </c>
      <c r="AU34" s="91">
        <f t="shared" si="10"/>
        <v>3.2285965026449217</v>
      </c>
    </row>
    <row r="35" spans="1:47" ht="14.45" customHeight="1" x14ac:dyDescent="0.15">
      <c r="A35" s="208"/>
      <c r="B35" s="205" t="s">
        <v>87</v>
      </c>
      <c r="C35" s="71">
        <v>614</v>
      </c>
      <c r="D35" s="72">
        <v>0</v>
      </c>
      <c r="E35" s="72">
        <v>205</v>
      </c>
      <c r="F35" s="128">
        <v>0</v>
      </c>
      <c r="G35" s="74" t="s">
        <v>87</v>
      </c>
      <c r="H35" s="72">
        <v>3800955</v>
      </c>
      <c r="I35" s="72">
        <v>7376</v>
      </c>
      <c r="J35" s="75">
        <v>50</v>
      </c>
      <c r="K35" s="72">
        <v>97757</v>
      </c>
      <c r="L35" s="76">
        <v>3676902</v>
      </c>
      <c r="M35" s="179"/>
      <c r="N35" s="54"/>
      <c r="O35" s="77">
        <f t="shared" si="26"/>
        <v>0.52678762006403412</v>
      </c>
      <c r="P35" s="78">
        <f t="shared" si="27"/>
        <v>1.0077020280165589</v>
      </c>
      <c r="Q35" s="79">
        <f t="shared" si="13"/>
        <v>0</v>
      </c>
      <c r="R35" s="80">
        <f t="shared" si="14"/>
        <v>0</v>
      </c>
      <c r="S35" s="81">
        <f t="shared" si="15"/>
        <v>0</v>
      </c>
      <c r="T35" s="82">
        <f t="shared" si="28"/>
        <v>0</v>
      </c>
      <c r="U35" s="83">
        <f t="shared" si="29"/>
        <v>95718.589722735182</v>
      </c>
      <c r="V35" s="83">
        <f t="shared" si="30"/>
        <v>478592.94861367589</v>
      </c>
      <c r="W35" s="84">
        <f>SUM(V35:V$42)</f>
        <v>3570606.7748934794</v>
      </c>
      <c r="X35" s="85">
        <f t="shared" si="0"/>
        <v>478592.94861367589</v>
      </c>
      <c r="Y35" s="83">
        <f>SUM(X35:X$42)</f>
        <v>3297669.3324803226</v>
      </c>
      <c r="Z35" s="83">
        <f t="shared" si="1"/>
        <v>0</v>
      </c>
      <c r="AA35" s="84">
        <f>SUM(Z35:Z$42)</f>
        <v>272937.44241315743</v>
      </c>
      <c r="AB35" s="77">
        <f t="shared" si="2"/>
        <v>37.303169480832679</v>
      </c>
      <c r="AC35" s="78">
        <f t="shared" si="3"/>
        <v>34.451712483777399</v>
      </c>
      <c r="AD35" s="86">
        <f t="shared" si="16"/>
        <v>92.355992703192598</v>
      </c>
      <c r="AE35" s="78">
        <f t="shared" si="4"/>
        <v>2.8514569970552861</v>
      </c>
      <c r="AF35" s="87">
        <f t="shared" si="17"/>
        <v>7.6440072968074135</v>
      </c>
      <c r="AH35" s="88">
        <f t="shared" si="31"/>
        <v>0</v>
      </c>
      <c r="AI35" s="89">
        <f t="shared" si="18"/>
        <v>0</v>
      </c>
      <c r="AJ35" s="89">
        <f t="shared" si="32"/>
        <v>0</v>
      </c>
      <c r="AK35" s="89">
        <f>SUM(AJ35:AJ$42)/U35/U35</f>
        <v>0.34159688509343661</v>
      </c>
      <c r="AL35" s="89">
        <f t="shared" si="33"/>
        <v>0</v>
      </c>
      <c r="AM35" s="89">
        <f>SUM(AL35:AL$42)/U35/U35</f>
        <v>0.27286093085239865</v>
      </c>
      <c r="AN35" s="89">
        <f t="shared" si="34"/>
        <v>0</v>
      </c>
      <c r="AO35" s="90">
        <f>SUM(AN35:AN$42)/U35/U35</f>
        <v>3.7024731017387222E-2</v>
      </c>
      <c r="AP35" s="77">
        <f t="shared" si="5"/>
        <v>36.157622190767817</v>
      </c>
      <c r="AQ35" s="78">
        <f t="shared" si="6"/>
        <v>38.448716770897541</v>
      </c>
      <c r="AR35" s="78">
        <f t="shared" si="7"/>
        <v>33.427885080372619</v>
      </c>
      <c r="AS35" s="78">
        <f t="shared" si="8"/>
        <v>35.47553988718218</v>
      </c>
      <c r="AT35" s="78">
        <f t="shared" si="9"/>
        <v>2.4743174914656505</v>
      </c>
      <c r="AU35" s="91">
        <f t="shared" si="10"/>
        <v>3.2285965026449217</v>
      </c>
    </row>
    <row r="36" spans="1:47" ht="14.45" customHeight="1" x14ac:dyDescent="0.15">
      <c r="A36" s="208"/>
      <c r="B36" s="205" t="s">
        <v>89</v>
      </c>
      <c r="C36" s="71">
        <v>752</v>
      </c>
      <c r="D36" s="72">
        <v>3</v>
      </c>
      <c r="E36" s="72">
        <v>255</v>
      </c>
      <c r="F36" s="128">
        <v>1</v>
      </c>
      <c r="G36" s="74" t="s">
        <v>89</v>
      </c>
      <c r="H36" s="72">
        <v>4359516</v>
      </c>
      <c r="I36" s="72">
        <v>12192</v>
      </c>
      <c r="J36" s="75">
        <v>55</v>
      </c>
      <c r="K36" s="72">
        <v>96820</v>
      </c>
      <c r="L36" s="76">
        <v>3190334</v>
      </c>
      <c r="M36" s="179"/>
      <c r="N36" s="54"/>
      <c r="O36" s="77">
        <f t="shared" si="26"/>
        <v>0.52787878787878784</v>
      </c>
      <c r="P36" s="78">
        <f t="shared" si="27"/>
        <v>1.0190450332726677</v>
      </c>
      <c r="Q36" s="79">
        <f t="shared" si="13"/>
        <v>3.9893617021276593E-3</v>
      </c>
      <c r="R36" s="80">
        <f t="shared" si="14"/>
        <v>3.9148041272678655E-3</v>
      </c>
      <c r="S36" s="81">
        <f t="shared" si="15"/>
        <v>3.9215686274509803E-3</v>
      </c>
      <c r="T36" s="82">
        <f t="shared" si="28"/>
        <v>1.9394787386945358E-2</v>
      </c>
      <c r="U36" s="83">
        <f t="shared" si="29"/>
        <v>95718.589722735182</v>
      </c>
      <c r="V36" s="83">
        <f t="shared" si="30"/>
        <v>474210.62109340046</v>
      </c>
      <c r="W36" s="84">
        <f>SUM(V36:V$42)</f>
        <v>3092013.8262798036</v>
      </c>
      <c r="X36" s="85">
        <f t="shared" si="0"/>
        <v>472350.97159891657</v>
      </c>
      <c r="Y36" s="83">
        <f>SUM(X36:X$42)</f>
        <v>2819076.3838666463</v>
      </c>
      <c r="Z36" s="83">
        <f t="shared" si="1"/>
        <v>1859.6494944839233</v>
      </c>
      <c r="AA36" s="84">
        <f>SUM(Z36:Z$42)</f>
        <v>272937.44241315743</v>
      </c>
      <c r="AB36" s="77">
        <f t="shared" si="2"/>
        <v>32.303169480832679</v>
      </c>
      <c r="AC36" s="78">
        <f t="shared" si="3"/>
        <v>29.451712483777396</v>
      </c>
      <c r="AD36" s="86">
        <f t="shared" si="16"/>
        <v>91.172825939735674</v>
      </c>
      <c r="AE36" s="78">
        <f t="shared" si="4"/>
        <v>2.8514569970552861</v>
      </c>
      <c r="AF36" s="87">
        <f t="shared" si="17"/>
        <v>8.8271740602643316</v>
      </c>
      <c r="AH36" s="88">
        <f t="shared" si="31"/>
        <v>1.2295409255357748E-4</v>
      </c>
      <c r="AI36" s="89">
        <f t="shared" si="18"/>
        <v>1.5318391870396756E-5</v>
      </c>
      <c r="AJ36" s="89">
        <f t="shared" si="32"/>
        <v>1030860808.9178852</v>
      </c>
      <c r="AK36" s="89">
        <f>SUM(AJ36:AJ$42)/U36/U36</f>
        <v>0.34159688509343661</v>
      </c>
      <c r="AL36" s="89">
        <f t="shared" si="33"/>
        <v>846296421.65065086</v>
      </c>
      <c r="AM36" s="89">
        <f>SUM(AL36:AL$42)/U36/U36</f>
        <v>0.27286093085239865</v>
      </c>
      <c r="AN36" s="89">
        <f t="shared" si="34"/>
        <v>12901054.798773393</v>
      </c>
      <c r="AO36" s="90">
        <f>SUM(AN36:AN$42)/U36/U36</f>
        <v>3.7024731017387222E-2</v>
      </c>
      <c r="AP36" s="77">
        <f t="shared" si="5"/>
        <v>31.157622190767817</v>
      </c>
      <c r="AQ36" s="78">
        <f t="shared" si="6"/>
        <v>33.448716770897541</v>
      </c>
      <c r="AR36" s="78">
        <f t="shared" si="7"/>
        <v>28.427885080372615</v>
      </c>
      <c r="AS36" s="78">
        <f t="shared" si="8"/>
        <v>30.475539887182176</v>
      </c>
      <c r="AT36" s="78">
        <f t="shared" si="9"/>
        <v>2.4743174914656505</v>
      </c>
      <c r="AU36" s="91">
        <f t="shared" si="10"/>
        <v>3.2285965026449217</v>
      </c>
    </row>
    <row r="37" spans="1:47" ht="14.45" customHeight="1" x14ac:dyDescent="0.15">
      <c r="A37" s="208"/>
      <c r="B37" s="205" t="s">
        <v>91</v>
      </c>
      <c r="C37" s="71">
        <v>855</v>
      </c>
      <c r="D37" s="72">
        <v>1</v>
      </c>
      <c r="E37" s="72">
        <v>284</v>
      </c>
      <c r="F37" s="128">
        <v>2</v>
      </c>
      <c r="G37" s="74" t="s">
        <v>91</v>
      </c>
      <c r="H37" s="72">
        <v>5117803</v>
      </c>
      <c r="I37" s="72">
        <v>19941</v>
      </c>
      <c r="J37" s="75">
        <v>60</v>
      </c>
      <c r="K37" s="72">
        <v>95500</v>
      </c>
      <c r="L37" s="76">
        <v>2709350</v>
      </c>
      <c r="M37" s="179"/>
      <c r="N37" s="54"/>
      <c r="O37" s="77">
        <f t="shared" si="26"/>
        <v>0.53039832285115307</v>
      </c>
      <c r="P37" s="78">
        <f t="shared" si="27"/>
        <v>0.96597192070712601</v>
      </c>
      <c r="Q37" s="79">
        <f t="shared" si="13"/>
        <v>1.1695906432748538E-3</v>
      </c>
      <c r="R37" s="80">
        <f t="shared" si="14"/>
        <v>1.2107915542914245E-3</v>
      </c>
      <c r="S37" s="81">
        <f t="shared" si="15"/>
        <v>7.0422535211267607E-3</v>
      </c>
      <c r="T37" s="82">
        <f t="shared" si="28"/>
        <v>6.0367954714812804E-3</v>
      </c>
      <c r="U37" s="83">
        <f t="shared" si="29"/>
        <v>93862.148026084484</v>
      </c>
      <c r="V37" s="83">
        <f t="shared" si="30"/>
        <v>467980.29614517075</v>
      </c>
      <c r="W37" s="84">
        <f>SUM(V37:V$42)</f>
        <v>2617803.2051864034</v>
      </c>
      <c r="X37" s="85">
        <f t="shared" si="0"/>
        <v>464684.66025682446</v>
      </c>
      <c r="Y37" s="83">
        <f>SUM(X37:X$42)</f>
        <v>2346725.4122677301</v>
      </c>
      <c r="Z37" s="83">
        <f t="shared" si="1"/>
        <v>3295.6358883462731</v>
      </c>
      <c r="AA37" s="84">
        <f>SUM(Z37:Z$42)</f>
        <v>271077.79291867354</v>
      </c>
      <c r="AB37" s="77">
        <f t="shared" si="2"/>
        <v>27.889871052800864</v>
      </c>
      <c r="AC37" s="78">
        <f t="shared" si="3"/>
        <v>25.001829402152296</v>
      </c>
      <c r="AD37" s="86">
        <f t="shared" si="16"/>
        <v>89.644836847108579</v>
      </c>
      <c r="AE37" s="78">
        <f t="shared" si="4"/>
        <v>2.8880416506485709</v>
      </c>
      <c r="AF37" s="87">
        <f t="shared" si="17"/>
        <v>10.355163152891441</v>
      </c>
      <c r="AH37" s="88">
        <f t="shared" si="31"/>
        <v>3.6222901233438294E-5</v>
      </c>
      <c r="AI37" s="89">
        <f t="shared" si="18"/>
        <v>2.462204291010894E-5</v>
      </c>
      <c r="AJ37" s="89">
        <f t="shared" si="32"/>
        <v>205745012.83555025</v>
      </c>
      <c r="AK37" s="89">
        <f>SUM(AJ37:AJ$42)/U37/U37</f>
        <v>0.23823404016123775</v>
      </c>
      <c r="AL37" s="89">
        <f t="shared" si="33"/>
        <v>167013387.92596254</v>
      </c>
      <c r="AM37" s="89">
        <f>SUM(AL37:AL$42)/U37/U37</f>
        <v>0.18770140029681032</v>
      </c>
      <c r="AN37" s="89">
        <f t="shared" si="34"/>
        <v>8051836.0082776193</v>
      </c>
      <c r="AO37" s="90">
        <f>SUM(AN37:AN$42)/U37/U37</f>
        <v>3.703944547354595E-2</v>
      </c>
      <c r="AP37" s="77">
        <f t="shared" si="5"/>
        <v>26.933210251532508</v>
      </c>
      <c r="AQ37" s="78">
        <f t="shared" si="6"/>
        <v>28.846531854069219</v>
      </c>
      <c r="AR37" s="78">
        <f t="shared" si="7"/>
        <v>24.152668816997622</v>
      </c>
      <c r="AS37" s="78">
        <f t="shared" si="8"/>
        <v>25.850989987306971</v>
      </c>
      <c r="AT37" s="78">
        <f t="shared" si="9"/>
        <v>2.5108272106662524</v>
      </c>
      <c r="AU37" s="91">
        <f t="shared" si="10"/>
        <v>3.2652560906308894</v>
      </c>
    </row>
    <row r="38" spans="1:47" ht="14.45" customHeight="1" x14ac:dyDescent="0.15">
      <c r="A38" s="208"/>
      <c r="B38" s="205" t="s">
        <v>93</v>
      </c>
      <c r="C38" s="71">
        <v>750</v>
      </c>
      <c r="D38" s="72">
        <v>4</v>
      </c>
      <c r="E38" s="72">
        <v>249</v>
      </c>
      <c r="F38" s="126">
        <v>6</v>
      </c>
      <c r="G38" s="74" t="s">
        <v>93</v>
      </c>
      <c r="H38" s="72">
        <v>4296437</v>
      </c>
      <c r="I38" s="72">
        <v>25619</v>
      </c>
      <c r="J38" s="75">
        <v>65</v>
      </c>
      <c r="K38" s="72">
        <v>93592</v>
      </c>
      <c r="L38" s="76">
        <v>2236330</v>
      </c>
      <c r="M38" s="179"/>
      <c r="N38" s="54"/>
      <c r="O38" s="77">
        <f t="shared" si="26"/>
        <v>0.53183823529411767</v>
      </c>
      <c r="P38" s="78">
        <f t="shared" si="27"/>
        <v>1.011915005096083</v>
      </c>
      <c r="Q38" s="79">
        <f t="shared" si="13"/>
        <v>5.3333333333333332E-3</v>
      </c>
      <c r="R38" s="80">
        <f t="shared" si="14"/>
        <v>5.2705348833392623E-3</v>
      </c>
      <c r="S38" s="81">
        <f t="shared" si="15"/>
        <v>2.4096385542168676E-2</v>
      </c>
      <c r="T38" s="82">
        <f t="shared" si="28"/>
        <v>2.6031515422465235E-2</v>
      </c>
      <c r="U38" s="83">
        <f t="shared" si="29"/>
        <v>93295.521435937117</v>
      </c>
      <c r="V38" s="83">
        <f t="shared" si="30"/>
        <v>460792.66314765863</v>
      </c>
      <c r="W38" s="84">
        <f>SUM(V38:V$42)</f>
        <v>2149822.9090412324</v>
      </c>
      <c r="X38" s="85">
        <f t="shared" si="0"/>
        <v>449689.22548145003</v>
      </c>
      <c r="Y38" s="83">
        <f>SUM(X38:X$42)</f>
        <v>1882040.7520109052</v>
      </c>
      <c r="Z38" s="83">
        <f t="shared" si="1"/>
        <v>11103.437666208642</v>
      </c>
      <c r="AA38" s="84">
        <f>SUM(Z38:Z$42)</f>
        <v>267782.15703032725</v>
      </c>
      <c r="AB38" s="77">
        <f t="shared" si="2"/>
        <v>23.043152296623834</v>
      </c>
      <c r="AC38" s="78">
        <f t="shared" si="3"/>
        <v>20.172894936904758</v>
      </c>
      <c r="AD38" s="86">
        <f t="shared" si="16"/>
        <v>87.543989976841786</v>
      </c>
      <c r="AE38" s="78">
        <f t="shared" si="4"/>
        <v>2.870257359719075</v>
      </c>
      <c r="AF38" s="87">
        <f t="shared" si="17"/>
        <v>12.456010023158205</v>
      </c>
      <c r="AH38" s="88">
        <f t="shared" si="31"/>
        <v>1.6499995110266989E-4</v>
      </c>
      <c r="AI38" s="89">
        <f t="shared" si="18"/>
        <v>9.4440762032015435E-5</v>
      </c>
      <c r="AJ38" s="89">
        <f t="shared" si="32"/>
        <v>629061004.59045696</v>
      </c>
      <c r="AK38" s="89">
        <f>SUM(AJ38:AJ$42)/U38/U38</f>
        <v>0.21749880107410111</v>
      </c>
      <c r="AL38" s="89">
        <f t="shared" si="33"/>
        <v>487834783.88270873</v>
      </c>
      <c r="AM38" s="89">
        <f>SUM(AL38:AL$42)/U38/U38</f>
        <v>0.17080031853615568</v>
      </c>
      <c r="AN38" s="89">
        <f t="shared" si="34"/>
        <v>31974531.715007413</v>
      </c>
      <c r="AO38" s="90">
        <f>SUM(AN38:AN$42)/U38/U38</f>
        <v>3.6565659605903002E-2</v>
      </c>
      <c r="AP38" s="77">
        <f t="shared" si="5"/>
        <v>22.129071668776231</v>
      </c>
      <c r="AQ38" s="78">
        <f t="shared" si="6"/>
        <v>23.957232924471437</v>
      </c>
      <c r="AR38" s="78">
        <f t="shared" si="7"/>
        <v>19.36286623143285</v>
      </c>
      <c r="AS38" s="78">
        <f t="shared" si="8"/>
        <v>20.982923642376665</v>
      </c>
      <c r="AT38" s="78">
        <f t="shared" si="9"/>
        <v>2.4954632323077228</v>
      </c>
      <c r="AU38" s="91">
        <f t="shared" si="10"/>
        <v>3.2450514871304272</v>
      </c>
    </row>
    <row r="39" spans="1:47" ht="14.45" customHeight="1" x14ac:dyDescent="0.15">
      <c r="A39" s="208"/>
      <c r="B39" s="205" t="s">
        <v>95</v>
      </c>
      <c r="C39" s="71">
        <v>836</v>
      </c>
      <c r="D39" s="72">
        <v>9</v>
      </c>
      <c r="E39" s="72">
        <v>273</v>
      </c>
      <c r="F39" s="126">
        <v>5</v>
      </c>
      <c r="G39" s="74" t="s">
        <v>95</v>
      </c>
      <c r="H39" s="72">
        <v>3752050</v>
      </c>
      <c r="I39" s="72">
        <v>36778</v>
      </c>
      <c r="J39" s="75">
        <v>70</v>
      </c>
      <c r="K39" s="72">
        <v>90872</v>
      </c>
      <c r="L39" s="76">
        <v>1774737</v>
      </c>
      <c r="M39" s="179"/>
      <c r="N39" s="54"/>
      <c r="O39" s="77">
        <f t="shared" si="26"/>
        <v>0.54497136311569305</v>
      </c>
      <c r="P39" s="78">
        <f t="shared" si="27"/>
        <v>0.99801629707031625</v>
      </c>
      <c r="Q39" s="79">
        <f t="shared" si="13"/>
        <v>1.076555023923445E-2</v>
      </c>
      <c r="R39" s="80">
        <f t="shared" si="14"/>
        <v>1.078694834025937E-2</v>
      </c>
      <c r="S39" s="81">
        <f t="shared" si="15"/>
        <v>1.8315018315018316E-2</v>
      </c>
      <c r="T39" s="82">
        <f t="shared" si="28"/>
        <v>5.2642790137041887E-2</v>
      </c>
      <c r="U39" s="83">
        <f t="shared" si="29"/>
        <v>90866.897630830572</v>
      </c>
      <c r="V39" s="83">
        <f t="shared" si="30"/>
        <v>443451.37025740737</v>
      </c>
      <c r="W39" s="84">
        <f>SUM(V39:V$42)</f>
        <v>1689030.2458935741</v>
      </c>
      <c r="X39" s="85">
        <f t="shared" si="0"/>
        <v>435329.55028932297</v>
      </c>
      <c r="Y39" s="83">
        <f>SUM(X39:X$42)</f>
        <v>1432351.5265294551</v>
      </c>
      <c r="Z39" s="83">
        <f t="shared" si="1"/>
        <v>8121.8199680843845</v>
      </c>
      <c r="AA39" s="84">
        <f>SUM(Z39:Z$42)</f>
        <v>256678.71936411865</v>
      </c>
      <c r="AB39" s="77">
        <f t="shared" si="2"/>
        <v>18.587959861419289</v>
      </c>
      <c r="AC39" s="78">
        <f t="shared" si="3"/>
        <v>15.763182895808111</v>
      </c>
      <c r="AD39" s="86">
        <f t="shared" si="16"/>
        <v>84.80318987844268</v>
      </c>
      <c r="AE39" s="78">
        <f t="shared" si="4"/>
        <v>2.8247769656111728</v>
      </c>
      <c r="AF39" s="87">
        <f t="shared" si="17"/>
        <v>15.196810121557288</v>
      </c>
      <c r="AH39" s="88">
        <f t="shared" si="31"/>
        <v>2.9170847980938423E-4</v>
      </c>
      <c r="AI39" s="89">
        <f t="shared" si="18"/>
        <v>6.5859261608567241E-5</v>
      </c>
      <c r="AJ39" s="89">
        <f t="shared" si="32"/>
        <v>675319385.78719127</v>
      </c>
      <c r="AK39" s="89">
        <f>SUM(AJ39:AJ$42)/U39/U39</f>
        <v>0.15309338159177047</v>
      </c>
      <c r="AL39" s="89">
        <f t="shared" si="33"/>
        <v>472672742.35928684</v>
      </c>
      <c r="AM39" s="89">
        <f>SUM(AL39:AL$42)/U39/U39</f>
        <v>0.1209695406244521</v>
      </c>
      <c r="AN39" s="89">
        <f t="shared" si="34"/>
        <v>33615364.592468597</v>
      </c>
      <c r="AO39" s="90">
        <f>SUM(AN39:AN$42)/U39/U39</f>
        <v>3.4673868267310337E-2</v>
      </c>
      <c r="AP39" s="77">
        <f t="shared" si="5"/>
        <v>17.821067734244323</v>
      </c>
      <c r="AQ39" s="78">
        <f t="shared" si="6"/>
        <v>19.354851988594255</v>
      </c>
      <c r="AR39" s="78">
        <f t="shared" si="7"/>
        <v>15.081481650934013</v>
      </c>
      <c r="AS39" s="78">
        <f t="shared" si="8"/>
        <v>16.444884140682209</v>
      </c>
      <c r="AT39" s="78">
        <f t="shared" si="9"/>
        <v>2.4598069225450336</v>
      </c>
      <c r="AU39" s="91">
        <f t="shared" si="10"/>
        <v>3.1897470086773119</v>
      </c>
    </row>
    <row r="40" spans="1:47" ht="14.45" customHeight="1" x14ac:dyDescent="0.15">
      <c r="A40" s="208"/>
      <c r="B40" s="205" t="s">
        <v>97</v>
      </c>
      <c r="C40" s="71">
        <v>1035</v>
      </c>
      <c r="D40" s="72">
        <v>15</v>
      </c>
      <c r="E40" s="72">
        <v>350</v>
      </c>
      <c r="F40" s="126">
        <v>21</v>
      </c>
      <c r="G40" s="74" t="s">
        <v>97</v>
      </c>
      <c r="H40" s="72">
        <v>3379056</v>
      </c>
      <c r="I40" s="72">
        <v>60415</v>
      </c>
      <c r="J40" s="75">
        <v>75</v>
      </c>
      <c r="K40" s="72">
        <v>86507</v>
      </c>
      <c r="L40" s="76">
        <v>1330308</v>
      </c>
      <c r="M40" s="179"/>
      <c r="N40" s="54"/>
      <c r="O40" s="77">
        <f t="shared" si="26"/>
        <v>0.54519639065817416</v>
      </c>
      <c r="P40" s="78">
        <f t="shared" si="27"/>
        <v>0.985536928225339</v>
      </c>
      <c r="Q40" s="79">
        <f t="shared" si="13"/>
        <v>1.4492753623188406E-2</v>
      </c>
      <c r="R40" s="80">
        <f t="shared" si="14"/>
        <v>1.4705439449423346E-2</v>
      </c>
      <c r="S40" s="81">
        <f t="shared" si="15"/>
        <v>0.06</v>
      </c>
      <c r="T40" s="82">
        <f t="shared" si="28"/>
        <v>7.1147977937378676E-2</v>
      </c>
      <c r="U40" s="83">
        <f t="shared" si="29"/>
        <v>86083.410608446691</v>
      </c>
      <c r="V40" s="83">
        <f t="shared" si="30"/>
        <v>416489.46431072103</v>
      </c>
      <c r="W40" s="84">
        <f>SUM(V40:V$42)</f>
        <v>1245578.8756361667</v>
      </c>
      <c r="X40" s="85">
        <f t="shared" si="0"/>
        <v>391500.09645207773</v>
      </c>
      <c r="Y40" s="83">
        <f>SUM(X40:X$42)</f>
        <v>997021.97624013235</v>
      </c>
      <c r="Z40" s="83">
        <f t="shared" si="1"/>
        <v>24989.367858643262</v>
      </c>
      <c r="AA40" s="84">
        <f>SUM(Z40:Z$42)</f>
        <v>248556.89939603425</v>
      </c>
      <c r="AB40" s="77">
        <f t="shared" si="2"/>
        <v>14.469441519943075</v>
      </c>
      <c r="AC40" s="78">
        <f t="shared" si="3"/>
        <v>11.582045474186897</v>
      </c>
      <c r="AD40" s="86">
        <f t="shared" si="16"/>
        <v>80.044868754771841</v>
      </c>
      <c r="AE40" s="78">
        <f t="shared" si="4"/>
        <v>2.887396045756176</v>
      </c>
      <c r="AF40" s="87">
        <f t="shared" si="17"/>
        <v>19.955131245228152</v>
      </c>
      <c r="AH40" s="88">
        <f t="shared" si="31"/>
        <v>3.1345874845528692E-4</v>
      </c>
      <c r="AI40" s="89">
        <f t="shared" si="18"/>
        <v>1.6114285714285712E-4</v>
      </c>
      <c r="AJ40" s="89">
        <f t="shared" si="32"/>
        <v>371294381.81859237</v>
      </c>
      <c r="AK40" s="89">
        <f>SUM(AJ40:AJ$42)/U40/U40</f>
        <v>7.9448434166273743E-2</v>
      </c>
      <c r="AL40" s="89">
        <f t="shared" si="33"/>
        <v>246982085.92912555</v>
      </c>
      <c r="AM40" s="89">
        <f>SUM(AL40:AL$42)/U40/U40</f>
        <v>7.1001703002386451E-2</v>
      </c>
      <c r="AN40" s="89">
        <f t="shared" si="34"/>
        <v>47927480.146319054</v>
      </c>
      <c r="AO40" s="90">
        <f>SUM(AN40:AN$42)/U40/U40</f>
        <v>3.4098182813222869E-2</v>
      </c>
      <c r="AP40" s="77">
        <f t="shared" si="5"/>
        <v>13.916984187026625</v>
      </c>
      <c r="AQ40" s="78">
        <f t="shared" si="6"/>
        <v>15.021898852859525</v>
      </c>
      <c r="AR40" s="78">
        <f t="shared" si="7"/>
        <v>11.059781037092078</v>
      </c>
      <c r="AS40" s="78">
        <f t="shared" si="8"/>
        <v>12.104309911281716</v>
      </c>
      <c r="AT40" s="78">
        <f t="shared" si="9"/>
        <v>2.5254684575630724</v>
      </c>
      <c r="AU40" s="91">
        <f t="shared" si="10"/>
        <v>3.2493236339492797</v>
      </c>
    </row>
    <row r="41" spans="1:47" ht="14.45" customHeight="1" x14ac:dyDescent="0.15">
      <c r="A41" s="208"/>
      <c r="B41" s="205" t="s">
        <v>99</v>
      </c>
      <c r="C41" s="71">
        <v>998</v>
      </c>
      <c r="D41" s="72">
        <v>22</v>
      </c>
      <c r="E41" s="72">
        <v>333</v>
      </c>
      <c r="F41" s="126">
        <v>34</v>
      </c>
      <c r="G41" s="74" t="s">
        <v>99</v>
      </c>
      <c r="H41" s="72">
        <v>2663083</v>
      </c>
      <c r="I41" s="72">
        <v>91456</v>
      </c>
      <c r="J41" s="75">
        <v>80</v>
      </c>
      <c r="K41" s="72">
        <v>78971</v>
      </c>
      <c r="L41" s="76">
        <v>914910</v>
      </c>
      <c r="M41" s="179"/>
      <c r="N41" s="54"/>
      <c r="O41" s="77">
        <f>IF(K41&lt;0.5,0.5,((L41-L42)-5*K42)/5/(K41-K42))</f>
        <v>0.5416790548470386</v>
      </c>
      <c r="P41" s="78">
        <f>IF(H41&lt;0.5,1,(I41/H41)/((K41-K42)/(L41-L42)))</f>
        <v>0.98226453147566195</v>
      </c>
      <c r="Q41" s="79">
        <f t="shared" si="13"/>
        <v>2.2044088176352707E-2</v>
      </c>
      <c r="R41" s="80">
        <f t="shared" si="14"/>
        <v>2.2442109503064047E-2</v>
      </c>
      <c r="S41" s="81">
        <f t="shared" si="15"/>
        <v>0.1021021021021021</v>
      </c>
      <c r="T41" s="82">
        <f>5*R41/(1+5*(1-O41)*R41)</f>
        <v>0.10672200104060077</v>
      </c>
      <c r="U41" s="83">
        <f t="shared" si="29"/>
        <v>79958.75000970262</v>
      </c>
      <c r="V41" s="83">
        <f>5*U41*((1-T41)+O41*T41)</f>
        <v>380238.66698340233</v>
      </c>
      <c r="W41" s="84">
        <f>SUM(V41:V$42)</f>
        <v>829089.41132544563</v>
      </c>
      <c r="X41" s="85">
        <f t="shared" si="0"/>
        <v>341415.49978389579</v>
      </c>
      <c r="Y41" s="83">
        <f>SUM(X41:X$42)</f>
        <v>605521.87978805462</v>
      </c>
      <c r="Z41" s="83">
        <f t="shared" si="1"/>
        <v>38823.167199506548</v>
      </c>
      <c r="AA41" s="84">
        <f>SUM(Z41:Z$42)</f>
        <v>223567.53153739098</v>
      </c>
      <c r="AB41" s="77">
        <f t="shared" si="2"/>
        <v>10.368964137443863</v>
      </c>
      <c r="AC41" s="78">
        <f t="shared" si="3"/>
        <v>7.5729282875805009</v>
      </c>
      <c r="AD41" s="86">
        <f t="shared" si="16"/>
        <v>73.03456919320935</v>
      </c>
      <c r="AE41" s="78">
        <f t="shared" si="4"/>
        <v>2.7960358498633622</v>
      </c>
      <c r="AF41" s="87">
        <f t="shared" si="17"/>
        <v>26.965430806790653</v>
      </c>
      <c r="AH41" s="88">
        <f>IF(D41=0,0,T41*T41*(1-T41)/D41)</f>
        <v>4.6245755226704128E-4</v>
      </c>
      <c r="AI41" s="89">
        <f t="shared" si="18"/>
        <v>2.75307095640943E-4</v>
      </c>
      <c r="AJ41" s="89">
        <f>U41*U41*((1-O41)*5+AB42)^2*AH41</f>
        <v>217446606.88834968</v>
      </c>
      <c r="AK41" s="89">
        <f>SUM(AJ41:AJ$42)/U41/U41</f>
        <v>3.401109721956546E-2</v>
      </c>
      <c r="AL41" s="89">
        <f>U41*U41*((1-O41)*5*(1-S41)+AC42)^2*AH41+V41*V41*AI41</f>
        <v>137739072.17929339</v>
      </c>
      <c r="AM41" s="89">
        <f>SUM(AL41:AL$42)/U41/U41</f>
        <v>4.366464852435048E-2</v>
      </c>
      <c r="AN41" s="89">
        <f>U41*U41*((1-O41)*5*S41+AE42)^2*AH41+V41*V41*AI41</f>
        <v>63325544.940570548</v>
      </c>
      <c r="AO41" s="90">
        <f>SUM(AN41:AN$42)/U41/U41</f>
        <v>3.2025535154940686E-2</v>
      </c>
      <c r="AP41" s="77">
        <f t="shared" si="5"/>
        <v>10.007499020069194</v>
      </c>
      <c r="AQ41" s="78">
        <f t="shared" si="6"/>
        <v>10.730429254818532</v>
      </c>
      <c r="AR41" s="78">
        <f t="shared" si="7"/>
        <v>7.1633649667482455</v>
      </c>
      <c r="AS41" s="78">
        <f t="shared" si="8"/>
        <v>7.9824916084127562</v>
      </c>
      <c r="AT41" s="78">
        <f t="shared" si="9"/>
        <v>2.4452805279490395</v>
      </c>
      <c r="AU41" s="91">
        <f t="shared" si="10"/>
        <v>3.1467911717776849</v>
      </c>
    </row>
    <row r="42" spans="1:47" ht="14.45" customHeight="1" thickBot="1" x14ac:dyDescent="0.2">
      <c r="A42" s="209"/>
      <c r="B42" s="210" t="s">
        <v>101</v>
      </c>
      <c r="C42" s="131">
        <v>1023</v>
      </c>
      <c r="D42" s="131">
        <v>143</v>
      </c>
      <c r="E42" s="131">
        <v>345</v>
      </c>
      <c r="F42" s="132">
        <v>142</v>
      </c>
      <c r="G42" s="133" t="s">
        <v>101</v>
      </c>
      <c r="H42" s="131">
        <v>2761968</v>
      </c>
      <c r="I42" s="131">
        <v>292332</v>
      </c>
      <c r="J42" s="134">
        <v>85</v>
      </c>
      <c r="K42" s="131">
        <v>66190</v>
      </c>
      <c r="L42" s="135">
        <v>549344</v>
      </c>
      <c r="M42" s="179"/>
      <c r="N42" s="54"/>
      <c r="O42" s="136">
        <v>1</v>
      </c>
      <c r="P42" s="137">
        <f>IF(H42&lt;0.5,1,(I42/H42)/(K42/L42))</f>
        <v>0.87843517867442611</v>
      </c>
      <c r="Q42" s="138">
        <f t="shared" si="13"/>
        <v>0.13978494623655913</v>
      </c>
      <c r="R42" s="139">
        <f t="shared" si="14"/>
        <v>0.1591294948450232</v>
      </c>
      <c r="S42" s="140">
        <f t="shared" si="15"/>
        <v>0.4115942028985507</v>
      </c>
      <c r="T42" s="136">
        <v>1</v>
      </c>
      <c r="U42" s="141">
        <f>U41*(1-T41)</f>
        <v>71425.392207961995</v>
      </c>
      <c r="V42" s="141">
        <f>U42/R42</f>
        <v>448850.74434204324</v>
      </c>
      <c r="W42" s="142">
        <f>SUM(V42:V$42)</f>
        <v>448850.74434204324</v>
      </c>
      <c r="X42" s="136">
        <f t="shared" si="0"/>
        <v>264106.38000415883</v>
      </c>
      <c r="Y42" s="141">
        <f>SUM(X42:X$42)</f>
        <v>264106.38000415883</v>
      </c>
      <c r="Z42" s="141">
        <f t="shared" si="1"/>
        <v>184744.36433788444</v>
      </c>
      <c r="AA42" s="142">
        <f>SUM(Z42:Z$42)</f>
        <v>184744.36433788444</v>
      </c>
      <c r="AB42" s="143">
        <f t="shared" si="2"/>
        <v>6.284190124363203</v>
      </c>
      <c r="AC42" s="137">
        <f t="shared" si="3"/>
        <v>3.6976538992629866</v>
      </c>
      <c r="AD42" s="144">
        <f t="shared" si="16"/>
        <v>58.840579710144937</v>
      </c>
      <c r="AE42" s="137">
        <f t="shared" si="4"/>
        <v>2.5865362251002164</v>
      </c>
      <c r="AF42" s="145">
        <f t="shared" si="17"/>
        <v>41.159420289855063</v>
      </c>
      <c r="AH42" s="146">
        <f>0</f>
        <v>0</v>
      </c>
      <c r="AI42" s="147">
        <f t="shared" si="18"/>
        <v>7.0198381170683303E-4</v>
      </c>
      <c r="AJ42" s="147">
        <v>0</v>
      </c>
      <c r="AK42" s="147">
        <f>(1-R42)/R42/R42/D42</f>
        <v>0.23221577199147414</v>
      </c>
      <c r="AL42" s="147">
        <f>V42*V42*AI42</f>
        <v>141426566.06216833</v>
      </c>
      <c r="AM42" s="147">
        <f>(1-S42)*(1-S42)*(1-R42)/R42/R42/D42+AI42/R42/R42</f>
        <v>0.10812014017743668</v>
      </c>
      <c r="AN42" s="147">
        <f>V42*V42*AI42</f>
        <v>141426566.06216833</v>
      </c>
      <c r="AO42" s="148">
        <f>S42*S42*(1-R42)/R42/R42/D42+AI42/R42/R42</f>
        <v>6.7061699332567309E-2</v>
      </c>
      <c r="AP42" s="143">
        <f t="shared" si="5"/>
        <v>5.3396901986445995</v>
      </c>
      <c r="AQ42" s="137">
        <f t="shared" si="6"/>
        <v>7.2286900500818065</v>
      </c>
      <c r="AR42" s="137">
        <f t="shared" si="7"/>
        <v>3.053174007795735</v>
      </c>
      <c r="AS42" s="137">
        <f t="shared" si="8"/>
        <v>4.3421337907302382</v>
      </c>
      <c r="AT42" s="137">
        <f t="shared" si="9"/>
        <v>2.0789692599064691</v>
      </c>
      <c r="AU42" s="149">
        <f t="shared" si="10"/>
        <v>3.0941031902939637</v>
      </c>
    </row>
    <row r="43" spans="1:47" ht="14.45" customHeight="1" thickTop="1" x14ac:dyDescent="0.15">
      <c r="G43" s="150"/>
      <c r="H43" s="150"/>
      <c r="I43" s="150"/>
      <c r="J43" s="150"/>
      <c r="K43" s="150"/>
      <c r="L43" s="150"/>
    </row>
    <row r="44" spans="1:47" ht="14.45" customHeight="1" thickBot="1" x14ac:dyDescent="0.2">
      <c r="A44" s="1" t="s">
        <v>103</v>
      </c>
      <c r="G44" s="150"/>
      <c r="H44" s="150"/>
      <c r="I44" s="150"/>
      <c r="J44" s="229" t="s">
        <v>104</v>
      </c>
      <c r="K44" s="230"/>
      <c r="L44" s="230"/>
      <c r="M44" s="230"/>
    </row>
    <row r="45" spans="1:47" ht="14.45" customHeight="1" thickTop="1" x14ac:dyDescent="0.15">
      <c r="A45" s="212" t="s">
        <v>18</v>
      </c>
      <c r="B45" s="214" t="s">
        <v>105</v>
      </c>
      <c r="C45" s="216" t="s">
        <v>35</v>
      </c>
      <c r="D45" s="217"/>
      <c r="E45" s="217"/>
      <c r="F45" s="218" t="s">
        <v>106</v>
      </c>
      <c r="G45" s="217"/>
      <c r="H45" s="217"/>
      <c r="I45" s="217"/>
      <c r="J45" s="218" t="s">
        <v>107</v>
      </c>
      <c r="K45" s="217"/>
      <c r="L45" s="217"/>
      <c r="M45" s="219"/>
    </row>
    <row r="46" spans="1:47" ht="14.45" customHeight="1" x14ac:dyDescent="0.15">
      <c r="A46" s="213"/>
      <c r="B46" s="215"/>
      <c r="C46" s="20" t="s">
        <v>108</v>
      </c>
      <c r="D46" s="220" t="s">
        <v>17</v>
      </c>
      <c r="E46" s="221"/>
      <c r="F46" s="22" t="s">
        <v>108</v>
      </c>
      <c r="G46" s="220" t="s">
        <v>17</v>
      </c>
      <c r="H46" s="222"/>
      <c r="I46" s="151" t="s">
        <v>152</v>
      </c>
      <c r="J46" s="22" t="s">
        <v>108</v>
      </c>
      <c r="K46" s="220" t="s">
        <v>17</v>
      </c>
      <c r="L46" s="222"/>
      <c r="M46" s="152" t="s">
        <v>152</v>
      </c>
    </row>
    <row r="47" spans="1:47" ht="14.45" customHeight="1" x14ac:dyDescent="0.15">
      <c r="A47" s="46" t="s">
        <v>65</v>
      </c>
      <c r="B47" s="47">
        <v>0</v>
      </c>
      <c r="C47" s="153">
        <f>AB7</f>
        <v>73.500119131874698</v>
      </c>
      <c r="D47" s="153">
        <f t="shared" ref="D47:E82" si="35">AP7</f>
        <v>67.712657202672844</v>
      </c>
      <c r="E47" s="154">
        <f t="shared" si="35"/>
        <v>79.287581061076551</v>
      </c>
      <c r="F47" s="155">
        <f>AC7</f>
        <v>72.429392945403137</v>
      </c>
      <c r="G47" s="153">
        <f t="shared" ref="G47:H82" si="36">AR7</f>
        <v>66.779607616484682</v>
      </c>
      <c r="H47" s="153">
        <f t="shared" si="36"/>
        <v>78.079178274321592</v>
      </c>
      <c r="I47" s="156">
        <f t="shared" ref="I47:J82" si="37">AD7</f>
        <v>98.543232039460435</v>
      </c>
      <c r="J47" s="155">
        <f t="shared" si="37"/>
        <v>1.0707261864715676</v>
      </c>
      <c r="K47" s="153">
        <f t="shared" ref="K47:L82" si="38">AT7</f>
        <v>0.79568315143383384</v>
      </c>
      <c r="L47" s="153">
        <f t="shared" si="38"/>
        <v>1.3457692215093013</v>
      </c>
      <c r="M47" s="157">
        <f>AF7</f>
        <v>1.4567679605395729</v>
      </c>
    </row>
    <row r="48" spans="1:47" ht="14.45" customHeight="1" x14ac:dyDescent="0.15">
      <c r="A48" s="46"/>
      <c r="B48" s="70">
        <v>5</v>
      </c>
      <c r="C48" s="158">
        <f>AB8</f>
        <v>68.500119131874698</v>
      </c>
      <c r="D48" s="158">
        <f t="shared" si="35"/>
        <v>62.712657202672844</v>
      </c>
      <c r="E48" s="159">
        <f t="shared" si="35"/>
        <v>74.287581061076551</v>
      </c>
      <c r="F48" s="160">
        <f>AC8</f>
        <v>67.429392945403137</v>
      </c>
      <c r="G48" s="158">
        <f t="shared" si="36"/>
        <v>61.779607616484682</v>
      </c>
      <c r="H48" s="158">
        <f t="shared" si="36"/>
        <v>73.079178274321592</v>
      </c>
      <c r="I48" s="161">
        <f t="shared" si="37"/>
        <v>98.436898796613434</v>
      </c>
      <c r="J48" s="160">
        <f t="shared" si="37"/>
        <v>1.0707261864715676</v>
      </c>
      <c r="K48" s="158">
        <f t="shared" si="38"/>
        <v>0.79568315143383384</v>
      </c>
      <c r="L48" s="158">
        <f t="shared" si="38"/>
        <v>1.3457692215093013</v>
      </c>
      <c r="M48" s="162">
        <f>AF8</f>
        <v>1.5631012033865701</v>
      </c>
    </row>
    <row r="49" spans="1:13" ht="14.45" customHeight="1" x14ac:dyDescent="0.15">
      <c r="A49" s="46"/>
      <c r="B49" s="70">
        <v>10</v>
      </c>
      <c r="C49" s="158">
        <f t="shared" ref="C49:C62" si="39">AB9</f>
        <v>64.623933081996981</v>
      </c>
      <c r="D49" s="158">
        <f t="shared" si="35"/>
        <v>59.173514800396966</v>
      </c>
      <c r="E49" s="159">
        <f t="shared" si="35"/>
        <v>70.074351363597003</v>
      </c>
      <c r="F49" s="160">
        <f t="shared" ref="F49:F62" si="40">AC9</f>
        <v>63.53503665988147</v>
      </c>
      <c r="G49" s="158">
        <f t="shared" si="36"/>
        <v>58.221207104351606</v>
      </c>
      <c r="H49" s="158">
        <f t="shared" si="36"/>
        <v>68.848866215411334</v>
      </c>
      <c r="I49" s="161">
        <f t="shared" si="37"/>
        <v>98.315026074420629</v>
      </c>
      <c r="J49" s="160">
        <f t="shared" si="37"/>
        <v>1.0888964221155182</v>
      </c>
      <c r="K49" s="158">
        <f t="shared" si="38"/>
        <v>0.81150118491862033</v>
      </c>
      <c r="L49" s="158">
        <f t="shared" si="38"/>
        <v>1.3662916593124161</v>
      </c>
      <c r="M49" s="162">
        <f t="shared" ref="M49:M62" si="41">AF9</f>
        <v>1.6849739255793832</v>
      </c>
    </row>
    <row r="50" spans="1:13" ht="14.45" customHeight="1" x14ac:dyDescent="0.15">
      <c r="A50" s="46"/>
      <c r="B50" s="70">
        <v>15</v>
      </c>
      <c r="C50" s="158">
        <f t="shared" si="39"/>
        <v>60.396535998789382</v>
      </c>
      <c r="D50" s="158">
        <f t="shared" si="35"/>
        <v>55.092508489993925</v>
      </c>
      <c r="E50" s="159">
        <f t="shared" si="35"/>
        <v>65.700563507584832</v>
      </c>
      <c r="F50" s="160">
        <f t="shared" si="40"/>
        <v>59.294026419630981</v>
      </c>
      <c r="G50" s="158">
        <f t="shared" si="36"/>
        <v>54.126189448205913</v>
      </c>
      <c r="H50" s="158">
        <f t="shared" si="36"/>
        <v>64.461863391056056</v>
      </c>
      <c r="I50" s="161">
        <f t="shared" si="37"/>
        <v>98.174548323134786</v>
      </c>
      <c r="J50" s="160">
        <f t="shared" si="37"/>
        <v>1.1025095791584094</v>
      </c>
      <c r="K50" s="158">
        <f t="shared" si="38"/>
        <v>0.82293256838966711</v>
      </c>
      <c r="L50" s="158">
        <f t="shared" si="38"/>
        <v>1.3820865899271517</v>
      </c>
      <c r="M50" s="162">
        <f t="shared" si="41"/>
        <v>1.825451676865224</v>
      </c>
    </row>
    <row r="51" spans="1:13" ht="14.45" customHeight="1" x14ac:dyDescent="0.15">
      <c r="A51" s="46"/>
      <c r="B51" s="70">
        <v>20</v>
      </c>
      <c r="C51" s="158">
        <f t="shared" si="39"/>
        <v>56.492612638927447</v>
      </c>
      <c r="D51" s="158">
        <f t="shared" si="35"/>
        <v>51.541558852445938</v>
      </c>
      <c r="E51" s="159">
        <f t="shared" si="35"/>
        <v>61.443666425408956</v>
      </c>
      <c r="F51" s="160">
        <f t="shared" si="40"/>
        <v>55.3690727072063</v>
      </c>
      <c r="G51" s="158">
        <f t="shared" si="36"/>
        <v>50.551335806100724</v>
      </c>
      <c r="H51" s="158">
        <f t="shared" si="36"/>
        <v>60.186809608311876</v>
      </c>
      <c r="I51" s="161">
        <f t="shared" si="37"/>
        <v>98.011173710619033</v>
      </c>
      <c r="J51" s="160">
        <f t="shared" si="37"/>
        <v>1.1235399317211521</v>
      </c>
      <c r="K51" s="158">
        <f t="shared" si="38"/>
        <v>0.84168497448812618</v>
      </c>
      <c r="L51" s="158">
        <f t="shared" si="38"/>
        <v>1.4053948889541781</v>
      </c>
      <c r="M51" s="162">
        <f t="shared" si="41"/>
        <v>1.9888262893809814</v>
      </c>
    </row>
    <row r="52" spans="1:13" ht="14.45" customHeight="1" x14ac:dyDescent="0.15">
      <c r="A52" s="46"/>
      <c r="B52" s="70">
        <v>25</v>
      </c>
      <c r="C52" s="158">
        <f t="shared" si="39"/>
        <v>53.640325029811613</v>
      </c>
      <c r="D52" s="158">
        <f t="shared" si="35"/>
        <v>50.797876440615553</v>
      </c>
      <c r="E52" s="159">
        <f t="shared" si="35"/>
        <v>56.482773619007673</v>
      </c>
      <c r="F52" s="160">
        <f t="shared" si="40"/>
        <v>52.472007203119965</v>
      </c>
      <c r="G52" s="158">
        <f t="shared" si="36"/>
        <v>49.74590656652844</v>
      </c>
      <c r="H52" s="158">
        <f t="shared" si="36"/>
        <v>55.19810783971149</v>
      </c>
      <c r="I52" s="161">
        <f t="shared" si="37"/>
        <v>97.821941186891891</v>
      </c>
      <c r="J52" s="160">
        <f t="shared" si="37"/>
        <v>1.1683178266916501</v>
      </c>
      <c r="K52" s="158">
        <f t="shared" si="38"/>
        <v>0.88922822381392508</v>
      </c>
      <c r="L52" s="158">
        <f t="shared" si="38"/>
        <v>1.4474074295693751</v>
      </c>
      <c r="M52" s="162">
        <f t="shared" si="41"/>
        <v>2.1780588131081151</v>
      </c>
    </row>
    <row r="53" spans="1:13" ht="14.45" customHeight="1" x14ac:dyDescent="0.15">
      <c r="A53" s="46"/>
      <c r="B53" s="70">
        <v>30</v>
      </c>
      <c r="C53" s="158">
        <f t="shared" si="39"/>
        <v>48.640325029811621</v>
      </c>
      <c r="D53" s="158">
        <f t="shared" si="35"/>
        <v>45.797876440615561</v>
      </c>
      <c r="E53" s="159">
        <f t="shared" si="35"/>
        <v>51.482773619007681</v>
      </c>
      <c r="F53" s="160">
        <f t="shared" si="40"/>
        <v>47.472007203119965</v>
      </c>
      <c r="G53" s="158">
        <f t="shared" si="36"/>
        <v>44.74590656652844</v>
      </c>
      <c r="H53" s="158">
        <f t="shared" si="36"/>
        <v>50.19810783971149</v>
      </c>
      <c r="I53" s="161">
        <f t="shared" si="37"/>
        <v>97.59804683464678</v>
      </c>
      <c r="J53" s="160">
        <f t="shared" si="37"/>
        <v>1.1683178266916501</v>
      </c>
      <c r="K53" s="158">
        <f t="shared" si="38"/>
        <v>0.88922822381392508</v>
      </c>
      <c r="L53" s="158">
        <f t="shared" si="38"/>
        <v>1.4474074295693751</v>
      </c>
      <c r="M53" s="162">
        <f t="shared" si="41"/>
        <v>2.4019531653532105</v>
      </c>
    </row>
    <row r="54" spans="1:13" ht="14.45" customHeight="1" x14ac:dyDescent="0.15">
      <c r="A54" s="46"/>
      <c r="B54" s="70">
        <v>35</v>
      </c>
      <c r="C54" s="158">
        <f t="shared" si="39"/>
        <v>43.640325029811613</v>
      </c>
      <c r="D54" s="158">
        <f t="shared" si="35"/>
        <v>40.797876440615553</v>
      </c>
      <c r="E54" s="159">
        <f t="shared" si="35"/>
        <v>46.482773619007673</v>
      </c>
      <c r="F54" s="160">
        <f t="shared" si="40"/>
        <v>42.472007203119958</v>
      </c>
      <c r="G54" s="158">
        <f t="shared" si="36"/>
        <v>39.745906566528433</v>
      </c>
      <c r="H54" s="158">
        <f t="shared" si="36"/>
        <v>45.198107839711483</v>
      </c>
      <c r="I54" s="161">
        <f t="shared" si="37"/>
        <v>97.322848017530688</v>
      </c>
      <c r="J54" s="160">
        <f t="shared" si="37"/>
        <v>1.1683178266916501</v>
      </c>
      <c r="K54" s="158">
        <f t="shared" si="38"/>
        <v>0.88922822381392508</v>
      </c>
      <c r="L54" s="158">
        <f t="shared" si="38"/>
        <v>1.4474074295693751</v>
      </c>
      <c r="M54" s="162">
        <f t="shared" si="41"/>
        <v>2.6771519824693053</v>
      </c>
    </row>
    <row r="55" spans="1:13" ht="14.45" customHeight="1" x14ac:dyDescent="0.15">
      <c r="A55" s="46"/>
      <c r="B55" s="70">
        <v>40</v>
      </c>
      <c r="C55" s="158">
        <f t="shared" si="39"/>
        <v>39.286389894342662</v>
      </c>
      <c r="D55" s="158">
        <f t="shared" si="35"/>
        <v>36.696493366595327</v>
      </c>
      <c r="E55" s="159">
        <f t="shared" si="35"/>
        <v>41.876286422089997</v>
      </c>
      <c r="F55" s="160">
        <f t="shared" si="40"/>
        <v>38.099649045327887</v>
      </c>
      <c r="G55" s="158">
        <f t="shared" si="36"/>
        <v>35.623634638318997</v>
      </c>
      <c r="H55" s="158">
        <f t="shared" si="36"/>
        <v>40.575663452336777</v>
      </c>
      <c r="I55" s="161">
        <f t="shared" si="37"/>
        <v>96.979257060253161</v>
      </c>
      <c r="J55" s="160">
        <f t="shared" si="37"/>
        <v>1.1867408490147748</v>
      </c>
      <c r="K55" s="158">
        <f t="shared" si="38"/>
        <v>0.90559596185646796</v>
      </c>
      <c r="L55" s="158">
        <f t="shared" si="38"/>
        <v>1.4678857361730817</v>
      </c>
      <c r="M55" s="162">
        <f t="shared" si="41"/>
        <v>3.0207429397468473</v>
      </c>
    </row>
    <row r="56" spans="1:13" ht="14.45" customHeight="1" x14ac:dyDescent="0.15">
      <c r="A56" s="46"/>
      <c r="B56" s="70">
        <v>45</v>
      </c>
      <c r="C56" s="158">
        <f t="shared" si="39"/>
        <v>36.236431549488756</v>
      </c>
      <c r="D56" s="158">
        <f t="shared" si="35"/>
        <v>34.340533851940343</v>
      </c>
      <c r="E56" s="159">
        <f t="shared" si="35"/>
        <v>38.13232924703717</v>
      </c>
      <c r="F56" s="160">
        <f t="shared" si="40"/>
        <v>34.986492344820611</v>
      </c>
      <c r="G56" s="158">
        <f t="shared" si="36"/>
        <v>33.197718001255616</v>
      </c>
      <c r="H56" s="158">
        <f t="shared" si="36"/>
        <v>36.775266688385607</v>
      </c>
      <c r="I56" s="161">
        <f t="shared" si="37"/>
        <v>96.55060073185993</v>
      </c>
      <c r="J56" s="160">
        <f t="shared" si="37"/>
        <v>1.2499392046681406</v>
      </c>
      <c r="K56" s="158">
        <f t="shared" si="38"/>
        <v>0.96072462443637985</v>
      </c>
      <c r="L56" s="158">
        <f t="shared" si="38"/>
        <v>1.5391537848999013</v>
      </c>
      <c r="M56" s="162">
        <f t="shared" si="41"/>
        <v>3.4493992681400645</v>
      </c>
    </row>
    <row r="57" spans="1:13" ht="14.45" customHeight="1" x14ac:dyDescent="0.15">
      <c r="A57" s="46"/>
      <c r="B57" s="70">
        <v>50</v>
      </c>
      <c r="C57" s="158">
        <f t="shared" si="39"/>
        <v>32.010443453438867</v>
      </c>
      <c r="D57" s="158">
        <f t="shared" si="35"/>
        <v>30.402674772763554</v>
      </c>
      <c r="E57" s="159">
        <f t="shared" si="35"/>
        <v>33.618212134114181</v>
      </c>
      <c r="F57" s="160">
        <f t="shared" si="40"/>
        <v>30.731664070136304</v>
      </c>
      <c r="G57" s="158">
        <f t="shared" si="36"/>
        <v>29.22903981036097</v>
      </c>
      <c r="H57" s="158">
        <f t="shared" si="36"/>
        <v>32.234288329911642</v>
      </c>
      <c r="I57" s="161">
        <f t="shared" si="37"/>
        <v>96.005118188497988</v>
      </c>
      <c r="J57" s="160">
        <f t="shared" si="37"/>
        <v>1.2787793833025667</v>
      </c>
      <c r="K57" s="158">
        <f t="shared" si="38"/>
        <v>0.98566671813218587</v>
      </c>
      <c r="L57" s="158">
        <f t="shared" si="38"/>
        <v>1.5718920484729475</v>
      </c>
      <c r="M57" s="162">
        <f t="shared" si="41"/>
        <v>3.9948818115020144</v>
      </c>
    </row>
    <row r="58" spans="1:13" ht="14.45" customHeight="1" x14ac:dyDescent="0.15">
      <c r="A58" s="46"/>
      <c r="B58" s="70">
        <v>55</v>
      </c>
      <c r="C58" s="158">
        <f t="shared" si="39"/>
        <v>27.450288498441246</v>
      </c>
      <c r="D58" s="158">
        <f t="shared" si="35"/>
        <v>25.938378077465011</v>
      </c>
      <c r="E58" s="159">
        <f t="shared" si="35"/>
        <v>28.962198919417482</v>
      </c>
      <c r="F58" s="160">
        <f t="shared" si="40"/>
        <v>26.15232667437283</v>
      </c>
      <c r="G58" s="158">
        <f t="shared" si="36"/>
        <v>24.744800821916375</v>
      </c>
      <c r="H58" s="158">
        <f t="shared" si="36"/>
        <v>27.559852526829285</v>
      </c>
      <c r="I58" s="161">
        <f t="shared" si="37"/>
        <v>95.271591319915927</v>
      </c>
      <c r="J58" s="160">
        <f t="shared" si="37"/>
        <v>1.2979618240684154</v>
      </c>
      <c r="K58" s="158">
        <f t="shared" si="38"/>
        <v>1.0016604111748151</v>
      </c>
      <c r="L58" s="158">
        <f t="shared" si="38"/>
        <v>1.5942632369620158</v>
      </c>
      <c r="M58" s="162">
        <f t="shared" si="41"/>
        <v>4.7284086800840717</v>
      </c>
    </row>
    <row r="59" spans="1:13" ht="14.45" customHeight="1" x14ac:dyDescent="0.15">
      <c r="A59" s="46"/>
      <c r="B59" s="70">
        <v>60</v>
      </c>
      <c r="C59" s="158">
        <f t="shared" si="39"/>
        <v>23.745372876981083</v>
      </c>
      <c r="D59" s="158">
        <f t="shared" si="35"/>
        <v>22.412035532436004</v>
      </c>
      <c r="E59" s="159">
        <f t="shared" si="35"/>
        <v>25.078710221526162</v>
      </c>
      <c r="F59" s="160">
        <f t="shared" si="40"/>
        <v>22.379551322684399</v>
      </c>
      <c r="G59" s="158">
        <f t="shared" si="36"/>
        <v>21.14779401926025</v>
      </c>
      <c r="H59" s="158">
        <f t="shared" si="36"/>
        <v>23.611308626108549</v>
      </c>
      <c r="I59" s="161">
        <f t="shared" si="37"/>
        <v>94.248051772559364</v>
      </c>
      <c r="J59" s="160">
        <f t="shared" si="37"/>
        <v>1.3658215542966816</v>
      </c>
      <c r="K59" s="158">
        <f t="shared" si="38"/>
        <v>1.0573636977241754</v>
      </c>
      <c r="L59" s="158">
        <f t="shared" si="38"/>
        <v>1.6742794108691879</v>
      </c>
      <c r="M59" s="162">
        <f t="shared" si="41"/>
        <v>5.7519482274406304</v>
      </c>
    </row>
    <row r="60" spans="1:13" ht="14.45" customHeight="1" x14ac:dyDescent="0.15">
      <c r="A60" s="46"/>
      <c r="B60" s="70">
        <v>65</v>
      </c>
      <c r="C60" s="158">
        <f t="shared" si="39"/>
        <v>20.047636491077615</v>
      </c>
      <c r="D60" s="158">
        <f t="shared" si="35"/>
        <v>18.902075058791233</v>
      </c>
      <c r="E60" s="159">
        <f t="shared" si="35"/>
        <v>21.193197923363996</v>
      </c>
      <c r="F60" s="160">
        <f t="shared" si="40"/>
        <v>18.614899821400911</v>
      </c>
      <c r="G60" s="158">
        <f t="shared" si="36"/>
        <v>17.564403654623863</v>
      </c>
      <c r="H60" s="158">
        <f t="shared" si="36"/>
        <v>19.665395988177959</v>
      </c>
      <c r="I60" s="161">
        <f t="shared" si="37"/>
        <v>92.853338744872218</v>
      </c>
      <c r="J60" s="160">
        <f t="shared" si="37"/>
        <v>1.4327366696767005</v>
      </c>
      <c r="K60" s="158">
        <f t="shared" si="38"/>
        <v>1.1114334229643839</v>
      </c>
      <c r="L60" s="158">
        <f t="shared" si="38"/>
        <v>1.7540399163890172</v>
      </c>
      <c r="M60" s="162">
        <f t="shared" si="41"/>
        <v>7.1466612551277713</v>
      </c>
    </row>
    <row r="61" spans="1:13" ht="14.45" customHeight="1" x14ac:dyDescent="0.15">
      <c r="A61" s="46"/>
      <c r="B61" s="70">
        <v>70</v>
      </c>
      <c r="C61" s="158">
        <f t="shared" si="39"/>
        <v>15.962101084372055</v>
      </c>
      <c r="D61" s="158">
        <f t="shared" si="35"/>
        <v>15.018576779129919</v>
      </c>
      <c r="E61" s="159">
        <f t="shared" si="35"/>
        <v>16.90562538961419</v>
      </c>
      <c r="F61" s="160">
        <f t="shared" si="40"/>
        <v>14.454115452495637</v>
      </c>
      <c r="G61" s="158">
        <f t="shared" si="36"/>
        <v>13.589307540065555</v>
      </c>
      <c r="H61" s="158">
        <f t="shared" si="36"/>
        <v>15.31892336492572</v>
      </c>
      <c r="I61" s="161">
        <f t="shared" si="37"/>
        <v>90.552712178017501</v>
      </c>
      <c r="J61" s="160">
        <f t="shared" si="37"/>
        <v>1.5079856318764149</v>
      </c>
      <c r="K61" s="158">
        <f t="shared" si="38"/>
        <v>1.1754968237238128</v>
      </c>
      <c r="L61" s="158">
        <f t="shared" si="38"/>
        <v>1.8404744400290169</v>
      </c>
      <c r="M61" s="162">
        <f t="shared" si="41"/>
        <v>9.4472878219824814</v>
      </c>
    </row>
    <row r="62" spans="1:13" ht="14.45" customHeight="1" x14ac:dyDescent="0.15">
      <c r="A62" s="46"/>
      <c r="B62" s="70">
        <v>75</v>
      </c>
      <c r="C62" s="158">
        <f t="shared" si="39"/>
        <v>12.253850037278172</v>
      </c>
      <c r="D62" s="158">
        <f t="shared" si="35"/>
        <v>11.499395339162536</v>
      </c>
      <c r="E62" s="159">
        <f t="shared" si="35"/>
        <v>13.008304735393807</v>
      </c>
      <c r="F62" s="160">
        <f t="shared" si="40"/>
        <v>10.684580667398077</v>
      </c>
      <c r="G62" s="158">
        <f t="shared" si="36"/>
        <v>9.9806174196580475</v>
      </c>
      <c r="H62" s="158">
        <f t="shared" si="36"/>
        <v>11.388543915138106</v>
      </c>
      <c r="I62" s="161">
        <f t="shared" si="37"/>
        <v>87.193662684738868</v>
      </c>
      <c r="J62" s="160">
        <f t="shared" si="37"/>
        <v>1.5692693698800952</v>
      </c>
      <c r="K62" s="158">
        <f t="shared" si="38"/>
        <v>1.2226885976796695</v>
      </c>
      <c r="L62" s="158">
        <f t="shared" si="38"/>
        <v>1.915850142080521</v>
      </c>
      <c r="M62" s="162">
        <f t="shared" si="41"/>
        <v>12.806337315261137</v>
      </c>
    </row>
    <row r="63" spans="1:13" ht="14.45" customHeight="1" x14ac:dyDescent="0.15">
      <c r="A63" s="46"/>
      <c r="B63" s="70">
        <v>80</v>
      </c>
      <c r="C63" s="158">
        <f>AB23</f>
        <v>8.8792143039546652</v>
      </c>
      <c r="D63" s="158">
        <f t="shared" si="35"/>
        <v>8.2969934259321541</v>
      </c>
      <c r="E63" s="159">
        <f t="shared" si="35"/>
        <v>9.4614351819771763</v>
      </c>
      <c r="F63" s="160">
        <f>AC23</f>
        <v>7.3666977560555882</v>
      </c>
      <c r="G63" s="158">
        <f t="shared" si="36"/>
        <v>6.7859692143841075</v>
      </c>
      <c r="H63" s="158">
        <f t="shared" si="36"/>
        <v>7.9474262977270689</v>
      </c>
      <c r="I63" s="161">
        <f t="shared" si="37"/>
        <v>82.965648804923816</v>
      </c>
      <c r="J63" s="160">
        <f t="shared" si="37"/>
        <v>1.5125165478990779</v>
      </c>
      <c r="K63" s="158">
        <f t="shared" si="38"/>
        <v>1.1466608794671309</v>
      </c>
      <c r="L63" s="158">
        <f t="shared" si="38"/>
        <v>1.8783722163310248</v>
      </c>
      <c r="M63" s="162">
        <f>AF23</f>
        <v>17.034351195076194</v>
      </c>
    </row>
    <row r="64" spans="1:13" ht="14.45" customHeight="1" x14ac:dyDescent="0.15">
      <c r="A64" s="22"/>
      <c r="B64" s="93">
        <v>85</v>
      </c>
      <c r="C64" s="163">
        <f>AB24</f>
        <v>6.0904327213463754</v>
      </c>
      <c r="D64" s="163">
        <f t="shared" si="35"/>
        <v>4.7952581087967072</v>
      </c>
      <c r="E64" s="164">
        <f t="shared" si="35"/>
        <v>7.3856073338960435</v>
      </c>
      <c r="F64" s="165">
        <f>AC24</f>
        <v>4.6271469376462724</v>
      </c>
      <c r="G64" s="163">
        <f t="shared" si="36"/>
        <v>3.560774417610074</v>
      </c>
      <c r="H64" s="163">
        <f t="shared" si="36"/>
        <v>5.6935194576824708</v>
      </c>
      <c r="I64" s="166">
        <f t="shared" si="37"/>
        <v>75.974025974025977</v>
      </c>
      <c r="J64" s="165">
        <f t="shared" si="37"/>
        <v>1.463285783700103</v>
      </c>
      <c r="K64" s="163">
        <f t="shared" si="38"/>
        <v>0.9477922490954801</v>
      </c>
      <c r="L64" s="163">
        <f t="shared" si="38"/>
        <v>1.978779318304726</v>
      </c>
      <c r="M64" s="167">
        <f>AF24</f>
        <v>24.025974025974023</v>
      </c>
    </row>
    <row r="65" spans="1:13" ht="14.45" customHeight="1" x14ac:dyDescent="0.15">
      <c r="A65" s="46" t="s">
        <v>102</v>
      </c>
      <c r="B65" s="168">
        <v>0</v>
      </c>
      <c r="C65" s="169">
        <f>AB25</f>
        <v>85.25396870003874</v>
      </c>
      <c r="D65" s="169">
        <f t="shared" si="35"/>
        <v>82.733175728480248</v>
      </c>
      <c r="E65" s="170">
        <f t="shared" si="35"/>
        <v>87.774761671597233</v>
      </c>
      <c r="F65" s="171">
        <f>AC25</f>
        <v>82.524594275907148</v>
      </c>
      <c r="G65" s="169">
        <f t="shared" si="36"/>
        <v>80.175740139028989</v>
      </c>
      <c r="H65" s="169">
        <f t="shared" si="36"/>
        <v>84.873448412785308</v>
      </c>
      <c r="I65" s="172">
        <f t="shared" si="37"/>
        <v>96.798536812128077</v>
      </c>
      <c r="J65" s="171">
        <f t="shared" si="37"/>
        <v>2.7293744241315743</v>
      </c>
      <c r="K65" s="169">
        <f t="shared" si="38"/>
        <v>2.3438369914647259</v>
      </c>
      <c r="L65" s="169">
        <f t="shared" si="38"/>
        <v>3.1149118567984226</v>
      </c>
      <c r="M65" s="173">
        <f>AF25</f>
        <v>3.2014631878719024</v>
      </c>
    </row>
    <row r="66" spans="1:13" ht="14.45" customHeight="1" x14ac:dyDescent="0.15">
      <c r="A66" s="125"/>
      <c r="B66" s="70">
        <v>5</v>
      </c>
      <c r="C66" s="158">
        <f>AB26</f>
        <v>80.25396870003874</v>
      </c>
      <c r="D66" s="158">
        <f t="shared" si="35"/>
        <v>77.733175728480248</v>
      </c>
      <c r="E66" s="159">
        <f t="shared" si="35"/>
        <v>82.774761671597233</v>
      </c>
      <c r="F66" s="160">
        <f>AC26</f>
        <v>77.524594275907148</v>
      </c>
      <c r="G66" s="158">
        <f t="shared" si="36"/>
        <v>75.175740139028989</v>
      </c>
      <c r="H66" s="158">
        <f t="shared" si="36"/>
        <v>79.873448412785308</v>
      </c>
      <c r="I66" s="161">
        <f t="shared" si="37"/>
        <v>96.599078564783454</v>
      </c>
      <c r="J66" s="160">
        <f t="shared" si="37"/>
        <v>2.7293744241315743</v>
      </c>
      <c r="K66" s="158">
        <f t="shared" si="38"/>
        <v>2.3438369914647259</v>
      </c>
      <c r="L66" s="158">
        <f t="shared" si="38"/>
        <v>3.1149118567984226</v>
      </c>
      <c r="M66" s="162">
        <f>AF26</f>
        <v>3.4009214352165205</v>
      </c>
    </row>
    <row r="67" spans="1:13" ht="14.45" customHeight="1" x14ac:dyDescent="0.15">
      <c r="A67" s="125"/>
      <c r="B67" s="70">
        <v>10</v>
      </c>
      <c r="C67" s="158">
        <f t="shared" ref="C67:C80" si="42">AB27</f>
        <v>75.253968700038712</v>
      </c>
      <c r="D67" s="158">
        <f t="shared" si="35"/>
        <v>72.733175728480219</v>
      </c>
      <c r="E67" s="159">
        <f t="shared" si="35"/>
        <v>77.774761671597204</v>
      </c>
      <c r="F67" s="160">
        <f t="shared" ref="F67:F80" si="43">AC27</f>
        <v>72.524594275907134</v>
      </c>
      <c r="G67" s="158">
        <f t="shared" si="36"/>
        <v>70.175740139028974</v>
      </c>
      <c r="H67" s="158">
        <f t="shared" si="36"/>
        <v>74.873448412785294</v>
      </c>
      <c r="I67" s="161">
        <f t="shared" si="37"/>
        <v>96.373115635919717</v>
      </c>
      <c r="J67" s="160">
        <f t="shared" si="37"/>
        <v>2.7293744241315743</v>
      </c>
      <c r="K67" s="158">
        <f t="shared" si="38"/>
        <v>2.3438369914647259</v>
      </c>
      <c r="L67" s="158">
        <f t="shared" si="38"/>
        <v>3.1149118567984226</v>
      </c>
      <c r="M67" s="162">
        <f t="shared" ref="M67:M80" si="44">AF27</f>
        <v>3.6268843640802828</v>
      </c>
    </row>
    <row r="68" spans="1:13" ht="14.45" customHeight="1" x14ac:dyDescent="0.15">
      <c r="A68" s="125"/>
      <c r="B68" s="70">
        <v>15</v>
      </c>
      <c r="C68" s="158">
        <f t="shared" si="42"/>
        <v>70.253968700038712</v>
      </c>
      <c r="D68" s="158">
        <f t="shared" si="35"/>
        <v>67.733175728480219</v>
      </c>
      <c r="E68" s="159">
        <f t="shared" si="35"/>
        <v>72.774761671597204</v>
      </c>
      <c r="F68" s="160">
        <f t="shared" si="43"/>
        <v>67.524594275907134</v>
      </c>
      <c r="G68" s="158">
        <f t="shared" si="36"/>
        <v>65.175740139028974</v>
      </c>
      <c r="H68" s="158">
        <f t="shared" si="36"/>
        <v>69.873448412785294</v>
      </c>
      <c r="I68" s="161">
        <f t="shared" si="37"/>
        <v>96.114988982636547</v>
      </c>
      <c r="J68" s="160">
        <f t="shared" si="37"/>
        <v>2.7293744241315743</v>
      </c>
      <c r="K68" s="158">
        <f t="shared" si="38"/>
        <v>2.3438369914647259</v>
      </c>
      <c r="L68" s="158">
        <f t="shared" si="38"/>
        <v>3.1149118567984226</v>
      </c>
      <c r="M68" s="162">
        <f t="shared" si="44"/>
        <v>3.8850110173634511</v>
      </c>
    </row>
    <row r="69" spans="1:13" ht="14.45" customHeight="1" x14ac:dyDescent="0.15">
      <c r="A69" s="125"/>
      <c r="B69" s="70">
        <v>20</v>
      </c>
      <c r="C69" s="158">
        <f t="shared" si="42"/>
        <v>65.253968700038712</v>
      </c>
      <c r="D69" s="158">
        <f t="shared" si="35"/>
        <v>62.733175728480219</v>
      </c>
      <c r="E69" s="159">
        <f t="shared" si="35"/>
        <v>67.774761671597204</v>
      </c>
      <c r="F69" s="160">
        <f t="shared" si="43"/>
        <v>62.524594275907141</v>
      </c>
      <c r="G69" s="158">
        <f t="shared" si="36"/>
        <v>60.175740139028981</v>
      </c>
      <c r="H69" s="158">
        <f t="shared" si="36"/>
        <v>64.873448412785308</v>
      </c>
      <c r="I69" s="161">
        <f t="shared" si="37"/>
        <v>95.817305094992705</v>
      </c>
      <c r="J69" s="160">
        <f t="shared" si="37"/>
        <v>2.7293744241315743</v>
      </c>
      <c r="K69" s="158">
        <f t="shared" si="38"/>
        <v>2.3438369914647259</v>
      </c>
      <c r="L69" s="158">
        <f t="shared" si="38"/>
        <v>3.1149118567984226</v>
      </c>
      <c r="M69" s="162">
        <f t="shared" si="44"/>
        <v>4.1826949050072946</v>
      </c>
    </row>
    <row r="70" spans="1:13" ht="14.45" customHeight="1" x14ac:dyDescent="0.15">
      <c r="A70" s="125"/>
      <c r="B70" s="70">
        <v>25</v>
      </c>
      <c r="C70" s="158">
        <f t="shared" si="42"/>
        <v>60.253968700038719</v>
      </c>
      <c r="D70" s="158">
        <f t="shared" si="35"/>
        <v>57.733175728480226</v>
      </c>
      <c r="E70" s="159">
        <f t="shared" si="35"/>
        <v>62.774761671597211</v>
      </c>
      <c r="F70" s="160">
        <f t="shared" si="43"/>
        <v>57.524594275907141</v>
      </c>
      <c r="G70" s="158">
        <f t="shared" si="36"/>
        <v>55.175740139028981</v>
      </c>
      <c r="H70" s="158">
        <f t="shared" si="36"/>
        <v>59.873448412785301</v>
      </c>
      <c r="I70" s="161">
        <f t="shared" si="37"/>
        <v>95.470216347541893</v>
      </c>
      <c r="J70" s="160">
        <f t="shared" si="37"/>
        <v>2.7293744241315743</v>
      </c>
      <c r="K70" s="158">
        <f t="shared" si="38"/>
        <v>2.3438369914647259</v>
      </c>
      <c r="L70" s="158">
        <f t="shared" si="38"/>
        <v>3.1149118567984226</v>
      </c>
      <c r="M70" s="162">
        <f t="shared" si="44"/>
        <v>4.5297836524581001</v>
      </c>
    </row>
    <row r="71" spans="1:13" ht="14.45" customHeight="1" x14ac:dyDescent="0.15">
      <c r="A71" s="125"/>
      <c r="B71" s="70">
        <v>30</v>
      </c>
      <c r="C71" s="158">
        <f t="shared" si="42"/>
        <v>55.253968700038698</v>
      </c>
      <c r="D71" s="158">
        <f t="shared" si="35"/>
        <v>52.733175728480205</v>
      </c>
      <c r="E71" s="159">
        <f t="shared" si="35"/>
        <v>57.77476167159719</v>
      </c>
      <c r="F71" s="160">
        <f t="shared" si="43"/>
        <v>52.524594275907141</v>
      </c>
      <c r="G71" s="158">
        <f t="shared" si="36"/>
        <v>50.175740139028981</v>
      </c>
      <c r="H71" s="158">
        <f t="shared" si="36"/>
        <v>54.873448412785301</v>
      </c>
      <c r="I71" s="161">
        <f t="shared" si="37"/>
        <v>95.060310619588776</v>
      </c>
      <c r="J71" s="160">
        <f t="shared" si="37"/>
        <v>2.7293744241315743</v>
      </c>
      <c r="K71" s="158">
        <f t="shared" si="38"/>
        <v>2.3438369914647259</v>
      </c>
      <c r="L71" s="158">
        <f t="shared" si="38"/>
        <v>3.1149118567984226</v>
      </c>
      <c r="M71" s="162">
        <f t="shared" si="44"/>
        <v>4.939689380411262</v>
      </c>
    </row>
    <row r="72" spans="1:13" ht="14.45" customHeight="1" x14ac:dyDescent="0.15">
      <c r="A72" s="125"/>
      <c r="B72" s="70">
        <v>35</v>
      </c>
      <c r="C72" s="158">
        <f t="shared" si="42"/>
        <v>50.253968700038719</v>
      </c>
      <c r="D72" s="158">
        <f t="shared" si="35"/>
        <v>47.733175728480226</v>
      </c>
      <c r="E72" s="159">
        <f t="shared" si="35"/>
        <v>52.774761671597211</v>
      </c>
      <c r="F72" s="160">
        <f t="shared" si="43"/>
        <v>47.524594275907148</v>
      </c>
      <c r="G72" s="158">
        <f t="shared" si="36"/>
        <v>45.175740139028989</v>
      </c>
      <c r="H72" s="158">
        <f t="shared" si="36"/>
        <v>49.873448412785308</v>
      </c>
      <c r="I72" s="161">
        <f t="shared" si="37"/>
        <v>94.568838054516746</v>
      </c>
      <c r="J72" s="160">
        <f t="shared" si="37"/>
        <v>2.7293744241315743</v>
      </c>
      <c r="K72" s="158">
        <f t="shared" si="38"/>
        <v>2.3438369914647259</v>
      </c>
      <c r="L72" s="158">
        <f t="shared" si="38"/>
        <v>3.1149118567984226</v>
      </c>
      <c r="M72" s="162">
        <f t="shared" si="44"/>
        <v>5.4311619454832654</v>
      </c>
    </row>
    <row r="73" spans="1:13" ht="14.45" customHeight="1" x14ac:dyDescent="0.15">
      <c r="A73" s="125"/>
      <c r="B73" s="70">
        <v>40</v>
      </c>
      <c r="C73" s="158">
        <f t="shared" si="42"/>
        <v>46.606199754983628</v>
      </c>
      <c r="D73" s="158">
        <f t="shared" si="35"/>
        <v>44.843082118876133</v>
      </c>
      <c r="E73" s="159">
        <f t="shared" si="35"/>
        <v>48.369317391091123</v>
      </c>
      <c r="F73" s="160">
        <f t="shared" si="43"/>
        <v>43.799277581795586</v>
      </c>
      <c r="G73" s="158">
        <f t="shared" si="36"/>
        <v>42.17895219533392</v>
      </c>
      <c r="H73" s="158">
        <f t="shared" si="36"/>
        <v>45.419602968257252</v>
      </c>
      <c r="I73" s="161">
        <f t="shared" si="37"/>
        <v>93.977363123480373</v>
      </c>
      <c r="J73" s="160">
        <f t="shared" si="37"/>
        <v>2.8069221731880494</v>
      </c>
      <c r="K73" s="158">
        <f t="shared" si="38"/>
        <v>2.425705387543768</v>
      </c>
      <c r="L73" s="158">
        <f t="shared" si="38"/>
        <v>3.1881389588323308</v>
      </c>
      <c r="M73" s="162">
        <f t="shared" si="44"/>
        <v>6.0226368765196385</v>
      </c>
    </row>
    <row r="74" spans="1:13" ht="14.45" customHeight="1" x14ac:dyDescent="0.15">
      <c r="A74" s="125"/>
      <c r="B74" s="70">
        <v>45</v>
      </c>
      <c r="C74" s="158">
        <f t="shared" si="42"/>
        <v>42.303169480832679</v>
      </c>
      <c r="D74" s="158">
        <f t="shared" si="35"/>
        <v>41.157622190767817</v>
      </c>
      <c r="E74" s="159">
        <f t="shared" si="35"/>
        <v>43.448716770897541</v>
      </c>
      <c r="F74" s="160">
        <f t="shared" si="43"/>
        <v>39.451712483777399</v>
      </c>
      <c r="G74" s="158">
        <f t="shared" si="36"/>
        <v>38.427885080372619</v>
      </c>
      <c r="H74" s="158">
        <f t="shared" si="36"/>
        <v>40.47553988718218</v>
      </c>
      <c r="I74" s="161">
        <f t="shared" si="37"/>
        <v>93.259471968531201</v>
      </c>
      <c r="J74" s="160">
        <f t="shared" si="37"/>
        <v>2.8514569970552861</v>
      </c>
      <c r="K74" s="158">
        <f t="shared" si="38"/>
        <v>2.4743174914656505</v>
      </c>
      <c r="L74" s="158">
        <f t="shared" si="38"/>
        <v>3.2285965026449217</v>
      </c>
      <c r="M74" s="162">
        <f t="shared" si="44"/>
        <v>6.7405280314688119</v>
      </c>
    </row>
    <row r="75" spans="1:13" ht="14.45" customHeight="1" x14ac:dyDescent="0.15">
      <c r="A75" s="125"/>
      <c r="B75" s="70">
        <v>50</v>
      </c>
      <c r="C75" s="158">
        <f t="shared" si="42"/>
        <v>37.303169480832679</v>
      </c>
      <c r="D75" s="158">
        <f t="shared" si="35"/>
        <v>36.157622190767817</v>
      </c>
      <c r="E75" s="159">
        <f t="shared" si="35"/>
        <v>38.448716770897541</v>
      </c>
      <c r="F75" s="160">
        <f t="shared" si="43"/>
        <v>34.451712483777399</v>
      </c>
      <c r="G75" s="158">
        <f t="shared" si="36"/>
        <v>33.427885080372619</v>
      </c>
      <c r="H75" s="158">
        <f t="shared" si="36"/>
        <v>35.47553988718218</v>
      </c>
      <c r="I75" s="161">
        <f t="shared" si="37"/>
        <v>92.355992703192598</v>
      </c>
      <c r="J75" s="160">
        <f t="shared" si="37"/>
        <v>2.8514569970552861</v>
      </c>
      <c r="K75" s="158">
        <f t="shared" si="38"/>
        <v>2.4743174914656505</v>
      </c>
      <c r="L75" s="158">
        <f t="shared" si="38"/>
        <v>3.2285965026449217</v>
      </c>
      <c r="M75" s="162">
        <f t="shared" si="44"/>
        <v>7.6440072968074135</v>
      </c>
    </row>
    <row r="76" spans="1:13" ht="14.45" customHeight="1" x14ac:dyDescent="0.15">
      <c r="A76" s="125"/>
      <c r="B76" s="70">
        <v>55</v>
      </c>
      <c r="C76" s="158">
        <f t="shared" si="42"/>
        <v>32.303169480832679</v>
      </c>
      <c r="D76" s="158">
        <f t="shared" si="35"/>
        <v>31.157622190767817</v>
      </c>
      <c r="E76" s="159">
        <f t="shared" si="35"/>
        <v>33.448716770897541</v>
      </c>
      <c r="F76" s="160">
        <f t="shared" si="43"/>
        <v>29.451712483777396</v>
      </c>
      <c r="G76" s="158">
        <f t="shared" si="36"/>
        <v>28.427885080372615</v>
      </c>
      <c r="H76" s="158">
        <f t="shared" si="36"/>
        <v>30.475539887182176</v>
      </c>
      <c r="I76" s="161">
        <f t="shared" si="37"/>
        <v>91.172825939735674</v>
      </c>
      <c r="J76" s="160">
        <f t="shared" si="37"/>
        <v>2.8514569970552861</v>
      </c>
      <c r="K76" s="158">
        <f t="shared" si="38"/>
        <v>2.4743174914656505</v>
      </c>
      <c r="L76" s="158">
        <f t="shared" si="38"/>
        <v>3.2285965026449217</v>
      </c>
      <c r="M76" s="162">
        <f t="shared" si="44"/>
        <v>8.8271740602643316</v>
      </c>
    </row>
    <row r="77" spans="1:13" ht="14.45" customHeight="1" x14ac:dyDescent="0.15">
      <c r="A77" s="125"/>
      <c r="B77" s="70">
        <v>60</v>
      </c>
      <c r="C77" s="158">
        <f t="shared" si="42"/>
        <v>27.889871052800864</v>
      </c>
      <c r="D77" s="158">
        <f t="shared" si="35"/>
        <v>26.933210251532508</v>
      </c>
      <c r="E77" s="159">
        <f t="shared" si="35"/>
        <v>28.846531854069219</v>
      </c>
      <c r="F77" s="160">
        <f t="shared" si="43"/>
        <v>25.001829402152296</v>
      </c>
      <c r="G77" s="158">
        <f t="shared" si="36"/>
        <v>24.152668816997622</v>
      </c>
      <c r="H77" s="158">
        <f t="shared" si="36"/>
        <v>25.850989987306971</v>
      </c>
      <c r="I77" s="161">
        <f t="shared" si="37"/>
        <v>89.644836847108579</v>
      </c>
      <c r="J77" s="160">
        <f t="shared" si="37"/>
        <v>2.8880416506485709</v>
      </c>
      <c r="K77" s="158">
        <f t="shared" si="38"/>
        <v>2.5108272106662524</v>
      </c>
      <c r="L77" s="158">
        <f t="shared" si="38"/>
        <v>3.2652560906308894</v>
      </c>
      <c r="M77" s="162">
        <f t="shared" si="44"/>
        <v>10.355163152891441</v>
      </c>
    </row>
    <row r="78" spans="1:13" ht="14.45" customHeight="1" x14ac:dyDescent="0.15">
      <c r="A78" s="125"/>
      <c r="B78" s="70">
        <v>65</v>
      </c>
      <c r="C78" s="158">
        <f t="shared" si="42"/>
        <v>23.043152296623834</v>
      </c>
      <c r="D78" s="158">
        <f t="shared" si="35"/>
        <v>22.129071668776231</v>
      </c>
      <c r="E78" s="159">
        <f t="shared" si="35"/>
        <v>23.957232924471437</v>
      </c>
      <c r="F78" s="160">
        <f t="shared" si="43"/>
        <v>20.172894936904758</v>
      </c>
      <c r="G78" s="158">
        <f t="shared" si="36"/>
        <v>19.36286623143285</v>
      </c>
      <c r="H78" s="158">
        <f t="shared" si="36"/>
        <v>20.982923642376665</v>
      </c>
      <c r="I78" s="161">
        <f t="shared" si="37"/>
        <v>87.543989976841786</v>
      </c>
      <c r="J78" s="160">
        <f t="shared" si="37"/>
        <v>2.870257359719075</v>
      </c>
      <c r="K78" s="158">
        <f t="shared" si="38"/>
        <v>2.4954632323077228</v>
      </c>
      <c r="L78" s="158">
        <f t="shared" si="38"/>
        <v>3.2450514871304272</v>
      </c>
      <c r="M78" s="162">
        <f t="shared" si="44"/>
        <v>12.456010023158205</v>
      </c>
    </row>
    <row r="79" spans="1:13" ht="14.45" customHeight="1" x14ac:dyDescent="0.15">
      <c r="A79" s="125"/>
      <c r="B79" s="70">
        <v>70</v>
      </c>
      <c r="C79" s="158">
        <f t="shared" si="42"/>
        <v>18.587959861419289</v>
      </c>
      <c r="D79" s="158">
        <f t="shared" si="35"/>
        <v>17.821067734244323</v>
      </c>
      <c r="E79" s="159">
        <f t="shared" si="35"/>
        <v>19.354851988594255</v>
      </c>
      <c r="F79" s="160">
        <f t="shared" si="43"/>
        <v>15.763182895808111</v>
      </c>
      <c r="G79" s="158">
        <f t="shared" si="36"/>
        <v>15.081481650934013</v>
      </c>
      <c r="H79" s="158">
        <f t="shared" si="36"/>
        <v>16.444884140682209</v>
      </c>
      <c r="I79" s="161">
        <f t="shared" si="37"/>
        <v>84.80318987844268</v>
      </c>
      <c r="J79" s="160">
        <f t="shared" si="37"/>
        <v>2.8247769656111728</v>
      </c>
      <c r="K79" s="158">
        <f t="shared" si="38"/>
        <v>2.4598069225450336</v>
      </c>
      <c r="L79" s="158">
        <f t="shared" si="38"/>
        <v>3.1897470086773119</v>
      </c>
      <c r="M79" s="162">
        <f t="shared" si="44"/>
        <v>15.196810121557288</v>
      </c>
    </row>
    <row r="80" spans="1:13" ht="14.45" customHeight="1" x14ac:dyDescent="0.15">
      <c r="A80" s="125"/>
      <c r="B80" s="70">
        <v>75</v>
      </c>
      <c r="C80" s="158">
        <f t="shared" si="42"/>
        <v>14.469441519943075</v>
      </c>
      <c r="D80" s="158">
        <f t="shared" si="35"/>
        <v>13.916984187026625</v>
      </c>
      <c r="E80" s="159">
        <f t="shared" si="35"/>
        <v>15.021898852859525</v>
      </c>
      <c r="F80" s="160">
        <f t="shared" si="43"/>
        <v>11.582045474186897</v>
      </c>
      <c r="G80" s="158">
        <f t="shared" si="36"/>
        <v>11.059781037092078</v>
      </c>
      <c r="H80" s="158">
        <f t="shared" si="36"/>
        <v>12.104309911281716</v>
      </c>
      <c r="I80" s="161">
        <f t="shared" si="37"/>
        <v>80.044868754771841</v>
      </c>
      <c r="J80" s="160">
        <f t="shared" si="37"/>
        <v>2.887396045756176</v>
      </c>
      <c r="K80" s="158">
        <f t="shared" si="38"/>
        <v>2.5254684575630724</v>
      </c>
      <c r="L80" s="158">
        <f t="shared" si="38"/>
        <v>3.2493236339492797</v>
      </c>
      <c r="M80" s="162">
        <f t="shared" si="44"/>
        <v>19.955131245228152</v>
      </c>
    </row>
    <row r="81" spans="1:13" ht="14.45" customHeight="1" x14ac:dyDescent="0.15">
      <c r="A81" s="125"/>
      <c r="B81" s="70">
        <v>80</v>
      </c>
      <c r="C81" s="158">
        <f>AB41</f>
        <v>10.368964137443863</v>
      </c>
      <c r="D81" s="158">
        <f t="shared" si="35"/>
        <v>10.007499020069194</v>
      </c>
      <c r="E81" s="159">
        <f t="shared" si="35"/>
        <v>10.730429254818532</v>
      </c>
      <c r="F81" s="160">
        <f>AC41</f>
        <v>7.5729282875805009</v>
      </c>
      <c r="G81" s="158">
        <f t="shared" si="36"/>
        <v>7.1633649667482455</v>
      </c>
      <c r="H81" s="158">
        <f t="shared" si="36"/>
        <v>7.9824916084127562</v>
      </c>
      <c r="I81" s="161">
        <f t="shared" si="37"/>
        <v>73.03456919320935</v>
      </c>
      <c r="J81" s="160">
        <f t="shared" si="37"/>
        <v>2.7960358498633622</v>
      </c>
      <c r="K81" s="158">
        <f t="shared" si="38"/>
        <v>2.4452805279490395</v>
      </c>
      <c r="L81" s="158">
        <f t="shared" si="38"/>
        <v>3.1467911717776849</v>
      </c>
      <c r="M81" s="162">
        <f>AF41</f>
        <v>26.965430806790653</v>
      </c>
    </row>
    <row r="82" spans="1:13" ht="14.45" customHeight="1" thickBot="1" x14ac:dyDescent="0.2">
      <c r="A82" s="129"/>
      <c r="B82" s="130">
        <v>85</v>
      </c>
      <c r="C82" s="174">
        <f>AB42</f>
        <v>6.284190124363203</v>
      </c>
      <c r="D82" s="174">
        <f t="shared" si="35"/>
        <v>5.3396901986445995</v>
      </c>
      <c r="E82" s="175">
        <f t="shared" si="35"/>
        <v>7.2286900500818065</v>
      </c>
      <c r="F82" s="176">
        <f>AC42</f>
        <v>3.6976538992629866</v>
      </c>
      <c r="G82" s="174">
        <f t="shared" si="36"/>
        <v>3.053174007795735</v>
      </c>
      <c r="H82" s="174">
        <f t="shared" si="36"/>
        <v>4.3421337907302382</v>
      </c>
      <c r="I82" s="177">
        <f t="shared" si="37"/>
        <v>58.840579710144937</v>
      </c>
      <c r="J82" s="176">
        <f t="shared" si="37"/>
        <v>2.5865362251002164</v>
      </c>
      <c r="K82" s="174">
        <f t="shared" si="38"/>
        <v>2.0789692599064691</v>
      </c>
      <c r="L82" s="174">
        <f t="shared" si="38"/>
        <v>3.0941031902939637</v>
      </c>
      <c r="M82" s="178">
        <f>AF42</f>
        <v>41.159420289855063</v>
      </c>
    </row>
    <row r="83" spans="1:13" ht="14.45" customHeight="1" thickTop="1" x14ac:dyDescent="0.15"/>
    <row r="84" spans="1:13" ht="14.45" customHeight="1" x14ac:dyDescent="0.15"/>
  </sheetData>
  <protectedRanges>
    <protectedRange sqref="C7:F42" name="範囲1"/>
  </protectedRanges>
  <mergeCells count="30">
    <mergeCell ref="A1:M1"/>
    <mergeCell ref="B4:F4"/>
    <mergeCell ref="G4:L4"/>
    <mergeCell ref="O4:P4"/>
    <mergeCell ref="Q4:S4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T4:W4"/>
    <mergeCell ref="AL5:AM5"/>
    <mergeCell ref="AN5:AO5"/>
    <mergeCell ref="AP5:AQ5"/>
    <mergeCell ref="AR5:AS5"/>
    <mergeCell ref="AT5:AU5"/>
    <mergeCell ref="A45:A46"/>
    <mergeCell ref="B45:B46"/>
    <mergeCell ref="C45:E45"/>
    <mergeCell ref="F45:I45"/>
    <mergeCell ref="J45:M45"/>
    <mergeCell ref="D46:E46"/>
    <mergeCell ref="G46:H46"/>
    <mergeCell ref="K46:L46"/>
  </mergeCells>
  <phoneticPr fontId="2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4"/>
  <sheetViews>
    <sheetView workbookViewId="0">
      <selection activeCell="J18" sqref="J18"/>
    </sheetView>
  </sheetViews>
  <sheetFormatPr defaultRowHeight="13.5" x14ac:dyDescent="0.15"/>
  <cols>
    <col min="1" max="1" width="4.625" style="1" customWidth="1"/>
    <col min="2" max="2" width="7.625" style="1" customWidth="1"/>
    <col min="3" max="7" width="9.625" style="1" customWidth="1"/>
    <col min="8" max="8" width="11.625" style="1" bestFit="1" customWidth="1"/>
    <col min="9" max="11" width="9.625" style="1" customWidth="1"/>
    <col min="12" max="12" width="11.625" style="1" bestFit="1" customWidth="1"/>
    <col min="13" max="14" width="9.625" style="1" customWidth="1"/>
    <col min="15" max="16" width="8.625" style="1" customWidth="1"/>
    <col min="17" max="22" width="9.625" style="1" customWidth="1"/>
    <col min="23" max="23" width="10.625" style="1" customWidth="1"/>
    <col min="24" max="24" width="9.625" style="1" customWidth="1"/>
    <col min="25" max="25" width="10.625" style="1" customWidth="1"/>
    <col min="26" max="26" width="9.625" style="1" customWidth="1"/>
    <col min="27" max="32" width="10.625" style="1" customWidth="1"/>
    <col min="33" max="33" width="6.625" style="1" customWidth="1"/>
    <col min="34" max="41" width="10.625" style="1" customWidth="1"/>
    <col min="42" max="47" width="9.625" style="1" customWidth="1"/>
    <col min="48" max="256" width="9" style="1"/>
    <col min="257" max="257" width="4.625" style="1" customWidth="1"/>
    <col min="258" max="258" width="7.625" style="1" customWidth="1"/>
    <col min="259" max="270" width="9.625" style="1" customWidth="1"/>
    <col min="271" max="272" width="8.625" style="1" customWidth="1"/>
    <col min="273" max="278" width="9.625" style="1" customWidth="1"/>
    <col min="279" max="279" width="10.625" style="1" customWidth="1"/>
    <col min="280" max="280" width="9.625" style="1" customWidth="1"/>
    <col min="281" max="281" width="10.625" style="1" customWidth="1"/>
    <col min="282" max="282" width="9.625" style="1" customWidth="1"/>
    <col min="283" max="288" width="10.625" style="1" customWidth="1"/>
    <col min="289" max="289" width="6.625" style="1" customWidth="1"/>
    <col min="290" max="297" width="10.625" style="1" customWidth="1"/>
    <col min="298" max="303" width="9.625" style="1" customWidth="1"/>
    <col min="304" max="512" width="9" style="1"/>
    <col min="513" max="513" width="4.625" style="1" customWidth="1"/>
    <col min="514" max="514" width="7.625" style="1" customWidth="1"/>
    <col min="515" max="526" width="9.625" style="1" customWidth="1"/>
    <col min="527" max="528" width="8.625" style="1" customWidth="1"/>
    <col min="529" max="534" width="9.625" style="1" customWidth="1"/>
    <col min="535" max="535" width="10.625" style="1" customWidth="1"/>
    <col min="536" max="536" width="9.625" style="1" customWidth="1"/>
    <col min="537" max="537" width="10.625" style="1" customWidth="1"/>
    <col min="538" max="538" width="9.625" style="1" customWidth="1"/>
    <col min="539" max="544" width="10.625" style="1" customWidth="1"/>
    <col min="545" max="545" width="6.625" style="1" customWidth="1"/>
    <col min="546" max="553" width="10.625" style="1" customWidth="1"/>
    <col min="554" max="559" width="9.625" style="1" customWidth="1"/>
    <col min="560" max="768" width="9" style="1"/>
    <col min="769" max="769" width="4.625" style="1" customWidth="1"/>
    <col min="770" max="770" width="7.625" style="1" customWidth="1"/>
    <col min="771" max="782" width="9.625" style="1" customWidth="1"/>
    <col min="783" max="784" width="8.625" style="1" customWidth="1"/>
    <col min="785" max="790" width="9.625" style="1" customWidth="1"/>
    <col min="791" max="791" width="10.625" style="1" customWidth="1"/>
    <col min="792" max="792" width="9.625" style="1" customWidth="1"/>
    <col min="793" max="793" width="10.625" style="1" customWidth="1"/>
    <col min="794" max="794" width="9.625" style="1" customWidth="1"/>
    <col min="795" max="800" width="10.625" style="1" customWidth="1"/>
    <col min="801" max="801" width="6.625" style="1" customWidth="1"/>
    <col min="802" max="809" width="10.625" style="1" customWidth="1"/>
    <col min="810" max="815" width="9.625" style="1" customWidth="1"/>
    <col min="816" max="1024" width="9" style="1"/>
    <col min="1025" max="1025" width="4.625" style="1" customWidth="1"/>
    <col min="1026" max="1026" width="7.625" style="1" customWidth="1"/>
    <col min="1027" max="1038" width="9.625" style="1" customWidth="1"/>
    <col min="1039" max="1040" width="8.625" style="1" customWidth="1"/>
    <col min="1041" max="1046" width="9.625" style="1" customWidth="1"/>
    <col min="1047" max="1047" width="10.625" style="1" customWidth="1"/>
    <col min="1048" max="1048" width="9.625" style="1" customWidth="1"/>
    <col min="1049" max="1049" width="10.625" style="1" customWidth="1"/>
    <col min="1050" max="1050" width="9.625" style="1" customWidth="1"/>
    <col min="1051" max="1056" width="10.625" style="1" customWidth="1"/>
    <col min="1057" max="1057" width="6.625" style="1" customWidth="1"/>
    <col min="1058" max="1065" width="10.625" style="1" customWidth="1"/>
    <col min="1066" max="1071" width="9.625" style="1" customWidth="1"/>
    <col min="1072" max="1280" width="9" style="1"/>
    <col min="1281" max="1281" width="4.625" style="1" customWidth="1"/>
    <col min="1282" max="1282" width="7.625" style="1" customWidth="1"/>
    <col min="1283" max="1294" width="9.625" style="1" customWidth="1"/>
    <col min="1295" max="1296" width="8.625" style="1" customWidth="1"/>
    <col min="1297" max="1302" width="9.625" style="1" customWidth="1"/>
    <col min="1303" max="1303" width="10.625" style="1" customWidth="1"/>
    <col min="1304" max="1304" width="9.625" style="1" customWidth="1"/>
    <col min="1305" max="1305" width="10.625" style="1" customWidth="1"/>
    <col min="1306" max="1306" width="9.625" style="1" customWidth="1"/>
    <col min="1307" max="1312" width="10.625" style="1" customWidth="1"/>
    <col min="1313" max="1313" width="6.625" style="1" customWidth="1"/>
    <col min="1314" max="1321" width="10.625" style="1" customWidth="1"/>
    <col min="1322" max="1327" width="9.625" style="1" customWidth="1"/>
    <col min="1328" max="1536" width="9" style="1"/>
    <col min="1537" max="1537" width="4.625" style="1" customWidth="1"/>
    <col min="1538" max="1538" width="7.625" style="1" customWidth="1"/>
    <col min="1539" max="1550" width="9.625" style="1" customWidth="1"/>
    <col min="1551" max="1552" width="8.625" style="1" customWidth="1"/>
    <col min="1553" max="1558" width="9.625" style="1" customWidth="1"/>
    <col min="1559" max="1559" width="10.625" style="1" customWidth="1"/>
    <col min="1560" max="1560" width="9.625" style="1" customWidth="1"/>
    <col min="1561" max="1561" width="10.625" style="1" customWidth="1"/>
    <col min="1562" max="1562" width="9.625" style="1" customWidth="1"/>
    <col min="1563" max="1568" width="10.625" style="1" customWidth="1"/>
    <col min="1569" max="1569" width="6.625" style="1" customWidth="1"/>
    <col min="1570" max="1577" width="10.625" style="1" customWidth="1"/>
    <col min="1578" max="1583" width="9.625" style="1" customWidth="1"/>
    <col min="1584" max="1792" width="9" style="1"/>
    <col min="1793" max="1793" width="4.625" style="1" customWidth="1"/>
    <col min="1794" max="1794" width="7.625" style="1" customWidth="1"/>
    <col min="1795" max="1806" width="9.625" style="1" customWidth="1"/>
    <col min="1807" max="1808" width="8.625" style="1" customWidth="1"/>
    <col min="1809" max="1814" width="9.625" style="1" customWidth="1"/>
    <col min="1815" max="1815" width="10.625" style="1" customWidth="1"/>
    <col min="1816" max="1816" width="9.625" style="1" customWidth="1"/>
    <col min="1817" max="1817" width="10.625" style="1" customWidth="1"/>
    <col min="1818" max="1818" width="9.625" style="1" customWidth="1"/>
    <col min="1819" max="1824" width="10.625" style="1" customWidth="1"/>
    <col min="1825" max="1825" width="6.625" style="1" customWidth="1"/>
    <col min="1826" max="1833" width="10.625" style="1" customWidth="1"/>
    <col min="1834" max="1839" width="9.625" style="1" customWidth="1"/>
    <col min="1840" max="2048" width="9" style="1"/>
    <col min="2049" max="2049" width="4.625" style="1" customWidth="1"/>
    <col min="2050" max="2050" width="7.625" style="1" customWidth="1"/>
    <col min="2051" max="2062" width="9.625" style="1" customWidth="1"/>
    <col min="2063" max="2064" width="8.625" style="1" customWidth="1"/>
    <col min="2065" max="2070" width="9.625" style="1" customWidth="1"/>
    <col min="2071" max="2071" width="10.625" style="1" customWidth="1"/>
    <col min="2072" max="2072" width="9.625" style="1" customWidth="1"/>
    <col min="2073" max="2073" width="10.625" style="1" customWidth="1"/>
    <col min="2074" max="2074" width="9.625" style="1" customWidth="1"/>
    <col min="2075" max="2080" width="10.625" style="1" customWidth="1"/>
    <col min="2081" max="2081" width="6.625" style="1" customWidth="1"/>
    <col min="2082" max="2089" width="10.625" style="1" customWidth="1"/>
    <col min="2090" max="2095" width="9.625" style="1" customWidth="1"/>
    <col min="2096" max="2304" width="9" style="1"/>
    <col min="2305" max="2305" width="4.625" style="1" customWidth="1"/>
    <col min="2306" max="2306" width="7.625" style="1" customWidth="1"/>
    <col min="2307" max="2318" width="9.625" style="1" customWidth="1"/>
    <col min="2319" max="2320" width="8.625" style="1" customWidth="1"/>
    <col min="2321" max="2326" width="9.625" style="1" customWidth="1"/>
    <col min="2327" max="2327" width="10.625" style="1" customWidth="1"/>
    <col min="2328" max="2328" width="9.625" style="1" customWidth="1"/>
    <col min="2329" max="2329" width="10.625" style="1" customWidth="1"/>
    <col min="2330" max="2330" width="9.625" style="1" customWidth="1"/>
    <col min="2331" max="2336" width="10.625" style="1" customWidth="1"/>
    <col min="2337" max="2337" width="6.625" style="1" customWidth="1"/>
    <col min="2338" max="2345" width="10.625" style="1" customWidth="1"/>
    <col min="2346" max="2351" width="9.625" style="1" customWidth="1"/>
    <col min="2352" max="2560" width="9" style="1"/>
    <col min="2561" max="2561" width="4.625" style="1" customWidth="1"/>
    <col min="2562" max="2562" width="7.625" style="1" customWidth="1"/>
    <col min="2563" max="2574" width="9.625" style="1" customWidth="1"/>
    <col min="2575" max="2576" width="8.625" style="1" customWidth="1"/>
    <col min="2577" max="2582" width="9.625" style="1" customWidth="1"/>
    <col min="2583" max="2583" width="10.625" style="1" customWidth="1"/>
    <col min="2584" max="2584" width="9.625" style="1" customWidth="1"/>
    <col min="2585" max="2585" width="10.625" style="1" customWidth="1"/>
    <col min="2586" max="2586" width="9.625" style="1" customWidth="1"/>
    <col min="2587" max="2592" width="10.625" style="1" customWidth="1"/>
    <col min="2593" max="2593" width="6.625" style="1" customWidth="1"/>
    <col min="2594" max="2601" width="10.625" style="1" customWidth="1"/>
    <col min="2602" max="2607" width="9.625" style="1" customWidth="1"/>
    <col min="2608" max="2816" width="9" style="1"/>
    <col min="2817" max="2817" width="4.625" style="1" customWidth="1"/>
    <col min="2818" max="2818" width="7.625" style="1" customWidth="1"/>
    <col min="2819" max="2830" width="9.625" style="1" customWidth="1"/>
    <col min="2831" max="2832" width="8.625" style="1" customWidth="1"/>
    <col min="2833" max="2838" width="9.625" style="1" customWidth="1"/>
    <col min="2839" max="2839" width="10.625" style="1" customWidth="1"/>
    <col min="2840" max="2840" width="9.625" style="1" customWidth="1"/>
    <col min="2841" max="2841" width="10.625" style="1" customWidth="1"/>
    <col min="2842" max="2842" width="9.625" style="1" customWidth="1"/>
    <col min="2843" max="2848" width="10.625" style="1" customWidth="1"/>
    <col min="2849" max="2849" width="6.625" style="1" customWidth="1"/>
    <col min="2850" max="2857" width="10.625" style="1" customWidth="1"/>
    <col min="2858" max="2863" width="9.625" style="1" customWidth="1"/>
    <col min="2864" max="3072" width="9" style="1"/>
    <col min="3073" max="3073" width="4.625" style="1" customWidth="1"/>
    <col min="3074" max="3074" width="7.625" style="1" customWidth="1"/>
    <col min="3075" max="3086" width="9.625" style="1" customWidth="1"/>
    <col min="3087" max="3088" width="8.625" style="1" customWidth="1"/>
    <col min="3089" max="3094" width="9.625" style="1" customWidth="1"/>
    <col min="3095" max="3095" width="10.625" style="1" customWidth="1"/>
    <col min="3096" max="3096" width="9.625" style="1" customWidth="1"/>
    <col min="3097" max="3097" width="10.625" style="1" customWidth="1"/>
    <col min="3098" max="3098" width="9.625" style="1" customWidth="1"/>
    <col min="3099" max="3104" width="10.625" style="1" customWidth="1"/>
    <col min="3105" max="3105" width="6.625" style="1" customWidth="1"/>
    <col min="3106" max="3113" width="10.625" style="1" customWidth="1"/>
    <col min="3114" max="3119" width="9.625" style="1" customWidth="1"/>
    <col min="3120" max="3328" width="9" style="1"/>
    <col min="3329" max="3329" width="4.625" style="1" customWidth="1"/>
    <col min="3330" max="3330" width="7.625" style="1" customWidth="1"/>
    <col min="3331" max="3342" width="9.625" style="1" customWidth="1"/>
    <col min="3343" max="3344" width="8.625" style="1" customWidth="1"/>
    <col min="3345" max="3350" width="9.625" style="1" customWidth="1"/>
    <col min="3351" max="3351" width="10.625" style="1" customWidth="1"/>
    <col min="3352" max="3352" width="9.625" style="1" customWidth="1"/>
    <col min="3353" max="3353" width="10.625" style="1" customWidth="1"/>
    <col min="3354" max="3354" width="9.625" style="1" customWidth="1"/>
    <col min="3355" max="3360" width="10.625" style="1" customWidth="1"/>
    <col min="3361" max="3361" width="6.625" style="1" customWidth="1"/>
    <col min="3362" max="3369" width="10.625" style="1" customWidth="1"/>
    <col min="3370" max="3375" width="9.625" style="1" customWidth="1"/>
    <col min="3376" max="3584" width="9" style="1"/>
    <col min="3585" max="3585" width="4.625" style="1" customWidth="1"/>
    <col min="3586" max="3586" width="7.625" style="1" customWidth="1"/>
    <col min="3587" max="3598" width="9.625" style="1" customWidth="1"/>
    <col min="3599" max="3600" width="8.625" style="1" customWidth="1"/>
    <col min="3601" max="3606" width="9.625" style="1" customWidth="1"/>
    <col min="3607" max="3607" width="10.625" style="1" customWidth="1"/>
    <col min="3608" max="3608" width="9.625" style="1" customWidth="1"/>
    <col min="3609" max="3609" width="10.625" style="1" customWidth="1"/>
    <col min="3610" max="3610" width="9.625" style="1" customWidth="1"/>
    <col min="3611" max="3616" width="10.625" style="1" customWidth="1"/>
    <col min="3617" max="3617" width="6.625" style="1" customWidth="1"/>
    <col min="3618" max="3625" width="10.625" style="1" customWidth="1"/>
    <col min="3626" max="3631" width="9.625" style="1" customWidth="1"/>
    <col min="3632" max="3840" width="9" style="1"/>
    <col min="3841" max="3841" width="4.625" style="1" customWidth="1"/>
    <col min="3842" max="3842" width="7.625" style="1" customWidth="1"/>
    <col min="3843" max="3854" width="9.625" style="1" customWidth="1"/>
    <col min="3855" max="3856" width="8.625" style="1" customWidth="1"/>
    <col min="3857" max="3862" width="9.625" style="1" customWidth="1"/>
    <col min="3863" max="3863" width="10.625" style="1" customWidth="1"/>
    <col min="3864" max="3864" width="9.625" style="1" customWidth="1"/>
    <col min="3865" max="3865" width="10.625" style="1" customWidth="1"/>
    <col min="3866" max="3866" width="9.625" style="1" customWidth="1"/>
    <col min="3867" max="3872" width="10.625" style="1" customWidth="1"/>
    <col min="3873" max="3873" width="6.625" style="1" customWidth="1"/>
    <col min="3874" max="3881" width="10.625" style="1" customWidth="1"/>
    <col min="3882" max="3887" width="9.625" style="1" customWidth="1"/>
    <col min="3888" max="4096" width="9" style="1"/>
    <col min="4097" max="4097" width="4.625" style="1" customWidth="1"/>
    <col min="4098" max="4098" width="7.625" style="1" customWidth="1"/>
    <col min="4099" max="4110" width="9.625" style="1" customWidth="1"/>
    <col min="4111" max="4112" width="8.625" style="1" customWidth="1"/>
    <col min="4113" max="4118" width="9.625" style="1" customWidth="1"/>
    <col min="4119" max="4119" width="10.625" style="1" customWidth="1"/>
    <col min="4120" max="4120" width="9.625" style="1" customWidth="1"/>
    <col min="4121" max="4121" width="10.625" style="1" customWidth="1"/>
    <col min="4122" max="4122" width="9.625" style="1" customWidth="1"/>
    <col min="4123" max="4128" width="10.625" style="1" customWidth="1"/>
    <col min="4129" max="4129" width="6.625" style="1" customWidth="1"/>
    <col min="4130" max="4137" width="10.625" style="1" customWidth="1"/>
    <col min="4138" max="4143" width="9.625" style="1" customWidth="1"/>
    <col min="4144" max="4352" width="9" style="1"/>
    <col min="4353" max="4353" width="4.625" style="1" customWidth="1"/>
    <col min="4354" max="4354" width="7.625" style="1" customWidth="1"/>
    <col min="4355" max="4366" width="9.625" style="1" customWidth="1"/>
    <col min="4367" max="4368" width="8.625" style="1" customWidth="1"/>
    <col min="4369" max="4374" width="9.625" style="1" customWidth="1"/>
    <col min="4375" max="4375" width="10.625" style="1" customWidth="1"/>
    <col min="4376" max="4376" width="9.625" style="1" customWidth="1"/>
    <col min="4377" max="4377" width="10.625" style="1" customWidth="1"/>
    <col min="4378" max="4378" width="9.625" style="1" customWidth="1"/>
    <col min="4379" max="4384" width="10.625" style="1" customWidth="1"/>
    <col min="4385" max="4385" width="6.625" style="1" customWidth="1"/>
    <col min="4386" max="4393" width="10.625" style="1" customWidth="1"/>
    <col min="4394" max="4399" width="9.625" style="1" customWidth="1"/>
    <col min="4400" max="4608" width="9" style="1"/>
    <col min="4609" max="4609" width="4.625" style="1" customWidth="1"/>
    <col min="4610" max="4610" width="7.625" style="1" customWidth="1"/>
    <col min="4611" max="4622" width="9.625" style="1" customWidth="1"/>
    <col min="4623" max="4624" width="8.625" style="1" customWidth="1"/>
    <col min="4625" max="4630" width="9.625" style="1" customWidth="1"/>
    <col min="4631" max="4631" width="10.625" style="1" customWidth="1"/>
    <col min="4632" max="4632" width="9.625" style="1" customWidth="1"/>
    <col min="4633" max="4633" width="10.625" style="1" customWidth="1"/>
    <col min="4634" max="4634" width="9.625" style="1" customWidth="1"/>
    <col min="4635" max="4640" width="10.625" style="1" customWidth="1"/>
    <col min="4641" max="4641" width="6.625" style="1" customWidth="1"/>
    <col min="4642" max="4649" width="10.625" style="1" customWidth="1"/>
    <col min="4650" max="4655" width="9.625" style="1" customWidth="1"/>
    <col min="4656" max="4864" width="9" style="1"/>
    <col min="4865" max="4865" width="4.625" style="1" customWidth="1"/>
    <col min="4866" max="4866" width="7.625" style="1" customWidth="1"/>
    <col min="4867" max="4878" width="9.625" style="1" customWidth="1"/>
    <col min="4879" max="4880" width="8.625" style="1" customWidth="1"/>
    <col min="4881" max="4886" width="9.625" style="1" customWidth="1"/>
    <col min="4887" max="4887" width="10.625" style="1" customWidth="1"/>
    <col min="4888" max="4888" width="9.625" style="1" customWidth="1"/>
    <col min="4889" max="4889" width="10.625" style="1" customWidth="1"/>
    <col min="4890" max="4890" width="9.625" style="1" customWidth="1"/>
    <col min="4891" max="4896" width="10.625" style="1" customWidth="1"/>
    <col min="4897" max="4897" width="6.625" style="1" customWidth="1"/>
    <col min="4898" max="4905" width="10.625" style="1" customWidth="1"/>
    <col min="4906" max="4911" width="9.625" style="1" customWidth="1"/>
    <col min="4912" max="5120" width="9" style="1"/>
    <col min="5121" max="5121" width="4.625" style="1" customWidth="1"/>
    <col min="5122" max="5122" width="7.625" style="1" customWidth="1"/>
    <col min="5123" max="5134" width="9.625" style="1" customWidth="1"/>
    <col min="5135" max="5136" width="8.625" style="1" customWidth="1"/>
    <col min="5137" max="5142" width="9.625" style="1" customWidth="1"/>
    <col min="5143" max="5143" width="10.625" style="1" customWidth="1"/>
    <col min="5144" max="5144" width="9.625" style="1" customWidth="1"/>
    <col min="5145" max="5145" width="10.625" style="1" customWidth="1"/>
    <col min="5146" max="5146" width="9.625" style="1" customWidth="1"/>
    <col min="5147" max="5152" width="10.625" style="1" customWidth="1"/>
    <col min="5153" max="5153" width="6.625" style="1" customWidth="1"/>
    <col min="5154" max="5161" width="10.625" style="1" customWidth="1"/>
    <col min="5162" max="5167" width="9.625" style="1" customWidth="1"/>
    <col min="5168" max="5376" width="9" style="1"/>
    <col min="5377" max="5377" width="4.625" style="1" customWidth="1"/>
    <col min="5378" max="5378" width="7.625" style="1" customWidth="1"/>
    <col min="5379" max="5390" width="9.625" style="1" customWidth="1"/>
    <col min="5391" max="5392" width="8.625" style="1" customWidth="1"/>
    <col min="5393" max="5398" width="9.625" style="1" customWidth="1"/>
    <col min="5399" max="5399" width="10.625" style="1" customWidth="1"/>
    <col min="5400" max="5400" width="9.625" style="1" customWidth="1"/>
    <col min="5401" max="5401" width="10.625" style="1" customWidth="1"/>
    <col min="5402" max="5402" width="9.625" style="1" customWidth="1"/>
    <col min="5403" max="5408" width="10.625" style="1" customWidth="1"/>
    <col min="5409" max="5409" width="6.625" style="1" customWidth="1"/>
    <col min="5410" max="5417" width="10.625" style="1" customWidth="1"/>
    <col min="5418" max="5423" width="9.625" style="1" customWidth="1"/>
    <col min="5424" max="5632" width="9" style="1"/>
    <col min="5633" max="5633" width="4.625" style="1" customWidth="1"/>
    <col min="5634" max="5634" width="7.625" style="1" customWidth="1"/>
    <col min="5635" max="5646" width="9.625" style="1" customWidth="1"/>
    <col min="5647" max="5648" width="8.625" style="1" customWidth="1"/>
    <col min="5649" max="5654" width="9.625" style="1" customWidth="1"/>
    <col min="5655" max="5655" width="10.625" style="1" customWidth="1"/>
    <col min="5656" max="5656" width="9.625" style="1" customWidth="1"/>
    <col min="5657" max="5657" width="10.625" style="1" customWidth="1"/>
    <col min="5658" max="5658" width="9.625" style="1" customWidth="1"/>
    <col min="5659" max="5664" width="10.625" style="1" customWidth="1"/>
    <col min="5665" max="5665" width="6.625" style="1" customWidth="1"/>
    <col min="5666" max="5673" width="10.625" style="1" customWidth="1"/>
    <col min="5674" max="5679" width="9.625" style="1" customWidth="1"/>
    <col min="5680" max="5888" width="9" style="1"/>
    <col min="5889" max="5889" width="4.625" style="1" customWidth="1"/>
    <col min="5890" max="5890" width="7.625" style="1" customWidth="1"/>
    <col min="5891" max="5902" width="9.625" style="1" customWidth="1"/>
    <col min="5903" max="5904" width="8.625" style="1" customWidth="1"/>
    <col min="5905" max="5910" width="9.625" style="1" customWidth="1"/>
    <col min="5911" max="5911" width="10.625" style="1" customWidth="1"/>
    <col min="5912" max="5912" width="9.625" style="1" customWidth="1"/>
    <col min="5913" max="5913" width="10.625" style="1" customWidth="1"/>
    <col min="5914" max="5914" width="9.625" style="1" customWidth="1"/>
    <col min="5915" max="5920" width="10.625" style="1" customWidth="1"/>
    <col min="5921" max="5921" width="6.625" style="1" customWidth="1"/>
    <col min="5922" max="5929" width="10.625" style="1" customWidth="1"/>
    <col min="5930" max="5935" width="9.625" style="1" customWidth="1"/>
    <col min="5936" max="6144" width="9" style="1"/>
    <col min="6145" max="6145" width="4.625" style="1" customWidth="1"/>
    <col min="6146" max="6146" width="7.625" style="1" customWidth="1"/>
    <col min="6147" max="6158" width="9.625" style="1" customWidth="1"/>
    <col min="6159" max="6160" width="8.625" style="1" customWidth="1"/>
    <col min="6161" max="6166" width="9.625" style="1" customWidth="1"/>
    <col min="6167" max="6167" width="10.625" style="1" customWidth="1"/>
    <col min="6168" max="6168" width="9.625" style="1" customWidth="1"/>
    <col min="6169" max="6169" width="10.625" style="1" customWidth="1"/>
    <col min="6170" max="6170" width="9.625" style="1" customWidth="1"/>
    <col min="6171" max="6176" width="10.625" style="1" customWidth="1"/>
    <col min="6177" max="6177" width="6.625" style="1" customWidth="1"/>
    <col min="6178" max="6185" width="10.625" style="1" customWidth="1"/>
    <col min="6186" max="6191" width="9.625" style="1" customWidth="1"/>
    <col min="6192" max="6400" width="9" style="1"/>
    <col min="6401" max="6401" width="4.625" style="1" customWidth="1"/>
    <col min="6402" max="6402" width="7.625" style="1" customWidth="1"/>
    <col min="6403" max="6414" width="9.625" style="1" customWidth="1"/>
    <col min="6415" max="6416" width="8.625" style="1" customWidth="1"/>
    <col min="6417" max="6422" width="9.625" style="1" customWidth="1"/>
    <col min="6423" max="6423" width="10.625" style="1" customWidth="1"/>
    <col min="6424" max="6424" width="9.625" style="1" customWidth="1"/>
    <col min="6425" max="6425" width="10.625" style="1" customWidth="1"/>
    <col min="6426" max="6426" width="9.625" style="1" customWidth="1"/>
    <col min="6427" max="6432" width="10.625" style="1" customWidth="1"/>
    <col min="6433" max="6433" width="6.625" style="1" customWidth="1"/>
    <col min="6434" max="6441" width="10.625" style="1" customWidth="1"/>
    <col min="6442" max="6447" width="9.625" style="1" customWidth="1"/>
    <col min="6448" max="6656" width="9" style="1"/>
    <col min="6657" max="6657" width="4.625" style="1" customWidth="1"/>
    <col min="6658" max="6658" width="7.625" style="1" customWidth="1"/>
    <col min="6659" max="6670" width="9.625" style="1" customWidth="1"/>
    <col min="6671" max="6672" width="8.625" style="1" customWidth="1"/>
    <col min="6673" max="6678" width="9.625" style="1" customWidth="1"/>
    <col min="6679" max="6679" width="10.625" style="1" customWidth="1"/>
    <col min="6680" max="6680" width="9.625" style="1" customWidth="1"/>
    <col min="6681" max="6681" width="10.625" style="1" customWidth="1"/>
    <col min="6682" max="6682" width="9.625" style="1" customWidth="1"/>
    <col min="6683" max="6688" width="10.625" style="1" customWidth="1"/>
    <col min="6689" max="6689" width="6.625" style="1" customWidth="1"/>
    <col min="6690" max="6697" width="10.625" style="1" customWidth="1"/>
    <col min="6698" max="6703" width="9.625" style="1" customWidth="1"/>
    <col min="6704" max="6912" width="9" style="1"/>
    <col min="6913" max="6913" width="4.625" style="1" customWidth="1"/>
    <col min="6914" max="6914" width="7.625" style="1" customWidth="1"/>
    <col min="6915" max="6926" width="9.625" style="1" customWidth="1"/>
    <col min="6927" max="6928" width="8.625" style="1" customWidth="1"/>
    <col min="6929" max="6934" width="9.625" style="1" customWidth="1"/>
    <col min="6935" max="6935" width="10.625" style="1" customWidth="1"/>
    <col min="6936" max="6936" width="9.625" style="1" customWidth="1"/>
    <col min="6937" max="6937" width="10.625" style="1" customWidth="1"/>
    <col min="6938" max="6938" width="9.625" style="1" customWidth="1"/>
    <col min="6939" max="6944" width="10.625" style="1" customWidth="1"/>
    <col min="6945" max="6945" width="6.625" style="1" customWidth="1"/>
    <col min="6946" max="6953" width="10.625" style="1" customWidth="1"/>
    <col min="6954" max="6959" width="9.625" style="1" customWidth="1"/>
    <col min="6960" max="7168" width="9" style="1"/>
    <col min="7169" max="7169" width="4.625" style="1" customWidth="1"/>
    <col min="7170" max="7170" width="7.625" style="1" customWidth="1"/>
    <col min="7171" max="7182" width="9.625" style="1" customWidth="1"/>
    <col min="7183" max="7184" width="8.625" style="1" customWidth="1"/>
    <col min="7185" max="7190" width="9.625" style="1" customWidth="1"/>
    <col min="7191" max="7191" width="10.625" style="1" customWidth="1"/>
    <col min="7192" max="7192" width="9.625" style="1" customWidth="1"/>
    <col min="7193" max="7193" width="10.625" style="1" customWidth="1"/>
    <col min="7194" max="7194" width="9.625" style="1" customWidth="1"/>
    <col min="7195" max="7200" width="10.625" style="1" customWidth="1"/>
    <col min="7201" max="7201" width="6.625" style="1" customWidth="1"/>
    <col min="7202" max="7209" width="10.625" style="1" customWidth="1"/>
    <col min="7210" max="7215" width="9.625" style="1" customWidth="1"/>
    <col min="7216" max="7424" width="9" style="1"/>
    <col min="7425" max="7425" width="4.625" style="1" customWidth="1"/>
    <col min="7426" max="7426" width="7.625" style="1" customWidth="1"/>
    <col min="7427" max="7438" width="9.625" style="1" customWidth="1"/>
    <col min="7439" max="7440" width="8.625" style="1" customWidth="1"/>
    <col min="7441" max="7446" width="9.625" style="1" customWidth="1"/>
    <col min="7447" max="7447" width="10.625" style="1" customWidth="1"/>
    <col min="7448" max="7448" width="9.625" style="1" customWidth="1"/>
    <col min="7449" max="7449" width="10.625" style="1" customWidth="1"/>
    <col min="7450" max="7450" width="9.625" style="1" customWidth="1"/>
    <col min="7451" max="7456" width="10.625" style="1" customWidth="1"/>
    <col min="7457" max="7457" width="6.625" style="1" customWidth="1"/>
    <col min="7458" max="7465" width="10.625" style="1" customWidth="1"/>
    <col min="7466" max="7471" width="9.625" style="1" customWidth="1"/>
    <col min="7472" max="7680" width="9" style="1"/>
    <col min="7681" max="7681" width="4.625" style="1" customWidth="1"/>
    <col min="7682" max="7682" width="7.625" style="1" customWidth="1"/>
    <col min="7683" max="7694" width="9.625" style="1" customWidth="1"/>
    <col min="7695" max="7696" width="8.625" style="1" customWidth="1"/>
    <col min="7697" max="7702" width="9.625" style="1" customWidth="1"/>
    <col min="7703" max="7703" width="10.625" style="1" customWidth="1"/>
    <col min="7704" max="7704" width="9.625" style="1" customWidth="1"/>
    <col min="7705" max="7705" width="10.625" style="1" customWidth="1"/>
    <col min="7706" max="7706" width="9.625" style="1" customWidth="1"/>
    <col min="7707" max="7712" width="10.625" style="1" customWidth="1"/>
    <col min="7713" max="7713" width="6.625" style="1" customWidth="1"/>
    <col min="7714" max="7721" width="10.625" style="1" customWidth="1"/>
    <col min="7722" max="7727" width="9.625" style="1" customWidth="1"/>
    <col min="7728" max="7936" width="9" style="1"/>
    <col min="7937" max="7937" width="4.625" style="1" customWidth="1"/>
    <col min="7938" max="7938" width="7.625" style="1" customWidth="1"/>
    <col min="7939" max="7950" width="9.625" style="1" customWidth="1"/>
    <col min="7951" max="7952" width="8.625" style="1" customWidth="1"/>
    <col min="7953" max="7958" width="9.625" style="1" customWidth="1"/>
    <col min="7959" max="7959" width="10.625" style="1" customWidth="1"/>
    <col min="7960" max="7960" width="9.625" style="1" customWidth="1"/>
    <col min="7961" max="7961" width="10.625" style="1" customWidth="1"/>
    <col min="7962" max="7962" width="9.625" style="1" customWidth="1"/>
    <col min="7963" max="7968" width="10.625" style="1" customWidth="1"/>
    <col min="7969" max="7969" width="6.625" style="1" customWidth="1"/>
    <col min="7970" max="7977" width="10.625" style="1" customWidth="1"/>
    <col min="7978" max="7983" width="9.625" style="1" customWidth="1"/>
    <col min="7984" max="8192" width="9" style="1"/>
    <col min="8193" max="8193" width="4.625" style="1" customWidth="1"/>
    <col min="8194" max="8194" width="7.625" style="1" customWidth="1"/>
    <col min="8195" max="8206" width="9.625" style="1" customWidth="1"/>
    <col min="8207" max="8208" width="8.625" style="1" customWidth="1"/>
    <col min="8209" max="8214" width="9.625" style="1" customWidth="1"/>
    <col min="8215" max="8215" width="10.625" style="1" customWidth="1"/>
    <col min="8216" max="8216" width="9.625" style="1" customWidth="1"/>
    <col min="8217" max="8217" width="10.625" style="1" customWidth="1"/>
    <col min="8218" max="8218" width="9.625" style="1" customWidth="1"/>
    <col min="8219" max="8224" width="10.625" style="1" customWidth="1"/>
    <col min="8225" max="8225" width="6.625" style="1" customWidth="1"/>
    <col min="8226" max="8233" width="10.625" style="1" customWidth="1"/>
    <col min="8234" max="8239" width="9.625" style="1" customWidth="1"/>
    <col min="8240" max="8448" width="9" style="1"/>
    <col min="8449" max="8449" width="4.625" style="1" customWidth="1"/>
    <col min="8450" max="8450" width="7.625" style="1" customWidth="1"/>
    <col min="8451" max="8462" width="9.625" style="1" customWidth="1"/>
    <col min="8463" max="8464" width="8.625" style="1" customWidth="1"/>
    <col min="8465" max="8470" width="9.625" style="1" customWidth="1"/>
    <col min="8471" max="8471" width="10.625" style="1" customWidth="1"/>
    <col min="8472" max="8472" width="9.625" style="1" customWidth="1"/>
    <col min="8473" max="8473" width="10.625" style="1" customWidth="1"/>
    <col min="8474" max="8474" width="9.625" style="1" customWidth="1"/>
    <col min="8475" max="8480" width="10.625" style="1" customWidth="1"/>
    <col min="8481" max="8481" width="6.625" style="1" customWidth="1"/>
    <col min="8482" max="8489" width="10.625" style="1" customWidth="1"/>
    <col min="8490" max="8495" width="9.625" style="1" customWidth="1"/>
    <col min="8496" max="8704" width="9" style="1"/>
    <col min="8705" max="8705" width="4.625" style="1" customWidth="1"/>
    <col min="8706" max="8706" width="7.625" style="1" customWidth="1"/>
    <col min="8707" max="8718" width="9.625" style="1" customWidth="1"/>
    <col min="8719" max="8720" width="8.625" style="1" customWidth="1"/>
    <col min="8721" max="8726" width="9.625" style="1" customWidth="1"/>
    <col min="8727" max="8727" width="10.625" style="1" customWidth="1"/>
    <col min="8728" max="8728" width="9.625" style="1" customWidth="1"/>
    <col min="8729" max="8729" width="10.625" style="1" customWidth="1"/>
    <col min="8730" max="8730" width="9.625" style="1" customWidth="1"/>
    <col min="8731" max="8736" width="10.625" style="1" customWidth="1"/>
    <col min="8737" max="8737" width="6.625" style="1" customWidth="1"/>
    <col min="8738" max="8745" width="10.625" style="1" customWidth="1"/>
    <col min="8746" max="8751" width="9.625" style="1" customWidth="1"/>
    <col min="8752" max="8960" width="9" style="1"/>
    <col min="8961" max="8961" width="4.625" style="1" customWidth="1"/>
    <col min="8962" max="8962" width="7.625" style="1" customWidth="1"/>
    <col min="8963" max="8974" width="9.625" style="1" customWidth="1"/>
    <col min="8975" max="8976" width="8.625" style="1" customWidth="1"/>
    <col min="8977" max="8982" width="9.625" style="1" customWidth="1"/>
    <col min="8983" max="8983" width="10.625" style="1" customWidth="1"/>
    <col min="8984" max="8984" width="9.625" style="1" customWidth="1"/>
    <col min="8985" max="8985" width="10.625" style="1" customWidth="1"/>
    <col min="8986" max="8986" width="9.625" style="1" customWidth="1"/>
    <col min="8987" max="8992" width="10.625" style="1" customWidth="1"/>
    <col min="8993" max="8993" width="6.625" style="1" customWidth="1"/>
    <col min="8994" max="9001" width="10.625" style="1" customWidth="1"/>
    <col min="9002" max="9007" width="9.625" style="1" customWidth="1"/>
    <col min="9008" max="9216" width="9" style="1"/>
    <col min="9217" max="9217" width="4.625" style="1" customWidth="1"/>
    <col min="9218" max="9218" width="7.625" style="1" customWidth="1"/>
    <col min="9219" max="9230" width="9.625" style="1" customWidth="1"/>
    <col min="9231" max="9232" width="8.625" style="1" customWidth="1"/>
    <col min="9233" max="9238" width="9.625" style="1" customWidth="1"/>
    <col min="9239" max="9239" width="10.625" style="1" customWidth="1"/>
    <col min="9240" max="9240" width="9.625" style="1" customWidth="1"/>
    <col min="9241" max="9241" width="10.625" style="1" customWidth="1"/>
    <col min="9242" max="9242" width="9.625" style="1" customWidth="1"/>
    <col min="9243" max="9248" width="10.625" style="1" customWidth="1"/>
    <col min="9249" max="9249" width="6.625" style="1" customWidth="1"/>
    <col min="9250" max="9257" width="10.625" style="1" customWidth="1"/>
    <col min="9258" max="9263" width="9.625" style="1" customWidth="1"/>
    <col min="9264" max="9472" width="9" style="1"/>
    <col min="9473" max="9473" width="4.625" style="1" customWidth="1"/>
    <col min="9474" max="9474" width="7.625" style="1" customWidth="1"/>
    <col min="9475" max="9486" width="9.625" style="1" customWidth="1"/>
    <col min="9487" max="9488" width="8.625" style="1" customWidth="1"/>
    <col min="9489" max="9494" width="9.625" style="1" customWidth="1"/>
    <col min="9495" max="9495" width="10.625" style="1" customWidth="1"/>
    <col min="9496" max="9496" width="9.625" style="1" customWidth="1"/>
    <col min="9497" max="9497" width="10.625" style="1" customWidth="1"/>
    <col min="9498" max="9498" width="9.625" style="1" customWidth="1"/>
    <col min="9499" max="9504" width="10.625" style="1" customWidth="1"/>
    <col min="9505" max="9505" width="6.625" style="1" customWidth="1"/>
    <col min="9506" max="9513" width="10.625" style="1" customWidth="1"/>
    <col min="9514" max="9519" width="9.625" style="1" customWidth="1"/>
    <col min="9520" max="9728" width="9" style="1"/>
    <col min="9729" max="9729" width="4.625" style="1" customWidth="1"/>
    <col min="9730" max="9730" width="7.625" style="1" customWidth="1"/>
    <col min="9731" max="9742" width="9.625" style="1" customWidth="1"/>
    <col min="9743" max="9744" width="8.625" style="1" customWidth="1"/>
    <col min="9745" max="9750" width="9.625" style="1" customWidth="1"/>
    <col min="9751" max="9751" width="10.625" style="1" customWidth="1"/>
    <col min="9752" max="9752" width="9.625" style="1" customWidth="1"/>
    <col min="9753" max="9753" width="10.625" style="1" customWidth="1"/>
    <col min="9754" max="9754" width="9.625" style="1" customWidth="1"/>
    <col min="9755" max="9760" width="10.625" style="1" customWidth="1"/>
    <col min="9761" max="9761" width="6.625" style="1" customWidth="1"/>
    <col min="9762" max="9769" width="10.625" style="1" customWidth="1"/>
    <col min="9770" max="9775" width="9.625" style="1" customWidth="1"/>
    <col min="9776" max="9984" width="9" style="1"/>
    <col min="9985" max="9985" width="4.625" style="1" customWidth="1"/>
    <col min="9986" max="9986" width="7.625" style="1" customWidth="1"/>
    <col min="9987" max="9998" width="9.625" style="1" customWidth="1"/>
    <col min="9999" max="10000" width="8.625" style="1" customWidth="1"/>
    <col min="10001" max="10006" width="9.625" style="1" customWidth="1"/>
    <col min="10007" max="10007" width="10.625" style="1" customWidth="1"/>
    <col min="10008" max="10008" width="9.625" style="1" customWidth="1"/>
    <col min="10009" max="10009" width="10.625" style="1" customWidth="1"/>
    <col min="10010" max="10010" width="9.625" style="1" customWidth="1"/>
    <col min="10011" max="10016" width="10.625" style="1" customWidth="1"/>
    <col min="10017" max="10017" width="6.625" style="1" customWidth="1"/>
    <col min="10018" max="10025" width="10.625" style="1" customWidth="1"/>
    <col min="10026" max="10031" width="9.625" style="1" customWidth="1"/>
    <col min="10032" max="10240" width="9" style="1"/>
    <col min="10241" max="10241" width="4.625" style="1" customWidth="1"/>
    <col min="10242" max="10242" width="7.625" style="1" customWidth="1"/>
    <col min="10243" max="10254" width="9.625" style="1" customWidth="1"/>
    <col min="10255" max="10256" width="8.625" style="1" customWidth="1"/>
    <col min="10257" max="10262" width="9.625" style="1" customWidth="1"/>
    <col min="10263" max="10263" width="10.625" style="1" customWidth="1"/>
    <col min="10264" max="10264" width="9.625" style="1" customWidth="1"/>
    <col min="10265" max="10265" width="10.625" style="1" customWidth="1"/>
    <col min="10266" max="10266" width="9.625" style="1" customWidth="1"/>
    <col min="10267" max="10272" width="10.625" style="1" customWidth="1"/>
    <col min="10273" max="10273" width="6.625" style="1" customWidth="1"/>
    <col min="10274" max="10281" width="10.625" style="1" customWidth="1"/>
    <col min="10282" max="10287" width="9.625" style="1" customWidth="1"/>
    <col min="10288" max="10496" width="9" style="1"/>
    <col min="10497" max="10497" width="4.625" style="1" customWidth="1"/>
    <col min="10498" max="10498" width="7.625" style="1" customWidth="1"/>
    <col min="10499" max="10510" width="9.625" style="1" customWidth="1"/>
    <col min="10511" max="10512" width="8.625" style="1" customWidth="1"/>
    <col min="10513" max="10518" width="9.625" style="1" customWidth="1"/>
    <col min="10519" max="10519" width="10.625" style="1" customWidth="1"/>
    <col min="10520" max="10520" width="9.625" style="1" customWidth="1"/>
    <col min="10521" max="10521" width="10.625" style="1" customWidth="1"/>
    <col min="10522" max="10522" width="9.625" style="1" customWidth="1"/>
    <col min="10523" max="10528" width="10.625" style="1" customWidth="1"/>
    <col min="10529" max="10529" width="6.625" style="1" customWidth="1"/>
    <col min="10530" max="10537" width="10.625" style="1" customWidth="1"/>
    <col min="10538" max="10543" width="9.625" style="1" customWidth="1"/>
    <col min="10544" max="10752" width="9" style="1"/>
    <col min="10753" max="10753" width="4.625" style="1" customWidth="1"/>
    <col min="10754" max="10754" width="7.625" style="1" customWidth="1"/>
    <col min="10755" max="10766" width="9.625" style="1" customWidth="1"/>
    <col min="10767" max="10768" width="8.625" style="1" customWidth="1"/>
    <col min="10769" max="10774" width="9.625" style="1" customWidth="1"/>
    <col min="10775" max="10775" width="10.625" style="1" customWidth="1"/>
    <col min="10776" max="10776" width="9.625" style="1" customWidth="1"/>
    <col min="10777" max="10777" width="10.625" style="1" customWidth="1"/>
    <col min="10778" max="10778" width="9.625" style="1" customWidth="1"/>
    <col min="10779" max="10784" width="10.625" style="1" customWidth="1"/>
    <col min="10785" max="10785" width="6.625" style="1" customWidth="1"/>
    <col min="10786" max="10793" width="10.625" style="1" customWidth="1"/>
    <col min="10794" max="10799" width="9.625" style="1" customWidth="1"/>
    <col min="10800" max="11008" width="9" style="1"/>
    <col min="11009" max="11009" width="4.625" style="1" customWidth="1"/>
    <col min="11010" max="11010" width="7.625" style="1" customWidth="1"/>
    <col min="11011" max="11022" width="9.625" style="1" customWidth="1"/>
    <col min="11023" max="11024" width="8.625" style="1" customWidth="1"/>
    <col min="11025" max="11030" width="9.625" style="1" customWidth="1"/>
    <col min="11031" max="11031" width="10.625" style="1" customWidth="1"/>
    <col min="11032" max="11032" width="9.625" style="1" customWidth="1"/>
    <col min="11033" max="11033" width="10.625" style="1" customWidth="1"/>
    <col min="11034" max="11034" width="9.625" style="1" customWidth="1"/>
    <col min="11035" max="11040" width="10.625" style="1" customWidth="1"/>
    <col min="11041" max="11041" width="6.625" style="1" customWidth="1"/>
    <col min="11042" max="11049" width="10.625" style="1" customWidth="1"/>
    <col min="11050" max="11055" width="9.625" style="1" customWidth="1"/>
    <col min="11056" max="11264" width="9" style="1"/>
    <col min="11265" max="11265" width="4.625" style="1" customWidth="1"/>
    <col min="11266" max="11266" width="7.625" style="1" customWidth="1"/>
    <col min="11267" max="11278" width="9.625" style="1" customWidth="1"/>
    <col min="11279" max="11280" width="8.625" style="1" customWidth="1"/>
    <col min="11281" max="11286" width="9.625" style="1" customWidth="1"/>
    <col min="11287" max="11287" width="10.625" style="1" customWidth="1"/>
    <col min="11288" max="11288" width="9.625" style="1" customWidth="1"/>
    <col min="11289" max="11289" width="10.625" style="1" customWidth="1"/>
    <col min="11290" max="11290" width="9.625" style="1" customWidth="1"/>
    <col min="11291" max="11296" width="10.625" style="1" customWidth="1"/>
    <col min="11297" max="11297" width="6.625" style="1" customWidth="1"/>
    <col min="11298" max="11305" width="10.625" style="1" customWidth="1"/>
    <col min="11306" max="11311" width="9.625" style="1" customWidth="1"/>
    <col min="11312" max="11520" width="9" style="1"/>
    <col min="11521" max="11521" width="4.625" style="1" customWidth="1"/>
    <col min="11522" max="11522" width="7.625" style="1" customWidth="1"/>
    <col min="11523" max="11534" width="9.625" style="1" customWidth="1"/>
    <col min="11535" max="11536" width="8.625" style="1" customWidth="1"/>
    <col min="11537" max="11542" width="9.625" style="1" customWidth="1"/>
    <col min="11543" max="11543" width="10.625" style="1" customWidth="1"/>
    <col min="11544" max="11544" width="9.625" style="1" customWidth="1"/>
    <col min="11545" max="11545" width="10.625" style="1" customWidth="1"/>
    <col min="11546" max="11546" width="9.625" style="1" customWidth="1"/>
    <col min="11547" max="11552" width="10.625" style="1" customWidth="1"/>
    <col min="11553" max="11553" width="6.625" style="1" customWidth="1"/>
    <col min="11554" max="11561" width="10.625" style="1" customWidth="1"/>
    <col min="11562" max="11567" width="9.625" style="1" customWidth="1"/>
    <col min="11568" max="11776" width="9" style="1"/>
    <col min="11777" max="11777" width="4.625" style="1" customWidth="1"/>
    <col min="11778" max="11778" width="7.625" style="1" customWidth="1"/>
    <col min="11779" max="11790" width="9.625" style="1" customWidth="1"/>
    <col min="11791" max="11792" width="8.625" style="1" customWidth="1"/>
    <col min="11793" max="11798" width="9.625" style="1" customWidth="1"/>
    <col min="11799" max="11799" width="10.625" style="1" customWidth="1"/>
    <col min="11800" max="11800" width="9.625" style="1" customWidth="1"/>
    <col min="11801" max="11801" width="10.625" style="1" customWidth="1"/>
    <col min="11802" max="11802" width="9.625" style="1" customWidth="1"/>
    <col min="11803" max="11808" width="10.625" style="1" customWidth="1"/>
    <col min="11809" max="11809" width="6.625" style="1" customWidth="1"/>
    <col min="11810" max="11817" width="10.625" style="1" customWidth="1"/>
    <col min="11818" max="11823" width="9.625" style="1" customWidth="1"/>
    <col min="11824" max="12032" width="9" style="1"/>
    <col min="12033" max="12033" width="4.625" style="1" customWidth="1"/>
    <col min="12034" max="12034" width="7.625" style="1" customWidth="1"/>
    <col min="12035" max="12046" width="9.625" style="1" customWidth="1"/>
    <col min="12047" max="12048" width="8.625" style="1" customWidth="1"/>
    <col min="12049" max="12054" width="9.625" style="1" customWidth="1"/>
    <col min="12055" max="12055" width="10.625" style="1" customWidth="1"/>
    <col min="12056" max="12056" width="9.625" style="1" customWidth="1"/>
    <col min="12057" max="12057" width="10.625" style="1" customWidth="1"/>
    <col min="12058" max="12058" width="9.625" style="1" customWidth="1"/>
    <col min="12059" max="12064" width="10.625" style="1" customWidth="1"/>
    <col min="12065" max="12065" width="6.625" style="1" customWidth="1"/>
    <col min="12066" max="12073" width="10.625" style="1" customWidth="1"/>
    <col min="12074" max="12079" width="9.625" style="1" customWidth="1"/>
    <col min="12080" max="12288" width="9" style="1"/>
    <col min="12289" max="12289" width="4.625" style="1" customWidth="1"/>
    <col min="12290" max="12290" width="7.625" style="1" customWidth="1"/>
    <col min="12291" max="12302" width="9.625" style="1" customWidth="1"/>
    <col min="12303" max="12304" width="8.625" style="1" customWidth="1"/>
    <col min="12305" max="12310" width="9.625" style="1" customWidth="1"/>
    <col min="12311" max="12311" width="10.625" style="1" customWidth="1"/>
    <col min="12312" max="12312" width="9.625" style="1" customWidth="1"/>
    <col min="12313" max="12313" width="10.625" style="1" customWidth="1"/>
    <col min="12314" max="12314" width="9.625" style="1" customWidth="1"/>
    <col min="12315" max="12320" width="10.625" style="1" customWidth="1"/>
    <col min="12321" max="12321" width="6.625" style="1" customWidth="1"/>
    <col min="12322" max="12329" width="10.625" style="1" customWidth="1"/>
    <col min="12330" max="12335" width="9.625" style="1" customWidth="1"/>
    <col min="12336" max="12544" width="9" style="1"/>
    <col min="12545" max="12545" width="4.625" style="1" customWidth="1"/>
    <col min="12546" max="12546" width="7.625" style="1" customWidth="1"/>
    <col min="12547" max="12558" width="9.625" style="1" customWidth="1"/>
    <col min="12559" max="12560" width="8.625" style="1" customWidth="1"/>
    <col min="12561" max="12566" width="9.625" style="1" customWidth="1"/>
    <col min="12567" max="12567" width="10.625" style="1" customWidth="1"/>
    <col min="12568" max="12568" width="9.625" style="1" customWidth="1"/>
    <col min="12569" max="12569" width="10.625" style="1" customWidth="1"/>
    <col min="12570" max="12570" width="9.625" style="1" customWidth="1"/>
    <col min="12571" max="12576" width="10.625" style="1" customWidth="1"/>
    <col min="12577" max="12577" width="6.625" style="1" customWidth="1"/>
    <col min="12578" max="12585" width="10.625" style="1" customWidth="1"/>
    <col min="12586" max="12591" width="9.625" style="1" customWidth="1"/>
    <col min="12592" max="12800" width="9" style="1"/>
    <col min="12801" max="12801" width="4.625" style="1" customWidth="1"/>
    <col min="12802" max="12802" width="7.625" style="1" customWidth="1"/>
    <col min="12803" max="12814" width="9.625" style="1" customWidth="1"/>
    <col min="12815" max="12816" width="8.625" style="1" customWidth="1"/>
    <col min="12817" max="12822" width="9.625" style="1" customWidth="1"/>
    <col min="12823" max="12823" width="10.625" style="1" customWidth="1"/>
    <col min="12824" max="12824" width="9.625" style="1" customWidth="1"/>
    <col min="12825" max="12825" width="10.625" style="1" customWidth="1"/>
    <col min="12826" max="12826" width="9.625" style="1" customWidth="1"/>
    <col min="12827" max="12832" width="10.625" style="1" customWidth="1"/>
    <col min="12833" max="12833" width="6.625" style="1" customWidth="1"/>
    <col min="12834" max="12841" width="10.625" style="1" customWidth="1"/>
    <col min="12842" max="12847" width="9.625" style="1" customWidth="1"/>
    <col min="12848" max="13056" width="9" style="1"/>
    <col min="13057" max="13057" width="4.625" style="1" customWidth="1"/>
    <col min="13058" max="13058" width="7.625" style="1" customWidth="1"/>
    <col min="13059" max="13070" width="9.625" style="1" customWidth="1"/>
    <col min="13071" max="13072" width="8.625" style="1" customWidth="1"/>
    <col min="13073" max="13078" width="9.625" style="1" customWidth="1"/>
    <col min="13079" max="13079" width="10.625" style="1" customWidth="1"/>
    <col min="13080" max="13080" width="9.625" style="1" customWidth="1"/>
    <col min="13081" max="13081" width="10.625" style="1" customWidth="1"/>
    <col min="13082" max="13082" width="9.625" style="1" customWidth="1"/>
    <col min="13083" max="13088" width="10.625" style="1" customWidth="1"/>
    <col min="13089" max="13089" width="6.625" style="1" customWidth="1"/>
    <col min="13090" max="13097" width="10.625" style="1" customWidth="1"/>
    <col min="13098" max="13103" width="9.625" style="1" customWidth="1"/>
    <col min="13104" max="13312" width="9" style="1"/>
    <col min="13313" max="13313" width="4.625" style="1" customWidth="1"/>
    <col min="13314" max="13314" width="7.625" style="1" customWidth="1"/>
    <col min="13315" max="13326" width="9.625" style="1" customWidth="1"/>
    <col min="13327" max="13328" width="8.625" style="1" customWidth="1"/>
    <col min="13329" max="13334" width="9.625" style="1" customWidth="1"/>
    <col min="13335" max="13335" width="10.625" style="1" customWidth="1"/>
    <col min="13336" max="13336" width="9.625" style="1" customWidth="1"/>
    <col min="13337" max="13337" width="10.625" style="1" customWidth="1"/>
    <col min="13338" max="13338" width="9.625" style="1" customWidth="1"/>
    <col min="13339" max="13344" width="10.625" style="1" customWidth="1"/>
    <col min="13345" max="13345" width="6.625" style="1" customWidth="1"/>
    <col min="13346" max="13353" width="10.625" style="1" customWidth="1"/>
    <col min="13354" max="13359" width="9.625" style="1" customWidth="1"/>
    <col min="13360" max="13568" width="9" style="1"/>
    <col min="13569" max="13569" width="4.625" style="1" customWidth="1"/>
    <col min="13570" max="13570" width="7.625" style="1" customWidth="1"/>
    <col min="13571" max="13582" width="9.625" style="1" customWidth="1"/>
    <col min="13583" max="13584" width="8.625" style="1" customWidth="1"/>
    <col min="13585" max="13590" width="9.625" style="1" customWidth="1"/>
    <col min="13591" max="13591" width="10.625" style="1" customWidth="1"/>
    <col min="13592" max="13592" width="9.625" style="1" customWidth="1"/>
    <col min="13593" max="13593" width="10.625" style="1" customWidth="1"/>
    <col min="13594" max="13594" width="9.625" style="1" customWidth="1"/>
    <col min="13595" max="13600" width="10.625" style="1" customWidth="1"/>
    <col min="13601" max="13601" width="6.625" style="1" customWidth="1"/>
    <col min="13602" max="13609" width="10.625" style="1" customWidth="1"/>
    <col min="13610" max="13615" width="9.625" style="1" customWidth="1"/>
    <col min="13616" max="13824" width="9" style="1"/>
    <col min="13825" max="13825" width="4.625" style="1" customWidth="1"/>
    <col min="13826" max="13826" width="7.625" style="1" customWidth="1"/>
    <col min="13827" max="13838" width="9.625" style="1" customWidth="1"/>
    <col min="13839" max="13840" width="8.625" style="1" customWidth="1"/>
    <col min="13841" max="13846" width="9.625" style="1" customWidth="1"/>
    <col min="13847" max="13847" width="10.625" style="1" customWidth="1"/>
    <col min="13848" max="13848" width="9.625" style="1" customWidth="1"/>
    <col min="13849" max="13849" width="10.625" style="1" customWidth="1"/>
    <col min="13850" max="13850" width="9.625" style="1" customWidth="1"/>
    <col min="13851" max="13856" width="10.625" style="1" customWidth="1"/>
    <col min="13857" max="13857" width="6.625" style="1" customWidth="1"/>
    <col min="13858" max="13865" width="10.625" style="1" customWidth="1"/>
    <col min="13866" max="13871" width="9.625" style="1" customWidth="1"/>
    <col min="13872" max="14080" width="9" style="1"/>
    <col min="14081" max="14081" width="4.625" style="1" customWidth="1"/>
    <col min="14082" max="14082" width="7.625" style="1" customWidth="1"/>
    <col min="14083" max="14094" width="9.625" style="1" customWidth="1"/>
    <col min="14095" max="14096" width="8.625" style="1" customWidth="1"/>
    <col min="14097" max="14102" width="9.625" style="1" customWidth="1"/>
    <col min="14103" max="14103" width="10.625" style="1" customWidth="1"/>
    <col min="14104" max="14104" width="9.625" style="1" customWidth="1"/>
    <col min="14105" max="14105" width="10.625" style="1" customWidth="1"/>
    <col min="14106" max="14106" width="9.625" style="1" customWidth="1"/>
    <col min="14107" max="14112" width="10.625" style="1" customWidth="1"/>
    <col min="14113" max="14113" width="6.625" style="1" customWidth="1"/>
    <col min="14114" max="14121" width="10.625" style="1" customWidth="1"/>
    <col min="14122" max="14127" width="9.625" style="1" customWidth="1"/>
    <col min="14128" max="14336" width="9" style="1"/>
    <col min="14337" max="14337" width="4.625" style="1" customWidth="1"/>
    <col min="14338" max="14338" width="7.625" style="1" customWidth="1"/>
    <col min="14339" max="14350" width="9.625" style="1" customWidth="1"/>
    <col min="14351" max="14352" width="8.625" style="1" customWidth="1"/>
    <col min="14353" max="14358" width="9.625" style="1" customWidth="1"/>
    <col min="14359" max="14359" width="10.625" style="1" customWidth="1"/>
    <col min="14360" max="14360" width="9.625" style="1" customWidth="1"/>
    <col min="14361" max="14361" width="10.625" style="1" customWidth="1"/>
    <col min="14362" max="14362" width="9.625" style="1" customWidth="1"/>
    <col min="14363" max="14368" width="10.625" style="1" customWidth="1"/>
    <col min="14369" max="14369" width="6.625" style="1" customWidth="1"/>
    <col min="14370" max="14377" width="10.625" style="1" customWidth="1"/>
    <col min="14378" max="14383" width="9.625" style="1" customWidth="1"/>
    <col min="14384" max="14592" width="9" style="1"/>
    <col min="14593" max="14593" width="4.625" style="1" customWidth="1"/>
    <col min="14594" max="14594" width="7.625" style="1" customWidth="1"/>
    <col min="14595" max="14606" width="9.625" style="1" customWidth="1"/>
    <col min="14607" max="14608" width="8.625" style="1" customWidth="1"/>
    <col min="14609" max="14614" width="9.625" style="1" customWidth="1"/>
    <col min="14615" max="14615" width="10.625" style="1" customWidth="1"/>
    <col min="14616" max="14616" width="9.625" style="1" customWidth="1"/>
    <col min="14617" max="14617" width="10.625" style="1" customWidth="1"/>
    <col min="14618" max="14618" width="9.625" style="1" customWidth="1"/>
    <col min="14619" max="14624" width="10.625" style="1" customWidth="1"/>
    <col min="14625" max="14625" width="6.625" style="1" customWidth="1"/>
    <col min="14626" max="14633" width="10.625" style="1" customWidth="1"/>
    <col min="14634" max="14639" width="9.625" style="1" customWidth="1"/>
    <col min="14640" max="14848" width="9" style="1"/>
    <col min="14849" max="14849" width="4.625" style="1" customWidth="1"/>
    <col min="14850" max="14850" width="7.625" style="1" customWidth="1"/>
    <col min="14851" max="14862" width="9.625" style="1" customWidth="1"/>
    <col min="14863" max="14864" width="8.625" style="1" customWidth="1"/>
    <col min="14865" max="14870" width="9.625" style="1" customWidth="1"/>
    <col min="14871" max="14871" width="10.625" style="1" customWidth="1"/>
    <col min="14872" max="14872" width="9.625" style="1" customWidth="1"/>
    <col min="14873" max="14873" width="10.625" style="1" customWidth="1"/>
    <col min="14874" max="14874" width="9.625" style="1" customWidth="1"/>
    <col min="14875" max="14880" width="10.625" style="1" customWidth="1"/>
    <col min="14881" max="14881" width="6.625" style="1" customWidth="1"/>
    <col min="14882" max="14889" width="10.625" style="1" customWidth="1"/>
    <col min="14890" max="14895" width="9.625" style="1" customWidth="1"/>
    <col min="14896" max="15104" width="9" style="1"/>
    <col min="15105" max="15105" width="4.625" style="1" customWidth="1"/>
    <col min="15106" max="15106" width="7.625" style="1" customWidth="1"/>
    <col min="15107" max="15118" width="9.625" style="1" customWidth="1"/>
    <col min="15119" max="15120" width="8.625" style="1" customWidth="1"/>
    <col min="15121" max="15126" width="9.625" style="1" customWidth="1"/>
    <col min="15127" max="15127" width="10.625" style="1" customWidth="1"/>
    <col min="15128" max="15128" width="9.625" style="1" customWidth="1"/>
    <col min="15129" max="15129" width="10.625" style="1" customWidth="1"/>
    <col min="15130" max="15130" width="9.625" style="1" customWidth="1"/>
    <col min="15131" max="15136" width="10.625" style="1" customWidth="1"/>
    <col min="15137" max="15137" width="6.625" style="1" customWidth="1"/>
    <col min="15138" max="15145" width="10.625" style="1" customWidth="1"/>
    <col min="15146" max="15151" width="9.625" style="1" customWidth="1"/>
    <col min="15152" max="15360" width="9" style="1"/>
    <col min="15361" max="15361" width="4.625" style="1" customWidth="1"/>
    <col min="15362" max="15362" width="7.625" style="1" customWidth="1"/>
    <col min="15363" max="15374" width="9.625" style="1" customWidth="1"/>
    <col min="15375" max="15376" width="8.625" style="1" customWidth="1"/>
    <col min="15377" max="15382" width="9.625" style="1" customWidth="1"/>
    <col min="15383" max="15383" width="10.625" style="1" customWidth="1"/>
    <col min="15384" max="15384" width="9.625" style="1" customWidth="1"/>
    <col min="15385" max="15385" width="10.625" style="1" customWidth="1"/>
    <col min="15386" max="15386" width="9.625" style="1" customWidth="1"/>
    <col min="15387" max="15392" width="10.625" style="1" customWidth="1"/>
    <col min="15393" max="15393" width="6.625" style="1" customWidth="1"/>
    <col min="15394" max="15401" width="10.625" style="1" customWidth="1"/>
    <col min="15402" max="15407" width="9.625" style="1" customWidth="1"/>
    <col min="15408" max="15616" width="9" style="1"/>
    <col min="15617" max="15617" width="4.625" style="1" customWidth="1"/>
    <col min="15618" max="15618" width="7.625" style="1" customWidth="1"/>
    <col min="15619" max="15630" width="9.625" style="1" customWidth="1"/>
    <col min="15631" max="15632" width="8.625" style="1" customWidth="1"/>
    <col min="15633" max="15638" width="9.625" style="1" customWidth="1"/>
    <col min="15639" max="15639" width="10.625" style="1" customWidth="1"/>
    <col min="15640" max="15640" width="9.625" style="1" customWidth="1"/>
    <col min="15641" max="15641" width="10.625" style="1" customWidth="1"/>
    <col min="15642" max="15642" width="9.625" style="1" customWidth="1"/>
    <col min="15643" max="15648" width="10.625" style="1" customWidth="1"/>
    <col min="15649" max="15649" width="6.625" style="1" customWidth="1"/>
    <col min="15650" max="15657" width="10.625" style="1" customWidth="1"/>
    <col min="15658" max="15663" width="9.625" style="1" customWidth="1"/>
    <col min="15664" max="15872" width="9" style="1"/>
    <col min="15873" max="15873" width="4.625" style="1" customWidth="1"/>
    <col min="15874" max="15874" width="7.625" style="1" customWidth="1"/>
    <col min="15875" max="15886" width="9.625" style="1" customWidth="1"/>
    <col min="15887" max="15888" width="8.625" style="1" customWidth="1"/>
    <col min="15889" max="15894" width="9.625" style="1" customWidth="1"/>
    <col min="15895" max="15895" width="10.625" style="1" customWidth="1"/>
    <col min="15896" max="15896" width="9.625" style="1" customWidth="1"/>
    <col min="15897" max="15897" width="10.625" style="1" customWidth="1"/>
    <col min="15898" max="15898" width="9.625" style="1" customWidth="1"/>
    <col min="15899" max="15904" width="10.625" style="1" customWidth="1"/>
    <col min="15905" max="15905" width="6.625" style="1" customWidth="1"/>
    <col min="15906" max="15913" width="10.625" style="1" customWidth="1"/>
    <col min="15914" max="15919" width="9.625" style="1" customWidth="1"/>
    <col min="15920" max="16128" width="9" style="1"/>
    <col min="16129" max="16129" width="4.625" style="1" customWidth="1"/>
    <col min="16130" max="16130" width="7.625" style="1" customWidth="1"/>
    <col min="16131" max="16142" width="9.625" style="1" customWidth="1"/>
    <col min="16143" max="16144" width="8.625" style="1" customWidth="1"/>
    <col min="16145" max="16150" width="9.625" style="1" customWidth="1"/>
    <col min="16151" max="16151" width="10.625" style="1" customWidth="1"/>
    <col min="16152" max="16152" width="9.625" style="1" customWidth="1"/>
    <col min="16153" max="16153" width="10.625" style="1" customWidth="1"/>
    <col min="16154" max="16154" width="9.625" style="1" customWidth="1"/>
    <col min="16155" max="16160" width="10.625" style="1" customWidth="1"/>
    <col min="16161" max="16161" width="6.625" style="1" customWidth="1"/>
    <col min="16162" max="16169" width="10.625" style="1" customWidth="1"/>
    <col min="16170" max="16175" width="9.625" style="1" customWidth="1"/>
    <col min="16176" max="16384" width="9" style="1"/>
  </cols>
  <sheetData>
    <row r="1" spans="1:47" ht="30" customHeight="1" x14ac:dyDescent="0.15">
      <c r="A1" s="263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5"/>
    </row>
    <row r="2" spans="1:47" ht="15" customHeight="1" x14ac:dyDescent="0.15">
      <c r="A2" s="181" t="s">
        <v>317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" t="s">
        <v>335</v>
      </c>
    </row>
    <row r="3" spans="1:47" ht="15" customHeight="1" thickBot="1" x14ac:dyDescent="0.2">
      <c r="A3" s="181" t="s">
        <v>2</v>
      </c>
      <c r="B3" s="181"/>
      <c r="C3" s="181"/>
      <c r="D3" s="181"/>
      <c r="E3" s="181"/>
      <c r="F3" s="181"/>
      <c r="G3" s="181" t="s">
        <v>3</v>
      </c>
      <c r="H3" s="181"/>
      <c r="I3" s="181"/>
      <c r="J3" s="181"/>
      <c r="K3" s="181"/>
      <c r="L3" s="181"/>
      <c r="M3" s="181"/>
      <c r="O3" s="1" t="s">
        <v>4</v>
      </c>
      <c r="T3" s="1" t="s">
        <v>5</v>
      </c>
      <c r="X3" s="1" t="s">
        <v>6</v>
      </c>
      <c r="AB3" s="1" t="s">
        <v>7</v>
      </c>
      <c r="AH3" s="1" t="s">
        <v>8</v>
      </c>
    </row>
    <row r="4" spans="1:47" ht="14.45" customHeight="1" thickTop="1" x14ac:dyDescent="0.15">
      <c r="A4" s="197"/>
      <c r="B4" s="261" t="s">
        <v>9</v>
      </c>
      <c r="C4" s="266"/>
      <c r="D4" s="266"/>
      <c r="E4" s="266"/>
      <c r="F4" s="267"/>
      <c r="G4" s="260" t="s">
        <v>10</v>
      </c>
      <c r="H4" s="261"/>
      <c r="I4" s="261"/>
      <c r="J4" s="261"/>
      <c r="K4" s="261"/>
      <c r="L4" s="262"/>
      <c r="M4" s="198"/>
      <c r="N4" s="3"/>
      <c r="O4" s="231" t="s">
        <v>11</v>
      </c>
      <c r="P4" s="232"/>
      <c r="Q4" s="248" t="s">
        <v>12</v>
      </c>
      <c r="R4" s="232"/>
      <c r="S4" s="233"/>
      <c r="T4" s="231" t="s">
        <v>13</v>
      </c>
      <c r="U4" s="249"/>
      <c r="V4" s="249"/>
      <c r="W4" s="250"/>
      <c r="X4" s="231" t="s">
        <v>14</v>
      </c>
      <c r="Y4" s="232"/>
      <c r="Z4" s="232"/>
      <c r="AA4" s="233"/>
      <c r="AB4" s="234" t="s">
        <v>15</v>
      </c>
      <c r="AC4" s="235"/>
      <c r="AD4" s="235"/>
      <c r="AE4" s="235"/>
      <c r="AF4" s="236"/>
      <c r="AH4" s="234" t="s">
        <v>16</v>
      </c>
      <c r="AI4" s="237"/>
      <c r="AJ4" s="237"/>
      <c r="AK4" s="237"/>
      <c r="AL4" s="237"/>
      <c r="AM4" s="237"/>
      <c r="AN4" s="235"/>
      <c r="AO4" s="236"/>
      <c r="AP4" s="234" t="s">
        <v>17</v>
      </c>
      <c r="AQ4" s="237"/>
      <c r="AR4" s="235"/>
      <c r="AS4" s="235"/>
      <c r="AT4" s="235"/>
      <c r="AU4" s="236"/>
    </row>
    <row r="5" spans="1:47" ht="39.950000000000003" customHeight="1" x14ac:dyDescent="0.15">
      <c r="A5" s="199" t="s">
        <v>18</v>
      </c>
      <c r="B5" s="200" t="s">
        <v>19</v>
      </c>
      <c r="C5" s="186" t="s">
        <v>20</v>
      </c>
      <c r="D5" s="186" t="s">
        <v>21</v>
      </c>
      <c r="E5" s="187" t="s">
        <v>22</v>
      </c>
      <c r="F5" s="188" t="s">
        <v>23</v>
      </c>
      <c r="G5" s="189" t="s">
        <v>19</v>
      </c>
      <c r="H5" s="190" t="s">
        <v>20</v>
      </c>
      <c r="I5" s="190" t="s">
        <v>21</v>
      </c>
      <c r="J5" s="190" t="s">
        <v>24</v>
      </c>
      <c r="K5" s="190" t="s">
        <v>25</v>
      </c>
      <c r="L5" s="191" t="s">
        <v>26</v>
      </c>
      <c r="M5" s="201"/>
      <c r="N5" s="12"/>
      <c r="O5" s="4" t="s">
        <v>27</v>
      </c>
      <c r="P5" s="13" t="s">
        <v>28</v>
      </c>
      <c r="Q5" s="14" t="s">
        <v>29</v>
      </c>
      <c r="R5" s="13" t="s">
        <v>30</v>
      </c>
      <c r="S5" s="15" t="s">
        <v>31</v>
      </c>
      <c r="T5" s="4" t="s">
        <v>32</v>
      </c>
      <c r="U5" s="13" t="s">
        <v>25</v>
      </c>
      <c r="V5" s="224" t="s">
        <v>26</v>
      </c>
      <c r="W5" s="225"/>
      <c r="X5" s="226" t="s">
        <v>33</v>
      </c>
      <c r="Y5" s="224"/>
      <c r="Z5" s="224" t="s">
        <v>34</v>
      </c>
      <c r="AA5" s="225"/>
      <c r="AB5" s="16" t="s">
        <v>35</v>
      </c>
      <c r="AC5" s="238" t="s">
        <v>36</v>
      </c>
      <c r="AD5" s="239"/>
      <c r="AE5" s="238" t="s">
        <v>37</v>
      </c>
      <c r="AF5" s="240"/>
      <c r="AH5" s="17" t="s">
        <v>32</v>
      </c>
      <c r="AI5" s="18" t="s">
        <v>31</v>
      </c>
      <c r="AJ5" s="223" t="s">
        <v>35</v>
      </c>
      <c r="AK5" s="241"/>
      <c r="AL5" s="223" t="s">
        <v>36</v>
      </c>
      <c r="AM5" s="223"/>
      <c r="AN5" s="224" t="s">
        <v>37</v>
      </c>
      <c r="AO5" s="225"/>
      <c r="AP5" s="226" t="s">
        <v>35</v>
      </c>
      <c r="AQ5" s="227"/>
      <c r="AR5" s="224" t="s">
        <v>36</v>
      </c>
      <c r="AS5" s="227"/>
      <c r="AT5" s="224" t="s">
        <v>37</v>
      </c>
      <c r="AU5" s="228"/>
    </row>
    <row r="6" spans="1:47" ht="14.45" customHeight="1" x14ac:dyDescent="0.15">
      <c r="A6" s="202"/>
      <c r="B6" s="182" t="s">
        <v>38</v>
      </c>
      <c r="C6" s="192" t="s">
        <v>39</v>
      </c>
      <c r="D6" s="192" t="s">
        <v>39</v>
      </c>
      <c r="E6" s="192" t="s">
        <v>39</v>
      </c>
      <c r="F6" s="193" t="s">
        <v>39</v>
      </c>
      <c r="G6" s="183" t="s">
        <v>38</v>
      </c>
      <c r="H6" s="194" t="s">
        <v>39</v>
      </c>
      <c r="I6" s="194" t="s">
        <v>39</v>
      </c>
      <c r="J6" s="195" t="s">
        <v>318</v>
      </c>
      <c r="K6" s="195" t="s">
        <v>113</v>
      </c>
      <c r="L6" s="196" t="s">
        <v>319</v>
      </c>
      <c r="M6" s="201"/>
      <c r="N6" s="12"/>
      <c r="O6" s="26" t="s">
        <v>115</v>
      </c>
      <c r="P6" s="27" t="s">
        <v>116</v>
      </c>
      <c r="Q6" s="28"/>
      <c r="R6" s="27" t="s">
        <v>320</v>
      </c>
      <c r="S6" s="29" t="s">
        <v>118</v>
      </c>
      <c r="T6" s="30" t="s">
        <v>119</v>
      </c>
      <c r="U6" s="24" t="s">
        <v>321</v>
      </c>
      <c r="V6" s="24" t="s">
        <v>322</v>
      </c>
      <c r="W6" s="31" t="s">
        <v>122</v>
      </c>
      <c r="X6" s="30" t="s">
        <v>123</v>
      </c>
      <c r="Y6" s="32" t="s">
        <v>122</v>
      </c>
      <c r="Z6" s="33" t="s">
        <v>124</v>
      </c>
      <c r="AA6" s="31" t="s">
        <v>122</v>
      </c>
      <c r="AB6" s="34" t="s">
        <v>125</v>
      </c>
      <c r="AC6" s="35" t="s">
        <v>126</v>
      </c>
      <c r="AD6" s="35" t="s">
        <v>323</v>
      </c>
      <c r="AE6" s="36" t="s">
        <v>128</v>
      </c>
      <c r="AF6" s="37" t="s">
        <v>129</v>
      </c>
      <c r="AH6" s="38" t="s">
        <v>130</v>
      </c>
      <c r="AI6" s="39" t="s">
        <v>131</v>
      </c>
      <c r="AJ6" s="40"/>
      <c r="AK6" s="41" t="s">
        <v>132</v>
      </c>
      <c r="AL6" s="40"/>
      <c r="AM6" s="41" t="s">
        <v>133</v>
      </c>
      <c r="AN6" s="40"/>
      <c r="AO6" s="42" t="s">
        <v>324</v>
      </c>
      <c r="AP6" s="43" t="s">
        <v>63</v>
      </c>
      <c r="AQ6" s="44" t="s">
        <v>64</v>
      </c>
      <c r="AR6" s="44" t="s">
        <v>63</v>
      </c>
      <c r="AS6" s="44" t="s">
        <v>64</v>
      </c>
      <c r="AT6" s="44" t="s">
        <v>63</v>
      </c>
      <c r="AU6" s="45" t="s">
        <v>64</v>
      </c>
    </row>
    <row r="7" spans="1:47" ht="14.45" customHeight="1" x14ac:dyDescent="0.15">
      <c r="A7" s="203" t="s">
        <v>65</v>
      </c>
      <c r="B7" s="204" t="s">
        <v>208</v>
      </c>
      <c r="C7" s="48">
        <v>863</v>
      </c>
      <c r="D7" s="49">
        <v>1</v>
      </c>
      <c r="E7" s="49">
        <v>291</v>
      </c>
      <c r="F7" s="115">
        <v>0</v>
      </c>
      <c r="G7" s="51" t="s">
        <v>67</v>
      </c>
      <c r="H7" s="49">
        <v>2689162</v>
      </c>
      <c r="I7" s="49">
        <v>1873</v>
      </c>
      <c r="J7" s="52">
        <v>0</v>
      </c>
      <c r="K7" s="49">
        <v>100000</v>
      </c>
      <c r="L7" s="53">
        <v>7963518</v>
      </c>
      <c r="M7" s="179"/>
      <c r="N7" s="54"/>
      <c r="O7" s="55">
        <f>IF(K7&lt;0.5,0.5,((L7-L8)-5*K8)/5/(K7-K8))</f>
        <v>0.1728613569321534</v>
      </c>
      <c r="P7" s="56">
        <f>IF(H7&lt;0.5,1,(I7/H7)/((K7-K8)/(L7-L8)))</f>
        <v>1.0244048963074786</v>
      </c>
      <c r="Q7" s="57">
        <f>IF(C7&lt;0.5,0,D7/C7)</f>
        <v>1.1587485515643105E-3</v>
      </c>
      <c r="R7" s="58">
        <f>IF(P7=0,Q7,Q7/P7)</f>
        <v>1.1311431209876882E-3</v>
      </c>
      <c r="S7" s="59">
        <f>IF(E7&lt;0.5,0,F7/E7)</f>
        <v>0</v>
      </c>
      <c r="T7" s="60">
        <f>5*R7/(1+5*(1-O7)*R7)</f>
        <v>5.6293810175343396E-3</v>
      </c>
      <c r="U7" s="61">
        <v>100000</v>
      </c>
      <c r="V7" s="61">
        <f>5*U7*((1-T7)+O7*T7)</f>
        <v>497671.8607119224</v>
      </c>
      <c r="W7" s="62">
        <f>SUM(V7:V$24)</f>
        <v>7966003.4680891018</v>
      </c>
      <c r="X7" s="63">
        <f t="shared" ref="X7:X42" si="0">V7*(1-S7)</f>
        <v>497671.8607119224</v>
      </c>
      <c r="Y7" s="61">
        <f>SUM(X7:X$24)</f>
        <v>7858420.8750560042</v>
      </c>
      <c r="Z7" s="61">
        <f t="shared" ref="Z7:Z42" si="1">V7*S7</f>
        <v>0</v>
      </c>
      <c r="AA7" s="62">
        <f>SUM(Z7:Z$24)</f>
        <v>107582.59303309847</v>
      </c>
      <c r="AB7" s="55">
        <f t="shared" ref="AB7:AB42" si="2">W7/U7</f>
        <v>79.660034680891016</v>
      </c>
      <c r="AC7" s="56">
        <f t="shared" ref="AC7:AC42" si="3">Y7/U7</f>
        <v>78.584208750560038</v>
      </c>
      <c r="AD7" s="64">
        <f>AC7/AB7*100</f>
        <v>98.649478455990362</v>
      </c>
      <c r="AE7" s="56">
        <f t="shared" ref="AE7:AE42" si="4">AA7/U7</f>
        <v>1.0758259303309847</v>
      </c>
      <c r="AF7" s="65">
        <f>AE7/AB7*100</f>
        <v>1.3505215440096408</v>
      </c>
      <c r="AH7" s="66">
        <f>IF(D7=0,0,T7*T7*(1-T7)/D7)</f>
        <v>3.1511535946580922E-5</v>
      </c>
      <c r="AI7" s="67">
        <f>IF(E7&lt;0.5,0,S7*(1-S7)/E7)</f>
        <v>0</v>
      </c>
      <c r="AJ7" s="67">
        <f>U7*U7*((1-O7)*5+AB8)^2*AH7</f>
        <v>1978692686.9117901</v>
      </c>
      <c r="AK7" s="67">
        <f>SUM(AJ7:AJ$24)/U7/U7</f>
        <v>0.91794961380351725</v>
      </c>
      <c r="AL7" s="67">
        <f>U7*U7*((1-O7)*5*(1-S7)+AC8)^2*AH7+V7*V7*AI7</f>
        <v>1925029961.4557853</v>
      </c>
      <c r="AM7" s="67">
        <f>SUM(AL7:AL$24)/U7/U7</f>
        <v>0.85893410504186152</v>
      </c>
      <c r="AN7" s="67">
        <f>U7*U7*((1-O7)*5*S7+AE8)^2*AH7+V7*V7*AI7</f>
        <v>368856.14292104769</v>
      </c>
      <c r="AO7" s="68">
        <f>SUM(AN7:AN$24)/U7/U7</f>
        <v>1.169295253297036E-2</v>
      </c>
      <c r="AP7" s="55">
        <f t="shared" ref="AP7:AP42" si="5">AB7-1.96*SQRT(AK7)</f>
        <v>77.782164814157014</v>
      </c>
      <c r="AQ7" s="56">
        <f t="shared" ref="AQ7:AQ42" si="6">AB7+1.96*SQRT(AK7)</f>
        <v>81.537904547625018</v>
      </c>
      <c r="AR7" s="56">
        <f t="shared" ref="AR7:AR42" si="7">AC7-1.96*SQRT(AM7)</f>
        <v>76.767706271087789</v>
      </c>
      <c r="AS7" s="56">
        <f t="shared" ref="AS7:AS42" si="8">AC7+1.96*SQRT(AM7)</f>
        <v>80.400711230032286</v>
      </c>
      <c r="AT7" s="56">
        <f t="shared" ref="AT7:AT42" si="9">AE7-1.96*SQRT(AO7)</f>
        <v>0.86388337573031249</v>
      </c>
      <c r="AU7" s="69">
        <f t="shared" ref="AU7:AU42" si="10">AE7+1.96*SQRT(AO7)</f>
        <v>1.2877684849316569</v>
      </c>
    </row>
    <row r="8" spans="1:47" ht="14.45" customHeight="1" x14ac:dyDescent="0.15">
      <c r="A8" s="203"/>
      <c r="B8" s="205" t="s">
        <v>176</v>
      </c>
      <c r="C8" s="71">
        <v>881</v>
      </c>
      <c r="D8" s="72">
        <v>0</v>
      </c>
      <c r="E8" s="72">
        <v>303</v>
      </c>
      <c r="F8" s="126">
        <v>0</v>
      </c>
      <c r="G8" s="74" t="s">
        <v>69</v>
      </c>
      <c r="H8" s="72">
        <v>2841813</v>
      </c>
      <c r="I8" s="72">
        <v>261</v>
      </c>
      <c r="J8" s="75">
        <v>5</v>
      </c>
      <c r="K8" s="72">
        <v>99661</v>
      </c>
      <c r="L8" s="76">
        <v>7464920</v>
      </c>
      <c r="M8" s="179"/>
      <c r="N8" s="54"/>
      <c r="O8" s="77">
        <f t="shared" ref="O8:O22" si="11">IF(K8&lt;0.5,0.5,((L8-L9)-5*K9)/5/(K8-K9))</f>
        <v>0.4553191489361702</v>
      </c>
      <c r="P8" s="78">
        <f t="shared" ref="P8:P23" si="12">IF(H8&lt;0.5,1,(I8/H8)/((K8-K9)/(L8-L9)))</f>
        <v>0.97348850068450843</v>
      </c>
      <c r="Q8" s="79">
        <f t="shared" ref="Q8:Q42" si="13">IF(C8&lt;0.5,0,D8/C8)</f>
        <v>0</v>
      </c>
      <c r="R8" s="80">
        <f t="shared" ref="R8:R42" si="14">IF(P8=0,Q8,Q8/P8)</f>
        <v>0</v>
      </c>
      <c r="S8" s="81">
        <f t="shared" ref="S8:S42" si="15">IF(E8&lt;0.5,0,F8/E8)</f>
        <v>0</v>
      </c>
      <c r="T8" s="82">
        <f>5*R8/(1+5*(1-O8)*R8)</f>
        <v>0</v>
      </c>
      <c r="U8" s="83">
        <f>U7*(1-T7)</f>
        <v>99437.061898246568</v>
      </c>
      <c r="V8" s="83">
        <f>5*U8*((1-T8)+O8*T8)</f>
        <v>497185.30949123285</v>
      </c>
      <c r="W8" s="84">
        <f>SUM(V8:V$24)</f>
        <v>7468331.607377179</v>
      </c>
      <c r="X8" s="85">
        <f t="shared" si="0"/>
        <v>497185.30949123285</v>
      </c>
      <c r="Y8" s="83">
        <f>SUM(X8:X$24)</f>
        <v>7360749.0143440813</v>
      </c>
      <c r="Z8" s="83">
        <f t="shared" si="1"/>
        <v>0</v>
      </c>
      <c r="AA8" s="84">
        <f>SUM(Z8:Z$24)</f>
        <v>107582.59303309847</v>
      </c>
      <c r="AB8" s="77">
        <f t="shared" si="2"/>
        <v>75.106117023243144</v>
      </c>
      <c r="AC8" s="78">
        <f t="shared" si="3"/>
        <v>74.024200572984526</v>
      </c>
      <c r="AD8" s="86">
        <f t="shared" ref="AD8:AD42" si="16">AC8/AB8*100</f>
        <v>98.559482911460066</v>
      </c>
      <c r="AE8" s="78">
        <f t="shared" si="4"/>
        <v>1.0819164502586287</v>
      </c>
      <c r="AF8" s="87">
        <f t="shared" ref="AF8:AF42" si="17">AE8/AB8*100</f>
        <v>1.4405170885399485</v>
      </c>
      <c r="AH8" s="88">
        <f>IF(D8=0,0,T8*T8*(1-T8)/D8)</f>
        <v>0</v>
      </c>
      <c r="AI8" s="89">
        <f t="shared" ref="AI8:AI42" si="18">IF(E8&lt;0.5,0,S8*(1-S8)/E8)</f>
        <v>0</v>
      </c>
      <c r="AJ8" s="89">
        <f>U8*U8*((1-O8)*5+AB9)^2*AH8</f>
        <v>0</v>
      </c>
      <c r="AK8" s="89">
        <f>SUM(AJ8:AJ$24)/U8/U8</f>
        <v>0.72825653372701238</v>
      </c>
      <c r="AL8" s="89">
        <f>U8*U8*((1-O8)*5*(1-S8)+AC9)^2*AH8+V8*V8*AI8</f>
        <v>0</v>
      </c>
      <c r="AM8" s="89">
        <f>SUM(AL8:AL$24)/U8/U8</f>
        <v>0.67399813455113855</v>
      </c>
      <c r="AN8" s="89">
        <f>U8*U8*((1-O8)*5*S8+AE9)^2*AH8+V8*V8*AI8</f>
        <v>0</v>
      </c>
      <c r="AO8" s="90">
        <f>SUM(AN8:AN$24)/U8/U8</f>
        <v>1.1788416318685151E-2</v>
      </c>
      <c r="AP8" s="77">
        <f t="shared" si="5"/>
        <v>73.433493246069773</v>
      </c>
      <c r="AQ8" s="78">
        <f t="shared" si="6"/>
        <v>76.778740800416514</v>
      </c>
      <c r="AR8" s="78">
        <f t="shared" si="7"/>
        <v>72.415091740838093</v>
      </c>
      <c r="AS8" s="78">
        <f t="shared" si="8"/>
        <v>75.633309405130959</v>
      </c>
      <c r="AT8" s="78">
        <f t="shared" si="9"/>
        <v>0.86911048199208585</v>
      </c>
      <c r="AU8" s="91">
        <f t="shared" si="10"/>
        <v>1.2947224185251716</v>
      </c>
    </row>
    <row r="9" spans="1:47" ht="14.45" customHeight="1" x14ac:dyDescent="0.15">
      <c r="A9" s="203"/>
      <c r="B9" s="205" t="s">
        <v>137</v>
      </c>
      <c r="C9" s="71">
        <v>863</v>
      </c>
      <c r="D9" s="72">
        <v>0</v>
      </c>
      <c r="E9" s="72">
        <v>292</v>
      </c>
      <c r="F9" s="126">
        <v>0</v>
      </c>
      <c r="G9" s="74" t="s">
        <v>71</v>
      </c>
      <c r="H9" s="72">
        <v>3013782</v>
      </c>
      <c r="I9" s="72">
        <v>350</v>
      </c>
      <c r="J9" s="75">
        <v>10</v>
      </c>
      <c r="K9" s="72">
        <v>99614</v>
      </c>
      <c r="L9" s="76">
        <v>6966743</v>
      </c>
      <c r="M9" s="179"/>
      <c r="N9" s="54"/>
      <c r="O9" s="77">
        <f t="shared" si="11"/>
        <v>0.56491228070175448</v>
      </c>
      <c r="P9" s="78">
        <f t="shared" si="12"/>
        <v>1.0145269823413694</v>
      </c>
      <c r="Q9" s="79">
        <f t="shared" si="13"/>
        <v>0</v>
      </c>
      <c r="R9" s="80">
        <f t="shared" si="14"/>
        <v>0</v>
      </c>
      <c r="S9" s="81">
        <f t="shared" si="15"/>
        <v>0</v>
      </c>
      <c r="T9" s="82">
        <f t="shared" ref="T9:T22" si="19">5*R9/(1+5*(1-O9)*R9)</f>
        <v>0</v>
      </c>
      <c r="U9" s="83">
        <f t="shared" ref="U9:U23" si="20">U8*(1-T8)</f>
        <v>99437.061898246568</v>
      </c>
      <c r="V9" s="83">
        <f t="shared" ref="V9:V22" si="21">5*U9*((1-T9)+O9*T9)</f>
        <v>497185.30949123285</v>
      </c>
      <c r="W9" s="84">
        <f>SUM(V9:V$24)</f>
        <v>6971146.2978859451</v>
      </c>
      <c r="X9" s="85">
        <f t="shared" si="0"/>
        <v>497185.30949123285</v>
      </c>
      <c r="Y9" s="83">
        <f>SUM(X9:X$24)</f>
        <v>6863563.7048528483</v>
      </c>
      <c r="Z9" s="83">
        <f t="shared" si="1"/>
        <v>0</v>
      </c>
      <c r="AA9" s="84">
        <f>SUM(Z9:Z$24)</f>
        <v>107582.59303309847</v>
      </c>
      <c r="AB9" s="77">
        <f t="shared" si="2"/>
        <v>70.106117023243129</v>
      </c>
      <c r="AC9" s="78">
        <f t="shared" si="3"/>
        <v>69.024200572984526</v>
      </c>
      <c r="AD9" s="86">
        <f t="shared" si="16"/>
        <v>98.456744580647793</v>
      </c>
      <c r="AE9" s="78">
        <f t="shared" si="4"/>
        <v>1.0819164502586287</v>
      </c>
      <c r="AF9" s="87">
        <f t="shared" si="17"/>
        <v>1.5432554193522483</v>
      </c>
      <c r="AH9" s="88">
        <f>IF(D9=0,0,T9*T9*(1-T9)/D9)</f>
        <v>0</v>
      </c>
      <c r="AI9" s="89">
        <f t="shared" si="18"/>
        <v>0</v>
      </c>
      <c r="AJ9" s="89">
        <f t="shared" ref="AJ9:AJ23" si="22">U9*U9*((1-O9)*5+AB10)^2*AH9</f>
        <v>0</v>
      </c>
      <c r="AK9" s="89">
        <f>SUM(AJ9:AJ$24)/U9/U9</f>
        <v>0.72825653372701238</v>
      </c>
      <c r="AL9" s="89">
        <f t="shared" ref="AL9:AL23" si="23">U9*U9*((1-O9)*5*(1-S9)+AC10)^2*AH9+V9*V9*AI9</f>
        <v>0</v>
      </c>
      <c r="AM9" s="89">
        <f>SUM(AL9:AL$24)/U9/U9</f>
        <v>0.67399813455113855</v>
      </c>
      <c r="AN9" s="89">
        <f t="shared" ref="AN9:AN23" si="24">U9*U9*((1-O9)*5*S9+AE10)^2*AH9+V9*V9*AI9</f>
        <v>0</v>
      </c>
      <c r="AO9" s="90">
        <f>SUM(AN9:AN$24)/U9/U9</f>
        <v>1.1788416318685151E-2</v>
      </c>
      <c r="AP9" s="77">
        <f t="shared" si="5"/>
        <v>68.433493246069759</v>
      </c>
      <c r="AQ9" s="78">
        <f t="shared" si="6"/>
        <v>71.7787408004165</v>
      </c>
      <c r="AR9" s="78">
        <f t="shared" si="7"/>
        <v>67.415091740838093</v>
      </c>
      <c r="AS9" s="78">
        <f t="shared" si="8"/>
        <v>70.633309405130959</v>
      </c>
      <c r="AT9" s="78">
        <f t="shared" si="9"/>
        <v>0.86911048199208585</v>
      </c>
      <c r="AU9" s="91">
        <f t="shared" si="10"/>
        <v>1.2947224185251716</v>
      </c>
    </row>
    <row r="10" spans="1:47" ht="14.45" customHeight="1" x14ac:dyDescent="0.15">
      <c r="A10" s="203"/>
      <c r="B10" s="205" t="s">
        <v>325</v>
      </c>
      <c r="C10" s="71">
        <v>808</v>
      </c>
      <c r="D10" s="72">
        <v>0</v>
      </c>
      <c r="E10" s="72">
        <v>232</v>
      </c>
      <c r="F10" s="126">
        <v>0</v>
      </c>
      <c r="G10" s="74" t="s">
        <v>73</v>
      </c>
      <c r="H10" s="72">
        <v>3096387</v>
      </c>
      <c r="I10" s="72">
        <v>941</v>
      </c>
      <c r="J10" s="75">
        <v>15</v>
      </c>
      <c r="K10" s="72">
        <v>99557</v>
      </c>
      <c r="L10" s="76">
        <v>6468797</v>
      </c>
      <c r="M10" s="179"/>
      <c r="N10" s="54"/>
      <c r="O10" s="77">
        <f t="shared" si="11"/>
        <v>0.5870129870129871</v>
      </c>
      <c r="P10" s="78">
        <f t="shared" si="12"/>
        <v>0.98169808499767264</v>
      </c>
      <c r="Q10" s="79">
        <f t="shared" si="13"/>
        <v>0</v>
      </c>
      <c r="R10" s="80">
        <f t="shared" si="14"/>
        <v>0</v>
      </c>
      <c r="S10" s="81">
        <f t="shared" si="15"/>
        <v>0</v>
      </c>
      <c r="T10" s="82">
        <f t="shared" si="19"/>
        <v>0</v>
      </c>
      <c r="U10" s="83">
        <f t="shared" si="20"/>
        <v>99437.061898246568</v>
      </c>
      <c r="V10" s="83">
        <f t="shared" si="21"/>
        <v>497185.30949123285</v>
      </c>
      <c r="W10" s="84">
        <f>SUM(V10:V$24)</f>
        <v>6473960.9883947121</v>
      </c>
      <c r="X10" s="85">
        <f t="shared" si="0"/>
        <v>497185.30949123285</v>
      </c>
      <c r="Y10" s="83">
        <f>SUM(X10:X$24)</f>
        <v>6366378.3953616153</v>
      </c>
      <c r="Z10" s="83">
        <f t="shared" si="1"/>
        <v>0</v>
      </c>
      <c r="AA10" s="84">
        <f>SUM(Z10:Z$24)</f>
        <v>107582.59303309847</v>
      </c>
      <c r="AB10" s="77">
        <f t="shared" si="2"/>
        <v>65.106117023243129</v>
      </c>
      <c r="AC10" s="78">
        <f t="shared" si="3"/>
        <v>64.024200572984526</v>
      </c>
      <c r="AD10" s="86">
        <f t="shared" si="16"/>
        <v>98.338226114955745</v>
      </c>
      <c r="AE10" s="78">
        <f t="shared" si="4"/>
        <v>1.0819164502586287</v>
      </c>
      <c r="AF10" s="87">
        <f t="shared" si="17"/>
        <v>1.6617738850442894</v>
      </c>
      <c r="AH10" s="88">
        <f t="shared" ref="AH10:AH22" si="25">IF(D10=0,0,T10*T10*(1-T10)/D10)</f>
        <v>0</v>
      </c>
      <c r="AI10" s="89">
        <f t="shared" si="18"/>
        <v>0</v>
      </c>
      <c r="AJ10" s="89">
        <f t="shared" si="22"/>
        <v>0</v>
      </c>
      <c r="AK10" s="89">
        <f>SUM(AJ10:AJ$24)/U10/U10</f>
        <v>0.72825653372701238</v>
      </c>
      <c r="AL10" s="89">
        <f t="shared" si="23"/>
        <v>0</v>
      </c>
      <c r="AM10" s="89">
        <f>SUM(AL10:AL$24)/U10/U10</f>
        <v>0.67399813455113855</v>
      </c>
      <c r="AN10" s="89">
        <f t="shared" si="24"/>
        <v>0</v>
      </c>
      <c r="AO10" s="90">
        <f>SUM(AN10:AN$24)/U10/U10</f>
        <v>1.1788416318685151E-2</v>
      </c>
      <c r="AP10" s="77">
        <f t="shared" si="5"/>
        <v>63.433493246069766</v>
      </c>
      <c r="AQ10" s="78">
        <f t="shared" si="6"/>
        <v>66.7787408004165</v>
      </c>
      <c r="AR10" s="78">
        <f t="shared" si="7"/>
        <v>62.415091740838093</v>
      </c>
      <c r="AS10" s="78">
        <f t="shared" si="8"/>
        <v>65.633309405130959</v>
      </c>
      <c r="AT10" s="78">
        <f t="shared" si="9"/>
        <v>0.86911048199208585</v>
      </c>
      <c r="AU10" s="91">
        <f t="shared" si="10"/>
        <v>1.2947224185251716</v>
      </c>
    </row>
    <row r="11" spans="1:47" ht="14.45" customHeight="1" x14ac:dyDescent="0.15">
      <c r="A11" s="203"/>
      <c r="B11" s="205" t="s">
        <v>178</v>
      </c>
      <c r="C11" s="71">
        <v>350</v>
      </c>
      <c r="D11" s="72">
        <v>0</v>
      </c>
      <c r="E11" s="72">
        <v>129</v>
      </c>
      <c r="F11" s="126">
        <v>0</v>
      </c>
      <c r="G11" s="74" t="s">
        <v>75</v>
      </c>
      <c r="H11" s="72">
        <v>3228469</v>
      </c>
      <c r="I11" s="72">
        <v>1962</v>
      </c>
      <c r="J11" s="75">
        <v>20</v>
      </c>
      <c r="K11" s="72">
        <v>99403</v>
      </c>
      <c r="L11" s="76">
        <v>5971330</v>
      </c>
      <c r="M11" s="179"/>
      <c r="N11" s="54"/>
      <c r="O11" s="77">
        <f t="shared" si="11"/>
        <v>0.52070175438596489</v>
      </c>
      <c r="P11" s="78">
        <f t="shared" si="12"/>
        <v>1.0583511809924049</v>
      </c>
      <c r="Q11" s="79">
        <f t="shared" si="13"/>
        <v>0</v>
      </c>
      <c r="R11" s="80">
        <f t="shared" si="14"/>
        <v>0</v>
      </c>
      <c r="S11" s="81">
        <f t="shared" si="15"/>
        <v>0</v>
      </c>
      <c r="T11" s="82">
        <f t="shared" si="19"/>
        <v>0</v>
      </c>
      <c r="U11" s="83">
        <f t="shared" si="20"/>
        <v>99437.061898246568</v>
      </c>
      <c r="V11" s="83">
        <f t="shared" si="21"/>
        <v>497185.30949123285</v>
      </c>
      <c r="W11" s="84">
        <f>SUM(V11:V$24)</f>
        <v>5976775.6789034801</v>
      </c>
      <c r="X11" s="85">
        <f t="shared" si="0"/>
        <v>497185.30949123285</v>
      </c>
      <c r="Y11" s="83">
        <f>SUM(X11:X$24)</f>
        <v>5869193.0858703833</v>
      </c>
      <c r="Z11" s="83">
        <f t="shared" si="1"/>
        <v>0</v>
      </c>
      <c r="AA11" s="84">
        <f>SUM(Z11:Z$24)</f>
        <v>107582.59303309847</v>
      </c>
      <c r="AB11" s="77">
        <f t="shared" si="2"/>
        <v>60.106117023243144</v>
      </c>
      <c r="AC11" s="78">
        <f t="shared" si="3"/>
        <v>59.024200572984533</v>
      </c>
      <c r="AD11" s="86">
        <f t="shared" si="16"/>
        <v>98.199989445599627</v>
      </c>
      <c r="AE11" s="78">
        <f t="shared" si="4"/>
        <v>1.0819164502586287</v>
      </c>
      <c r="AF11" s="87">
        <f t="shared" si="17"/>
        <v>1.8000105544003946</v>
      </c>
      <c r="AH11" s="88">
        <f t="shared" si="25"/>
        <v>0</v>
      </c>
      <c r="AI11" s="89">
        <f t="shared" si="18"/>
        <v>0</v>
      </c>
      <c r="AJ11" s="89">
        <f t="shared" si="22"/>
        <v>0</v>
      </c>
      <c r="AK11" s="89">
        <f>SUM(AJ11:AJ$24)/U11/U11</f>
        <v>0.72825653372701238</v>
      </c>
      <c r="AL11" s="89">
        <f t="shared" si="23"/>
        <v>0</v>
      </c>
      <c r="AM11" s="89">
        <f>SUM(AL11:AL$24)/U11/U11</f>
        <v>0.67399813455113855</v>
      </c>
      <c r="AN11" s="89">
        <f t="shared" si="24"/>
        <v>0</v>
      </c>
      <c r="AO11" s="90">
        <f>SUM(AN11:AN$24)/U11/U11</f>
        <v>1.1788416318685151E-2</v>
      </c>
      <c r="AP11" s="77">
        <f t="shared" si="5"/>
        <v>58.43349324606978</v>
      </c>
      <c r="AQ11" s="78">
        <f t="shared" si="6"/>
        <v>61.778740800416507</v>
      </c>
      <c r="AR11" s="78">
        <f t="shared" si="7"/>
        <v>57.415091740838101</v>
      </c>
      <c r="AS11" s="78">
        <f t="shared" si="8"/>
        <v>60.633309405130966</v>
      </c>
      <c r="AT11" s="78">
        <f t="shared" si="9"/>
        <v>0.86911048199208585</v>
      </c>
      <c r="AU11" s="91">
        <f t="shared" si="10"/>
        <v>1.2947224185251716</v>
      </c>
    </row>
    <row r="12" spans="1:47" ht="14.45" customHeight="1" x14ac:dyDescent="0.15">
      <c r="A12" s="203"/>
      <c r="B12" s="205" t="s">
        <v>189</v>
      </c>
      <c r="C12" s="71">
        <v>725</v>
      </c>
      <c r="D12" s="72">
        <v>1</v>
      </c>
      <c r="E12" s="72">
        <v>269</v>
      </c>
      <c r="F12" s="126">
        <v>0</v>
      </c>
      <c r="G12" s="74" t="s">
        <v>77</v>
      </c>
      <c r="H12" s="72">
        <v>3642952</v>
      </c>
      <c r="I12" s="72">
        <v>2412</v>
      </c>
      <c r="J12" s="75">
        <v>25</v>
      </c>
      <c r="K12" s="72">
        <v>99118</v>
      </c>
      <c r="L12" s="76">
        <v>5474998</v>
      </c>
      <c r="M12" s="179"/>
      <c r="N12" s="54"/>
      <c r="O12" s="77">
        <f t="shared" si="11"/>
        <v>0.51083591331269351</v>
      </c>
      <c r="P12" s="78">
        <f t="shared" si="12"/>
        <v>1.0142640282602235</v>
      </c>
      <c r="Q12" s="79">
        <f t="shared" si="13"/>
        <v>1.3793103448275861E-3</v>
      </c>
      <c r="R12" s="80">
        <f t="shared" si="14"/>
        <v>1.3599125142922893E-3</v>
      </c>
      <c r="S12" s="81">
        <f t="shared" si="15"/>
        <v>0</v>
      </c>
      <c r="T12" s="82">
        <f t="shared" si="19"/>
        <v>6.7770215079226877E-3</v>
      </c>
      <c r="U12" s="83">
        <f t="shared" si="20"/>
        <v>99437.061898246568</v>
      </c>
      <c r="V12" s="83">
        <f t="shared" si="21"/>
        <v>495537.10263468936</v>
      </c>
      <c r="W12" s="84">
        <f>SUM(V12:V$24)</f>
        <v>5479590.3694122471</v>
      </c>
      <c r="X12" s="85">
        <f t="shared" si="0"/>
        <v>495537.10263468936</v>
      </c>
      <c r="Y12" s="83">
        <f>SUM(X12:X$24)</f>
        <v>5372007.7763791503</v>
      </c>
      <c r="Z12" s="83">
        <f t="shared" si="1"/>
        <v>0</v>
      </c>
      <c r="AA12" s="84">
        <f>SUM(Z12:Z$24)</f>
        <v>107582.59303309847</v>
      </c>
      <c r="AB12" s="77">
        <f t="shared" si="2"/>
        <v>55.106117023243144</v>
      </c>
      <c r="AC12" s="78">
        <f t="shared" si="3"/>
        <v>54.024200572984526</v>
      </c>
      <c r="AD12" s="86">
        <f t="shared" si="16"/>
        <v>98.036667236411745</v>
      </c>
      <c r="AE12" s="78">
        <f t="shared" si="4"/>
        <v>1.0819164502586287</v>
      </c>
      <c r="AF12" s="87">
        <f t="shared" si="17"/>
        <v>1.9633327635882756</v>
      </c>
      <c r="AH12" s="88">
        <f t="shared" si="25"/>
        <v>4.5616765335974159E-5</v>
      </c>
      <c r="AI12" s="89">
        <f t="shared" si="18"/>
        <v>0</v>
      </c>
      <c r="AJ12" s="89">
        <f t="shared" si="22"/>
        <v>1262714014.1887267</v>
      </c>
      <c r="AK12" s="89">
        <f>SUM(AJ12:AJ$24)/U12/U12</f>
        <v>0.72825653372701238</v>
      </c>
      <c r="AL12" s="89">
        <f t="shared" si="23"/>
        <v>1211256798.0646806</v>
      </c>
      <c r="AM12" s="89">
        <f>SUM(AL12:AL$24)/U12/U12</f>
        <v>0.67399813455113855</v>
      </c>
      <c r="AN12" s="89">
        <f t="shared" si="24"/>
        <v>535198.61990357761</v>
      </c>
      <c r="AO12" s="90">
        <f>SUM(AN12:AN$24)/U12/U12</f>
        <v>1.1788416318685151E-2</v>
      </c>
      <c r="AP12" s="77">
        <f t="shared" si="5"/>
        <v>53.43349324606978</v>
      </c>
      <c r="AQ12" s="78">
        <f t="shared" si="6"/>
        <v>56.778740800416507</v>
      </c>
      <c r="AR12" s="78">
        <f t="shared" si="7"/>
        <v>52.415091740838093</v>
      </c>
      <c r="AS12" s="78">
        <f t="shared" si="8"/>
        <v>55.633309405130959</v>
      </c>
      <c r="AT12" s="78">
        <f t="shared" si="9"/>
        <v>0.86911048199208585</v>
      </c>
      <c r="AU12" s="91">
        <f t="shared" si="10"/>
        <v>1.2947224185251716</v>
      </c>
    </row>
    <row r="13" spans="1:47" ht="14.45" customHeight="1" x14ac:dyDescent="0.15">
      <c r="A13" s="203"/>
      <c r="B13" s="205" t="s">
        <v>170</v>
      </c>
      <c r="C13" s="71">
        <v>934</v>
      </c>
      <c r="D13" s="72">
        <v>1</v>
      </c>
      <c r="E13" s="72">
        <v>312</v>
      </c>
      <c r="F13" s="126">
        <v>0</v>
      </c>
      <c r="G13" s="74" t="s">
        <v>79</v>
      </c>
      <c r="H13" s="72">
        <v>4180032</v>
      </c>
      <c r="I13" s="72">
        <v>3177</v>
      </c>
      <c r="J13" s="75">
        <v>30</v>
      </c>
      <c r="K13" s="72">
        <v>98795</v>
      </c>
      <c r="L13" s="76">
        <v>4980198</v>
      </c>
      <c r="M13" s="179"/>
      <c r="N13" s="54"/>
      <c r="O13" s="77">
        <f t="shared" si="11"/>
        <v>0.51657754010695189</v>
      </c>
      <c r="P13" s="78">
        <f t="shared" si="12"/>
        <v>1.0020178689264798</v>
      </c>
      <c r="Q13" s="79">
        <f t="shared" si="13"/>
        <v>1.0706638115631692E-3</v>
      </c>
      <c r="R13" s="80">
        <f t="shared" si="14"/>
        <v>1.068507703071437E-3</v>
      </c>
      <c r="S13" s="81">
        <f t="shared" si="15"/>
        <v>0</v>
      </c>
      <c r="T13" s="82">
        <f t="shared" si="19"/>
        <v>5.3287758693407253E-3</v>
      </c>
      <c r="U13" s="83">
        <f t="shared" si="20"/>
        <v>98763.174791077516</v>
      </c>
      <c r="V13" s="83">
        <f t="shared" si="21"/>
        <v>492543.77960341971</v>
      </c>
      <c r="W13" s="84">
        <f>SUM(V13:V$24)</f>
        <v>4984053.2667775583</v>
      </c>
      <c r="X13" s="85">
        <f t="shared" si="0"/>
        <v>492543.77960341971</v>
      </c>
      <c r="Y13" s="83">
        <f>SUM(X13:X$24)</f>
        <v>4876470.6737444596</v>
      </c>
      <c r="Z13" s="83">
        <f t="shared" si="1"/>
        <v>0</v>
      </c>
      <c r="AA13" s="84">
        <f>SUM(Z13:Z$24)</f>
        <v>107582.59303309847</v>
      </c>
      <c r="AB13" s="77">
        <f t="shared" si="2"/>
        <v>50.464692708803327</v>
      </c>
      <c r="AC13" s="78">
        <f t="shared" si="3"/>
        <v>49.375394058160744</v>
      </c>
      <c r="AD13" s="86">
        <f t="shared" si="16"/>
        <v>97.841463819212834</v>
      </c>
      <c r="AE13" s="78">
        <f t="shared" si="4"/>
        <v>1.0892986506425846</v>
      </c>
      <c r="AF13" s="87">
        <f t="shared" si="17"/>
        <v>2.1585361807871699</v>
      </c>
      <c r="AH13" s="88">
        <f t="shared" si="25"/>
        <v>2.8244537133325346E-5</v>
      </c>
      <c r="AI13" s="89">
        <f t="shared" si="18"/>
        <v>0</v>
      </c>
      <c r="AJ13" s="89">
        <f t="shared" si="22"/>
        <v>638419973.26889622</v>
      </c>
      <c r="AK13" s="89">
        <f>SUM(AJ13:AJ$24)/U13/U13</f>
        <v>0.60877477700293636</v>
      </c>
      <c r="AL13" s="89">
        <f t="shared" si="23"/>
        <v>609702610.21102643</v>
      </c>
      <c r="AM13" s="89">
        <f>SUM(AL13:AL$24)/U13/U13</f>
        <v>0.55904882288874758</v>
      </c>
      <c r="AN13" s="89">
        <f t="shared" si="24"/>
        <v>330414.70677355892</v>
      </c>
      <c r="AO13" s="90">
        <f>SUM(AN13:AN$24)/U13/U13</f>
        <v>1.1894967349544448E-2</v>
      </c>
      <c r="AP13" s="77">
        <f t="shared" si="5"/>
        <v>48.935421907625695</v>
      </c>
      <c r="AQ13" s="78">
        <f t="shared" si="6"/>
        <v>51.993963509980958</v>
      </c>
      <c r="AR13" s="78">
        <f t="shared" si="7"/>
        <v>47.909910534538106</v>
      </c>
      <c r="AS13" s="78">
        <f t="shared" si="8"/>
        <v>50.840877581783381</v>
      </c>
      <c r="AT13" s="78">
        <f t="shared" si="9"/>
        <v>0.87553310952332475</v>
      </c>
      <c r="AU13" s="91">
        <f t="shared" si="10"/>
        <v>1.3030641917618444</v>
      </c>
    </row>
    <row r="14" spans="1:47" ht="14.45" customHeight="1" x14ac:dyDescent="0.15">
      <c r="A14" s="203"/>
      <c r="B14" s="205" t="s">
        <v>171</v>
      </c>
      <c r="C14" s="71">
        <v>945</v>
      </c>
      <c r="D14" s="72">
        <v>3</v>
      </c>
      <c r="E14" s="72">
        <v>334</v>
      </c>
      <c r="F14" s="126">
        <v>0</v>
      </c>
      <c r="G14" s="74" t="s">
        <v>81</v>
      </c>
      <c r="H14" s="72">
        <v>4926663</v>
      </c>
      <c r="I14" s="72">
        <v>4867</v>
      </c>
      <c r="J14" s="75">
        <v>35</v>
      </c>
      <c r="K14" s="72">
        <v>98421</v>
      </c>
      <c r="L14" s="76">
        <v>4487127</v>
      </c>
      <c r="M14" s="179"/>
      <c r="N14" s="54"/>
      <c r="O14" s="77">
        <f t="shared" si="11"/>
        <v>0.53387096774193554</v>
      </c>
      <c r="P14" s="78">
        <f t="shared" si="12"/>
        <v>0.97782963082719465</v>
      </c>
      <c r="Q14" s="79">
        <f t="shared" si="13"/>
        <v>3.1746031746031746E-3</v>
      </c>
      <c r="R14" s="80">
        <f t="shared" si="14"/>
        <v>3.2465810755986399E-3</v>
      </c>
      <c r="S14" s="81">
        <f t="shared" si="15"/>
        <v>0</v>
      </c>
      <c r="T14" s="82">
        <f t="shared" si="19"/>
        <v>1.6110999430945055E-2</v>
      </c>
      <c r="U14" s="83">
        <f t="shared" si="20"/>
        <v>98236.887968471332</v>
      </c>
      <c r="V14" s="83">
        <f t="shared" si="21"/>
        <v>487495.74068961781</v>
      </c>
      <c r="W14" s="84">
        <f>SUM(V14:V$24)</f>
        <v>4491509.4871741384</v>
      </c>
      <c r="X14" s="85">
        <f t="shared" si="0"/>
        <v>487495.74068961781</v>
      </c>
      <c r="Y14" s="83">
        <f>SUM(X14:X$24)</f>
        <v>4383926.8941410398</v>
      </c>
      <c r="Z14" s="83">
        <f t="shared" si="1"/>
        <v>0</v>
      </c>
      <c r="AA14" s="84">
        <f>SUM(Z14:Z$24)</f>
        <v>107582.59303309847</v>
      </c>
      <c r="AB14" s="77">
        <f t="shared" si="2"/>
        <v>45.721211044629868</v>
      </c>
      <c r="AC14" s="78">
        <f t="shared" si="3"/>
        <v>44.62607666834927</v>
      </c>
      <c r="AD14" s="86">
        <f t="shared" si="16"/>
        <v>97.604756411172914</v>
      </c>
      <c r="AE14" s="78">
        <f t="shared" si="4"/>
        <v>1.0951343762805943</v>
      </c>
      <c r="AF14" s="87">
        <f t="shared" si="17"/>
        <v>2.3952435888270767</v>
      </c>
      <c r="AH14" s="88">
        <f t="shared" si="25"/>
        <v>8.5127487443799991E-5</v>
      </c>
      <c r="AI14" s="89">
        <f t="shared" si="18"/>
        <v>0</v>
      </c>
      <c r="AJ14" s="89">
        <f t="shared" si="22"/>
        <v>1572934212.4684422</v>
      </c>
      <c r="AK14" s="89">
        <f>SUM(AJ14:AJ$24)/U14/U14</f>
        <v>0.54916087926003121</v>
      </c>
      <c r="AL14" s="89">
        <f t="shared" si="23"/>
        <v>1493928779.0376444</v>
      </c>
      <c r="AM14" s="89">
        <f>SUM(AL14:AL$24)/U14/U14</f>
        <v>0.5018764445154531</v>
      </c>
      <c r="AN14" s="89">
        <f t="shared" si="24"/>
        <v>1017798.0630004446</v>
      </c>
      <c r="AO14" s="90">
        <f>SUM(AN14:AN$24)/U14/U14</f>
        <v>1.1988520989425417E-2</v>
      </c>
      <c r="AP14" s="77">
        <f t="shared" si="5"/>
        <v>44.268745405185911</v>
      </c>
      <c r="AQ14" s="78">
        <f t="shared" si="6"/>
        <v>47.173676684073826</v>
      </c>
      <c r="AR14" s="78">
        <f t="shared" si="7"/>
        <v>43.237549193197786</v>
      </c>
      <c r="AS14" s="78">
        <f t="shared" si="8"/>
        <v>46.014604143500755</v>
      </c>
      <c r="AT14" s="78">
        <f t="shared" si="9"/>
        <v>0.88052985108837778</v>
      </c>
      <c r="AU14" s="91">
        <f t="shared" si="10"/>
        <v>1.3097389014728107</v>
      </c>
    </row>
    <row r="15" spans="1:47" ht="14.45" customHeight="1" x14ac:dyDescent="0.15">
      <c r="A15" s="203"/>
      <c r="B15" s="205" t="s">
        <v>143</v>
      </c>
      <c r="C15" s="71">
        <v>879</v>
      </c>
      <c r="D15" s="72">
        <v>1</v>
      </c>
      <c r="E15" s="72">
        <v>276</v>
      </c>
      <c r="F15" s="126">
        <v>0</v>
      </c>
      <c r="G15" s="74" t="s">
        <v>83</v>
      </c>
      <c r="H15" s="72">
        <v>4381848</v>
      </c>
      <c r="I15" s="72">
        <v>6629</v>
      </c>
      <c r="J15" s="75">
        <v>40</v>
      </c>
      <c r="K15" s="72">
        <v>97925</v>
      </c>
      <c r="L15" s="76">
        <v>3996178</v>
      </c>
      <c r="M15" s="179"/>
      <c r="N15" s="54"/>
      <c r="O15" s="77">
        <f t="shared" si="11"/>
        <v>0.53368841544607193</v>
      </c>
      <c r="P15" s="78">
        <f t="shared" si="12"/>
        <v>0.98278483788079118</v>
      </c>
      <c r="Q15" s="79">
        <f t="shared" si="13"/>
        <v>1.1376564277588168E-3</v>
      </c>
      <c r="R15" s="80">
        <f t="shared" si="14"/>
        <v>1.1575844314122509E-3</v>
      </c>
      <c r="S15" s="81">
        <f t="shared" si="15"/>
        <v>0</v>
      </c>
      <c r="T15" s="82">
        <f t="shared" si="19"/>
        <v>5.7723427474152249E-3</v>
      </c>
      <c r="U15" s="83">
        <f t="shared" si="20"/>
        <v>96654.193522313479</v>
      </c>
      <c r="V15" s="83">
        <f t="shared" si="21"/>
        <v>481970.14217367378</v>
      </c>
      <c r="W15" s="84">
        <f>SUM(V15:V$24)</f>
        <v>4004013.7464845208</v>
      </c>
      <c r="X15" s="85">
        <f t="shared" si="0"/>
        <v>481970.14217367378</v>
      </c>
      <c r="Y15" s="83">
        <f>SUM(X15:X$24)</f>
        <v>3896431.1534514222</v>
      </c>
      <c r="Z15" s="83">
        <f t="shared" si="1"/>
        <v>0</v>
      </c>
      <c r="AA15" s="84">
        <f>SUM(Z15:Z$24)</f>
        <v>107582.59303309847</v>
      </c>
      <c r="AB15" s="77">
        <f t="shared" si="2"/>
        <v>41.426177184543562</v>
      </c>
      <c r="AC15" s="78">
        <f t="shared" si="3"/>
        <v>40.313110186490732</v>
      </c>
      <c r="AD15" s="86">
        <f t="shared" si="16"/>
        <v>97.31313127664572</v>
      </c>
      <c r="AE15" s="78">
        <f t="shared" si="4"/>
        <v>1.1130669980528272</v>
      </c>
      <c r="AF15" s="87">
        <f t="shared" si="17"/>
        <v>2.6868687233542787</v>
      </c>
      <c r="AH15" s="88">
        <f t="shared" si="25"/>
        <v>3.3127606675052686E-5</v>
      </c>
      <c r="AI15" s="89">
        <f t="shared" si="18"/>
        <v>0</v>
      </c>
      <c r="AJ15" s="89">
        <f t="shared" si="22"/>
        <v>470301716.88472217</v>
      </c>
      <c r="AK15" s="89">
        <f>SUM(AJ15:AJ$24)/U15/U15</f>
        <v>0.39892121994785507</v>
      </c>
      <c r="AL15" s="89">
        <f t="shared" si="23"/>
        <v>443676809.2675541</v>
      </c>
      <c r="AM15" s="89">
        <f>SUM(AL15:AL$24)/U15/U15</f>
        <v>0.35853254389831335</v>
      </c>
      <c r="AN15" s="89">
        <f t="shared" si="24"/>
        <v>387884.47414238553</v>
      </c>
      <c r="AO15" s="90">
        <f>SUM(AN15:AN$24)/U15/U15</f>
        <v>1.2275406890252862E-2</v>
      </c>
      <c r="AP15" s="77">
        <f t="shared" si="5"/>
        <v>40.188237057335591</v>
      </c>
      <c r="AQ15" s="78">
        <f t="shared" si="6"/>
        <v>42.664117311751532</v>
      </c>
      <c r="AR15" s="78">
        <f t="shared" si="7"/>
        <v>39.13950947899275</v>
      </c>
      <c r="AS15" s="78">
        <f t="shared" si="8"/>
        <v>41.486710893988715</v>
      </c>
      <c r="AT15" s="78">
        <f t="shared" si="9"/>
        <v>0.8959099048930701</v>
      </c>
      <c r="AU15" s="91">
        <f t="shared" si="10"/>
        <v>1.3302240912125842</v>
      </c>
    </row>
    <row r="16" spans="1:47" ht="14.45" customHeight="1" x14ac:dyDescent="0.15">
      <c r="A16" s="203"/>
      <c r="B16" s="205" t="s">
        <v>172</v>
      </c>
      <c r="C16" s="71">
        <v>1130</v>
      </c>
      <c r="D16" s="72">
        <v>1</v>
      </c>
      <c r="E16" s="72">
        <v>390</v>
      </c>
      <c r="F16" s="128">
        <v>1</v>
      </c>
      <c r="G16" s="74" t="s">
        <v>85</v>
      </c>
      <c r="H16" s="72">
        <v>4015388</v>
      </c>
      <c r="I16" s="72">
        <v>9566</v>
      </c>
      <c r="J16" s="75">
        <v>45</v>
      </c>
      <c r="K16" s="72">
        <v>97174</v>
      </c>
      <c r="L16" s="76">
        <v>3508304</v>
      </c>
      <c r="M16" s="179"/>
      <c r="N16" s="54"/>
      <c r="O16" s="77">
        <f t="shared" si="11"/>
        <v>0.53811965811965812</v>
      </c>
      <c r="P16" s="78">
        <f t="shared" si="12"/>
        <v>0.98381889997385186</v>
      </c>
      <c r="Q16" s="79">
        <f t="shared" si="13"/>
        <v>8.8495575221238937E-4</v>
      </c>
      <c r="R16" s="80">
        <f t="shared" si="14"/>
        <v>8.9951082687668427E-4</v>
      </c>
      <c r="S16" s="81">
        <f t="shared" si="15"/>
        <v>2.5641025641025641E-3</v>
      </c>
      <c r="T16" s="82">
        <f t="shared" si="19"/>
        <v>4.4882305900679608E-3</v>
      </c>
      <c r="U16" s="83">
        <f t="shared" si="20"/>
        <v>96096.272389327685</v>
      </c>
      <c r="V16" s="83">
        <f t="shared" si="21"/>
        <v>479485.31184095662</v>
      </c>
      <c r="W16" s="84">
        <f>SUM(V16:V$24)</f>
        <v>3522043.6043108469</v>
      </c>
      <c r="X16" s="85">
        <f t="shared" si="0"/>
        <v>478255.8623234157</v>
      </c>
      <c r="Y16" s="83">
        <f>SUM(X16:X$24)</f>
        <v>3414461.0112777483</v>
      </c>
      <c r="Z16" s="83">
        <f t="shared" si="1"/>
        <v>1229.4495175409145</v>
      </c>
      <c r="AA16" s="84">
        <f>SUM(Z16:Z$24)</f>
        <v>107582.59303309847</v>
      </c>
      <c r="AB16" s="77">
        <f t="shared" si="2"/>
        <v>36.651199018849766</v>
      </c>
      <c r="AC16" s="78">
        <f t="shared" si="3"/>
        <v>35.531669713933184</v>
      </c>
      <c r="AD16" s="86">
        <f t="shared" si="16"/>
        <v>96.945449712734344</v>
      </c>
      <c r="AE16" s="78">
        <f t="shared" si="4"/>
        <v>1.1195293049165811</v>
      </c>
      <c r="AF16" s="87">
        <f t="shared" si="17"/>
        <v>3.0545502872656511</v>
      </c>
      <c r="AH16" s="88">
        <f t="shared" si="25"/>
        <v>2.0053801952898818E-5</v>
      </c>
      <c r="AI16" s="89">
        <f t="shared" si="18"/>
        <v>6.5577639542136586E-6</v>
      </c>
      <c r="AJ16" s="89">
        <f t="shared" si="22"/>
        <v>215510152.78463247</v>
      </c>
      <c r="AK16" s="89">
        <f>SUM(AJ16:AJ$24)/U16/U16</f>
        <v>0.35263802076878065</v>
      </c>
      <c r="AL16" s="89">
        <f t="shared" si="23"/>
        <v>203127892.18967319</v>
      </c>
      <c r="AM16" s="89">
        <f>SUM(AL16:AL$24)/U16/U16</f>
        <v>0.31466220332068917</v>
      </c>
      <c r="AN16" s="89">
        <f t="shared" si="24"/>
        <v>1738993.348373408</v>
      </c>
      <c r="AO16" s="90">
        <f>SUM(AN16:AN$24)/U16/U16</f>
        <v>1.2376355291409735E-2</v>
      </c>
      <c r="AP16" s="77">
        <f t="shared" si="5"/>
        <v>35.487285697083344</v>
      </c>
      <c r="AQ16" s="78">
        <f t="shared" si="6"/>
        <v>37.815112340616189</v>
      </c>
      <c r="AR16" s="78">
        <f t="shared" si="7"/>
        <v>34.432212429507473</v>
      </c>
      <c r="AS16" s="78">
        <f t="shared" si="8"/>
        <v>36.631126998358894</v>
      </c>
      <c r="AT16" s="78">
        <f t="shared" si="9"/>
        <v>0.90148113022236442</v>
      </c>
      <c r="AU16" s="91">
        <f t="shared" si="10"/>
        <v>1.3375774796107978</v>
      </c>
    </row>
    <row r="17" spans="1:47" ht="14.45" customHeight="1" x14ac:dyDescent="0.15">
      <c r="A17" s="203"/>
      <c r="B17" s="205" t="s">
        <v>173</v>
      </c>
      <c r="C17" s="71">
        <v>1543</v>
      </c>
      <c r="D17" s="72">
        <v>5</v>
      </c>
      <c r="E17" s="72">
        <v>507</v>
      </c>
      <c r="F17" s="128">
        <v>1</v>
      </c>
      <c r="G17" s="74" t="s">
        <v>87</v>
      </c>
      <c r="H17" s="72">
        <v>3807362</v>
      </c>
      <c r="I17" s="72">
        <v>14638</v>
      </c>
      <c r="J17" s="75">
        <v>50</v>
      </c>
      <c r="K17" s="72">
        <v>96004</v>
      </c>
      <c r="L17" s="76">
        <v>3025136</v>
      </c>
      <c r="M17" s="179"/>
      <c r="N17" s="54"/>
      <c r="O17" s="77">
        <f t="shared" si="11"/>
        <v>0.53771739130434781</v>
      </c>
      <c r="P17" s="78">
        <f t="shared" si="12"/>
        <v>0.99410913388781819</v>
      </c>
      <c r="Q17" s="79">
        <f t="shared" si="13"/>
        <v>3.2404406999351912E-3</v>
      </c>
      <c r="R17" s="80">
        <f t="shared" si="14"/>
        <v>3.2596428193575615E-3</v>
      </c>
      <c r="S17" s="81">
        <f t="shared" si="15"/>
        <v>1.9723865877712033E-3</v>
      </c>
      <c r="T17" s="82">
        <f t="shared" si="19"/>
        <v>1.6176335423658664E-2</v>
      </c>
      <c r="U17" s="83">
        <f t="shared" si="20"/>
        <v>95664.970159998396</v>
      </c>
      <c r="V17" s="83">
        <f t="shared" si="21"/>
        <v>474747.91913165117</v>
      </c>
      <c r="W17" s="84">
        <f>SUM(V17:V$24)</f>
        <v>3042558.2924698903</v>
      </c>
      <c r="X17" s="85">
        <f t="shared" si="0"/>
        <v>473811.53270338359</v>
      </c>
      <c r="Y17" s="83">
        <f>SUM(X17:X$24)</f>
        <v>2936205.1489543328</v>
      </c>
      <c r="Z17" s="83">
        <f t="shared" si="1"/>
        <v>936.38642826755665</v>
      </c>
      <c r="AA17" s="84">
        <f>SUM(Z17:Z$24)</f>
        <v>106353.14351555755</v>
      </c>
      <c r="AB17" s="77">
        <f t="shared" si="2"/>
        <v>31.804309219782873</v>
      </c>
      <c r="AC17" s="78">
        <f t="shared" si="3"/>
        <v>30.69258417207018</v>
      </c>
      <c r="AD17" s="86">
        <f t="shared" si="16"/>
        <v>96.504482961632192</v>
      </c>
      <c r="AE17" s="78">
        <f t="shared" si="4"/>
        <v>1.1117250477126928</v>
      </c>
      <c r="AF17" s="87">
        <f t="shared" si="17"/>
        <v>3.495517038367804</v>
      </c>
      <c r="AH17" s="88">
        <f t="shared" si="25"/>
        <v>5.1488180825924003E-5</v>
      </c>
      <c r="AI17" s="89">
        <f t="shared" si="18"/>
        <v>3.8826356586185071E-6</v>
      </c>
      <c r="AJ17" s="89">
        <f t="shared" si="22"/>
        <v>412699587.58798063</v>
      </c>
      <c r="AK17" s="89">
        <f>SUM(AJ17:AJ$24)/U17/U17</f>
        <v>0.33227647698149171</v>
      </c>
      <c r="AL17" s="89">
        <f t="shared" si="23"/>
        <v>382804774.49142087</v>
      </c>
      <c r="AM17" s="89">
        <f>SUM(AL17:AL$24)/U17/U17</f>
        <v>0.2953104506482887</v>
      </c>
      <c r="AN17" s="89">
        <f t="shared" si="24"/>
        <v>1471054.8954527737</v>
      </c>
      <c r="AO17" s="90">
        <f>SUM(AN17:AN$24)/U17/U17</f>
        <v>1.2298186783678035E-2</v>
      </c>
      <c r="AP17" s="77">
        <f t="shared" si="5"/>
        <v>30.674498034685072</v>
      </c>
      <c r="AQ17" s="78">
        <f t="shared" si="6"/>
        <v>32.934120404880673</v>
      </c>
      <c r="AR17" s="78">
        <f t="shared" si="7"/>
        <v>29.627471676973787</v>
      </c>
      <c r="AS17" s="78">
        <f t="shared" si="8"/>
        <v>31.757696667166574</v>
      </c>
      <c r="AT17" s="78">
        <f t="shared" si="9"/>
        <v>0.89436655501416129</v>
      </c>
      <c r="AU17" s="91">
        <f t="shared" si="10"/>
        <v>1.3290835404112242</v>
      </c>
    </row>
    <row r="18" spans="1:47" ht="14.45" customHeight="1" x14ac:dyDescent="0.15">
      <c r="A18" s="203"/>
      <c r="B18" s="205" t="s">
        <v>88</v>
      </c>
      <c r="C18" s="71">
        <v>1826</v>
      </c>
      <c r="D18" s="72">
        <v>16</v>
      </c>
      <c r="E18" s="72">
        <v>601</v>
      </c>
      <c r="F18" s="128">
        <v>1</v>
      </c>
      <c r="G18" s="74" t="s">
        <v>89</v>
      </c>
      <c r="H18" s="72">
        <v>4296539</v>
      </c>
      <c r="I18" s="72">
        <v>27134</v>
      </c>
      <c r="J18" s="75">
        <v>55</v>
      </c>
      <c r="K18" s="72">
        <v>94164</v>
      </c>
      <c r="L18" s="76">
        <v>2549369</v>
      </c>
      <c r="M18" s="179"/>
      <c r="N18" s="54"/>
      <c r="O18" s="77">
        <f t="shared" si="11"/>
        <v>0.53580846634281754</v>
      </c>
      <c r="P18" s="78">
        <f t="shared" si="12"/>
        <v>1.017048497327077</v>
      </c>
      <c r="Q18" s="79">
        <f t="shared" si="13"/>
        <v>8.7623220153340634E-3</v>
      </c>
      <c r="R18" s="80">
        <f t="shared" si="14"/>
        <v>8.6154416808662277E-3</v>
      </c>
      <c r="S18" s="81">
        <f t="shared" si="15"/>
        <v>1.6638935108153079E-3</v>
      </c>
      <c r="T18" s="82">
        <f t="shared" si="19"/>
        <v>4.2232719754304072E-2</v>
      </c>
      <c r="U18" s="83">
        <f t="shared" si="20"/>
        <v>94117.461514395967</v>
      </c>
      <c r="V18" s="83">
        <f t="shared" si="21"/>
        <v>461361.88060463307</v>
      </c>
      <c r="W18" s="84">
        <f>SUM(V18:V$24)</f>
        <v>2567810.3733382388</v>
      </c>
      <c r="X18" s="85">
        <f t="shared" si="0"/>
        <v>460594.2235653575</v>
      </c>
      <c r="Y18" s="83">
        <f>SUM(X18:X$24)</f>
        <v>2462393.616250949</v>
      </c>
      <c r="Z18" s="83">
        <f t="shared" si="1"/>
        <v>767.65703927559582</v>
      </c>
      <c r="AA18" s="84">
        <f>SUM(Z18:Z$24)</f>
        <v>105416.75708729</v>
      </c>
      <c r="AB18" s="77">
        <f t="shared" si="2"/>
        <v>27.283039002762234</v>
      </c>
      <c r="AC18" s="78">
        <f t="shared" si="3"/>
        <v>26.162983750622168</v>
      </c>
      <c r="AD18" s="86">
        <f t="shared" si="16"/>
        <v>95.89468294926138</v>
      </c>
      <c r="AE18" s="78">
        <f t="shared" si="4"/>
        <v>1.1200552521400688</v>
      </c>
      <c r="AF18" s="87">
        <f t="shared" si="17"/>
        <v>4.1053170507386305</v>
      </c>
      <c r="AH18" s="88">
        <f t="shared" si="25"/>
        <v>1.0676726427081686E-4</v>
      </c>
      <c r="AI18" s="89">
        <f t="shared" si="18"/>
        <v>2.7639350569051157E-6</v>
      </c>
      <c r="AJ18" s="89">
        <f t="shared" si="22"/>
        <v>624122517.29174197</v>
      </c>
      <c r="AK18" s="89">
        <f>SUM(AJ18:AJ$24)/U18/U18</f>
        <v>0.29670299658284049</v>
      </c>
      <c r="AL18" s="89">
        <f t="shared" si="23"/>
        <v>569395884.63221884</v>
      </c>
      <c r="AM18" s="89">
        <f>SUM(AL18:AL$24)/U18/U18</f>
        <v>0.26188622007972673</v>
      </c>
      <c r="AN18" s="89">
        <f t="shared" si="24"/>
        <v>1871455.7375946399</v>
      </c>
      <c r="AO18" s="90">
        <f>SUM(AN18:AN$24)/U18/U18</f>
        <v>1.2539863875127767E-2</v>
      </c>
      <c r="AP18" s="77">
        <f t="shared" si="5"/>
        <v>26.215418175093234</v>
      </c>
      <c r="AQ18" s="78">
        <f t="shared" si="6"/>
        <v>28.350659830431233</v>
      </c>
      <c r="AR18" s="78">
        <f t="shared" si="7"/>
        <v>25.159957278858695</v>
      </c>
      <c r="AS18" s="78">
        <f t="shared" si="8"/>
        <v>27.166010222385641</v>
      </c>
      <c r="AT18" s="78">
        <f t="shared" si="9"/>
        <v>0.90057144621650909</v>
      </c>
      <c r="AU18" s="91">
        <f t="shared" si="10"/>
        <v>1.3395390580636286</v>
      </c>
    </row>
    <row r="19" spans="1:47" ht="14.45" customHeight="1" x14ac:dyDescent="0.15">
      <c r="A19" s="203"/>
      <c r="B19" s="205" t="s">
        <v>90</v>
      </c>
      <c r="C19" s="71">
        <v>1822</v>
      </c>
      <c r="D19" s="72">
        <v>18</v>
      </c>
      <c r="E19" s="72">
        <v>621</v>
      </c>
      <c r="F19" s="128">
        <v>3</v>
      </c>
      <c r="G19" s="74" t="s">
        <v>91</v>
      </c>
      <c r="H19" s="72">
        <v>4936772</v>
      </c>
      <c r="I19" s="72">
        <v>46155</v>
      </c>
      <c r="J19" s="75">
        <v>60</v>
      </c>
      <c r="K19" s="72">
        <v>91282</v>
      </c>
      <c r="L19" s="76">
        <v>2085238</v>
      </c>
      <c r="M19" s="179"/>
      <c r="N19" s="54"/>
      <c r="O19" s="77">
        <f t="shared" si="11"/>
        <v>0.52924419940271084</v>
      </c>
      <c r="P19" s="78">
        <f t="shared" si="12"/>
        <v>0.95825599073661039</v>
      </c>
      <c r="Q19" s="79">
        <f t="shared" si="13"/>
        <v>9.8792535675082324E-3</v>
      </c>
      <c r="R19" s="80">
        <f t="shared" si="14"/>
        <v>1.0309618372345432E-2</v>
      </c>
      <c r="S19" s="81">
        <f t="shared" si="15"/>
        <v>4.830917874396135E-3</v>
      </c>
      <c r="T19" s="82">
        <f t="shared" si="19"/>
        <v>5.0326832595200863E-2</v>
      </c>
      <c r="U19" s="83">
        <f t="shared" si="20"/>
        <v>90142.625138271978</v>
      </c>
      <c r="V19" s="83">
        <f t="shared" si="21"/>
        <v>440034.98880179081</v>
      </c>
      <c r="W19" s="84">
        <f>SUM(V19:V$24)</f>
        <v>2106448.4927336057</v>
      </c>
      <c r="X19" s="85">
        <f t="shared" si="0"/>
        <v>437909.21590902854</v>
      </c>
      <c r="Y19" s="83">
        <f>SUM(X19:X$24)</f>
        <v>2001799.3926855915</v>
      </c>
      <c r="Z19" s="83">
        <f t="shared" si="1"/>
        <v>2125.7728927622743</v>
      </c>
      <c r="AA19" s="84">
        <f>SUM(Z19:Z$24)</f>
        <v>104649.1000480144</v>
      </c>
      <c r="AB19" s="77">
        <f t="shared" si="2"/>
        <v>23.367951504656901</v>
      </c>
      <c r="AC19" s="78">
        <f t="shared" si="3"/>
        <v>22.207023476573735</v>
      </c>
      <c r="AD19" s="86">
        <f t="shared" si="16"/>
        <v>95.031964920622983</v>
      </c>
      <c r="AE19" s="78">
        <f t="shared" si="4"/>
        <v>1.1609280280831691</v>
      </c>
      <c r="AF19" s="87">
        <f t="shared" si="17"/>
        <v>4.9680350793770378</v>
      </c>
      <c r="AH19" s="88">
        <f t="shared" si="25"/>
        <v>1.3362904315319241E-4</v>
      </c>
      <c r="AI19" s="89">
        <f t="shared" si="18"/>
        <v>7.7416748903171894E-6</v>
      </c>
      <c r="AJ19" s="89">
        <f t="shared" si="22"/>
        <v>516969557.02152854</v>
      </c>
      <c r="AK19" s="89">
        <f>SUM(AJ19:AJ$24)/U19/U19</f>
        <v>0.24663758641825087</v>
      </c>
      <c r="AL19" s="89">
        <f t="shared" si="23"/>
        <v>462767455.21710032</v>
      </c>
      <c r="AM19" s="89">
        <f>SUM(AL19:AL$24)/U19/U19</f>
        <v>0.21541763511840062</v>
      </c>
      <c r="AN19" s="89">
        <f t="shared" si="24"/>
        <v>3086132.564984303</v>
      </c>
      <c r="AO19" s="90">
        <f>SUM(AN19:AN$24)/U19/U19</f>
        <v>1.3439822441171534E-2</v>
      </c>
      <c r="AP19" s="77">
        <f t="shared" si="5"/>
        <v>22.394564144977132</v>
      </c>
      <c r="AQ19" s="78">
        <f t="shared" si="6"/>
        <v>24.34133886433667</v>
      </c>
      <c r="AR19" s="78">
        <f t="shared" si="7"/>
        <v>21.297326611090046</v>
      </c>
      <c r="AS19" s="78">
        <f t="shared" si="8"/>
        <v>23.116720342057423</v>
      </c>
      <c r="AT19" s="78">
        <f t="shared" si="9"/>
        <v>0.93370474166647155</v>
      </c>
      <c r="AU19" s="91">
        <f t="shared" si="10"/>
        <v>1.3881513144998667</v>
      </c>
    </row>
    <row r="20" spans="1:47" ht="14.45" customHeight="1" x14ac:dyDescent="0.15">
      <c r="A20" s="203"/>
      <c r="B20" s="205" t="s">
        <v>92</v>
      </c>
      <c r="C20" s="71">
        <v>1121</v>
      </c>
      <c r="D20" s="72">
        <v>13</v>
      </c>
      <c r="E20" s="72">
        <v>373</v>
      </c>
      <c r="F20" s="126">
        <v>6</v>
      </c>
      <c r="G20" s="74" t="s">
        <v>93</v>
      </c>
      <c r="H20" s="72">
        <v>3933785</v>
      </c>
      <c r="I20" s="72">
        <v>57468</v>
      </c>
      <c r="J20" s="75">
        <v>65</v>
      </c>
      <c r="K20" s="72">
        <v>86929</v>
      </c>
      <c r="L20" s="76">
        <v>1639074</v>
      </c>
      <c r="M20" s="179"/>
      <c r="N20" s="54"/>
      <c r="O20" s="77">
        <f t="shared" si="11"/>
        <v>0.5272548053228191</v>
      </c>
      <c r="P20" s="78">
        <f t="shared" si="12"/>
        <v>1.0086189358122006</v>
      </c>
      <c r="Q20" s="79">
        <f t="shared" si="13"/>
        <v>1.159678858162355E-2</v>
      </c>
      <c r="R20" s="80">
        <f t="shared" si="14"/>
        <v>1.149769072329097E-2</v>
      </c>
      <c r="S20" s="81">
        <f t="shared" si="15"/>
        <v>1.6085790884718499E-2</v>
      </c>
      <c r="T20" s="82">
        <f t="shared" si="19"/>
        <v>5.5967405596273494E-2</v>
      </c>
      <c r="U20" s="83">
        <f t="shared" si="20"/>
        <v>85606.032333246214</v>
      </c>
      <c r="V20" s="83">
        <f t="shared" si="21"/>
        <v>416705.20179996022</v>
      </c>
      <c r="W20" s="84">
        <f>SUM(V20:V$24)</f>
        <v>1666413.5039318153</v>
      </c>
      <c r="X20" s="85">
        <f t="shared" si="0"/>
        <v>410002.16906323162</v>
      </c>
      <c r="Y20" s="83">
        <f>SUM(X20:X$24)</f>
        <v>1563890.1767765631</v>
      </c>
      <c r="Z20" s="83">
        <f t="shared" si="1"/>
        <v>6703.0327367285827</v>
      </c>
      <c r="AA20" s="84">
        <f>SUM(Z20:Z$24)</f>
        <v>102523.32715525212</v>
      </c>
      <c r="AB20" s="77">
        <f t="shared" si="2"/>
        <v>19.46607567846176</v>
      </c>
      <c r="AC20" s="78">
        <f t="shared" si="3"/>
        <v>18.268457655982335</v>
      </c>
      <c r="AD20" s="86">
        <f t="shared" si="16"/>
        <v>93.847665845640734</v>
      </c>
      <c r="AE20" s="78">
        <f t="shared" si="4"/>
        <v>1.1976180224794257</v>
      </c>
      <c r="AF20" s="87">
        <f t="shared" si="17"/>
        <v>6.1523341543592691</v>
      </c>
      <c r="AH20" s="88">
        <f t="shared" si="25"/>
        <v>2.2746468914463744E-4</v>
      </c>
      <c r="AI20" s="89">
        <f t="shared" si="18"/>
        <v>4.2431737845393048E-5</v>
      </c>
      <c r="AJ20" s="89">
        <f t="shared" si="22"/>
        <v>529793641.95776886</v>
      </c>
      <c r="AK20" s="89">
        <f>SUM(AJ20:AJ$24)/U20/U20</f>
        <v>0.20292740385599783</v>
      </c>
      <c r="AL20" s="89">
        <f t="shared" si="23"/>
        <v>466926836.4976024</v>
      </c>
      <c r="AM20" s="89">
        <f>SUM(AL20:AL$24)/U20/U20</f>
        <v>0.17570702416487294</v>
      </c>
      <c r="AN20" s="89">
        <f t="shared" si="24"/>
        <v>9864139.8549219184</v>
      </c>
      <c r="AO20" s="90">
        <f>SUM(AN20:AN$24)/U20/U20</f>
        <v>1.4480901894932287E-2</v>
      </c>
      <c r="AP20" s="77">
        <f t="shared" si="5"/>
        <v>18.583145378464529</v>
      </c>
      <c r="AQ20" s="78">
        <f t="shared" si="6"/>
        <v>20.34900597845899</v>
      </c>
      <c r="AR20" s="78">
        <f t="shared" si="7"/>
        <v>17.446876190738763</v>
      </c>
      <c r="AS20" s="78">
        <f t="shared" si="8"/>
        <v>19.090039121225907</v>
      </c>
      <c r="AT20" s="78">
        <f t="shared" si="9"/>
        <v>0.96175824905552909</v>
      </c>
      <c r="AU20" s="91">
        <f t="shared" si="10"/>
        <v>1.4334777959033225</v>
      </c>
    </row>
    <row r="21" spans="1:47" ht="14.45" customHeight="1" x14ac:dyDescent="0.15">
      <c r="A21" s="203"/>
      <c r="B21" s="205" t="s">
        <v>94</v>
      </c>
      <c r="C21" s="71">
        <v>1377</v>
      </c>
      <c r="D21" s="72">
        <v>29</v>
      </c>
      <c r="E21" s="72">
        <v>455</v>
      </c>
      <c r="F21" s="126">
        <v>10</v>
      </c>
      <c r="G21" s="74" t="s">
        <v>95</v>
      </c>
      <c r="H21" s="72">
        <v>3235341</v>
      </c>
      <c r="I21" s="72">
        <v>73470</v>
      </c>
      <c r="J21" s="75">
        <v>70</v>
      </c>
      <c r="K21" s="72">
        <v>80842</v>
      </c>
      <c r="L21" s="76">
        <v>1218817</v>
      </c>
      <c r="M21" s="179"/>
      <c r="N21" s="54"/>
      <c r="O21" s="77">
        <f t="shared" si="11"/>
        <v>0.53200229489386108</v>
      </c>
      <c r="P21" s="78">
        <f t="shared" si="12"/>
        <v>1.0001077519982688</v>
      </c>
      <c r="Q21" s="79">
        <f t="shared" si="13"/>
        <v>2.1060275962236745E-2</v>
      </c>
      <c r="R21" s="80">
        <f t="shared" si="14"/>
        <v>2.1058006919911564E-2</v>
      </c>
      <c r="S21" s="81">
        <f t="shared" si="15"/>
        <v>2.197802197802198E-2</v>
      </c>
      <c r="T21" s="82">
        <f t="shared" si="19"/>
        <v>0.10034546231673393</v>
      </c>
      <c r="U21" s="83">
        <f t="shared" si="20"/>
        <v>80814.884800163723</v>
      </c>
      <c r="V21" s="83">
        <f t="shared" si="21"/>
        <v>385098.50472497038</v>
      </c>
      <c r="W21" s="84">
        <f>SUM(V21:V$24)</f>
        <v>1249708.3021318549</v>
      </c>
      <c r="X21" s="85">
        <f t="shared" si="0"/>
        <v>376634.80132442154</v>
      </c>
      <c r="Y21" s="83">
        <f>SUM(X21:X$24)</f>
        <v>1153888.0077133314</v>
      </c>
      <c r="Z21" s="83">
        <f t="shared" si="1"/>
        <v>8463.7034005488003</v>
      </c>
      <c r="AA21" s="84">
        <f>SUM(Z21:Z$24)</f>
        <v>95820.294418523539</v>
      </c>
      <c r="AB21" s="77">
        <f t="shared" si="2"/>
        <v>15.46383819295283</v>
      </c>
      <c r="AC21" s="78">
        <f t="shared" si="3"/>
        <v>14.278161882759916</v>
      </c>
      <c r="AD21" s="86">
        <f t="shared" si="16"/>
        <v>92.332587192141929</v>
      </c>
      <c r="AE21" s="78">
        <f t="shared" si="4"/>
        <v>1.185676310192914</v>
      </c>
      <c r="AF21" s="87">
        <f t="shared" si="17"/>
        <v>7.6674128078580743</v>
      </c>
      <c r="AH21" s="88">
        <f t="shared" si="25"/>
        <v>3.123728308125668E-4</v>
      </c>
      <c r="AI21" s="89">
        <f t="shared" si="18"/>
        <v>4.724173302847376E-5</v>
      </c>
      <c r="AJ21" s="89">
        <f t="shared" si="22"/>
        <v>413222533.4417659</v>
      </c>
      <c r="AK21" s="89">
        <f>SUM(AJ21:AJ$24)/U21/U21</f>
        <v>0.14658266616564</v>
      </c>
      <c r="AL21" s="89">
        <f t="shared" si="23"/>
        <v>350673228.38570976</v>
      </c>
      <c r="AM21" s="89">
        <f>SUM(AL21:AL$24)/U21/U21</f>
        <v>0.12566490864685465</v>
      </c>
      <c r="AN21" s="89">
        <f t="shared" si="24"/>
        <v>10208699.209405134</v>
      </c>
      <c r="AO21" s="90">
        <f>SUM(AN21:AN$24)/U21/U21</f>
        <v>1.4738466508954735E-2</v>
      </c>
      <c r="AP21" s="77">
        <f t="shared" si="5"/>
        <v>14.713430323629805</v>
      </c>
      <c r="AQ21" s="78">
        <f t="shared" si="6"/>
        <v>16.214246062275855</v>
      </c>
      <c r="AR21" s="78">
        <f t="shared" si="7"/>
        <v>13.583356648857812</v>
      </c>
      <c r="AS21" s="78">
        <f t="shared" si="8"/>
        <v>14.972967116662019</v>
      </c>
      <c r="AT21" s="78">
        <f t="shared" si="9"/>
        <v>0.94772822144076518</v>
      </c>
      <c r="AU21" s="91">
        <f t="shared" si="10"/>
        <v>1.4236243989450628</v>
      </c>
    </row>
    <row r="22" spans="1:47" ht="14.45" customHeight="1" x14ac:dyDescent="0.15">
      <c r="A22" s="203"/>
      <c r="B22" s="205" t="s">
        <v>236</v>
      </c>
      <c r="C22" s="71">
        <v>1438</v>
      </c>
      <c r="D22" s="72">
        <v>49</v>
      </c>
      <c r="E22" s="72">
        <v>489</v>
      </c>
      <c r="F22" s="126">
        <v>14</v>
      </c>
      <c r="G22" s="74" t="s">
        <v>97</v>
      </c>
      <c r="H22" s="72">
        <v>2593169</v>
      </c>
      <c r="I22" s="72">
        <v>102673</v>
      </c>
      <c r="J22" s="75">
        <v>75</v>
      </c>
      <c r="K22" s="72">
        <v>72127</v>
      </c>
      <c r="L22" s="76">
        <v>835000</v>
      </c>
      <c r="M22" s="179"/>
      <c r="N22" s="54"/>
      <c r="O22" s="77">
        <f t="shared" si="11"/>
        <v>0.53363147123474564</v>
      </c>
      <c r="P22" s="78">
        <f t="shared" si="12"/>
        <v>0.98997905253822749</v>
      </c>
      <c r="Q22" s="79">
        <f t="shared" si="13"/>
        <v>3.4075104311543813E-2</v>
      </c>
      <c r="R22" s="80">
        <f t="shared" si="14"/>
        <v>3.4420025579508941E-2</v>
      </c>
      <c r="S22" s="81">
        <f t="shared" si="15"/>
        <v>2.8629856850715747E-2</v>
      </c>
      <c r="T22" s="82">
        <f t="shared" si="19"/>
        <v>0.15931330973706856</v>
      </c>
      <c r="U22" s="83">
        <f t="shared" si="20"/>
        <v>72705.477822817702</v>
      </c>
      <c r="V22" s="83">
        <f t="shared" si="21"/>
        <v>336517.77164464776</v>
      </c>
      <c r="W22" s="84">
        <f>SUM(V22:V$24)</f>
        <v>864609.79740688461</v>
      </c>
      <c r="X22" s="85">
        <f t="shared" si="0"/>
        <v>326883.31601473963</v>
      </c>
      <c r="Y22" s="83">
        <f>SUM(X22:X$24)</f>
        <v>777253.20638890984</v>
      </c>
      <c r="Z22" s="83">
        <f t="shared" si="1"/>
        <v>9634.455629908116</v>
      </c>
      <c r="AA22" s="84">
        <f>SUM(Z22:Z$24)</f>
        <v>87356.591017974744</v>
      </c>
      <c r="AB22" s="77">
        <f t="shared" si="2"/>
        <v>11.891948492710926</v>
      </c>
      <c r="AC22" s="78">
        <f t="shared" si="3"/>
        <v>10.690435296815815</v>
      </c>
      <c r="AD22" s="86">
        <f t="shared" si="16"/>
        <v>89.896414396416475</v>
      </c>
      <c r="AE22" s="78">
        <f t="shared" si="4"/>
        <v>1.20151319589511</v>
      </c>
      <c r="AF22" s="87">
        <f t="shared" si="17"/>
        <v>10.103585603583532</v>
      </c>
      <c r="AH22" s="88">
        <f t="shared" si="25"/>
        <v>4.354539276426196E-4</v>
      </c>
      <c r="AI22" s="89">
        <f t="shared" si="18"/>
        <v>5.6871550403728574E-5</v>
      </c>
      <c r="AJ22" s="89">
        <f t="shared" si="22"/>
        <v>277093957.31698614</v>
      </c>
      <c r="AK22" s="89">
        <f>SUM(AJ22:AJ$24)/U22/U22</f>
        <v>0.10293353006364604</v>
      </c>
      <c r="AL22" s="89">
        <f t="shared" si="23"/>
        <v>220057077.13669905</v>
      </c>
      <c r="AM22" s="89">
        <f>SUM(AL22:AL$24)/U22/U22</f>
        <v>8.8922120454155582E-2</v>
      </c>
      <c r="AN22" s="89">
        <f t="shared" si="24"/>
        <v>10563333.550956896</v>
      </c>
      <c r="AO22" s="90">
        <f>SUM(AN22:AN$24)/U22/U22</f>
        <v>1.6278374866473919E-2</v>
      </c>
      <c r="AP22" s="77">
        <f t="shared" si="5"/>
        <v>11.263116679669869</v>
      </c>
      <c r="AQ22" s="78">
        <f t="shared" si="6"/>
        <v>12.520780305751982</v>
      </c>
      <c r="AR22" s="78">
        <f t="shared" si="7"/>
        <v>10.105966976086039</v>
      </c>
      <c r="AS22" s="78">
        <f t="shared" si="8"/>
        <v>11.274903617545592</v>
      </c>
      <c r="AT22" s="78">
        <f t="shared" si="9"/>
        <v>0.95144319592101034</v>
      </c>
      <c r="AU22" s="91">
        <f t="shared" si="10"/>
        <v>1.4515831958692096</v>
      </c>
    </row>
    <row r="23" spans="1:47" ht="14.45" customHeight="1" x14ac:dyDescent="0.15">
      <c r="A23" s="203"/>
      <c r="B23" s="205" t="s">
        <v>186</v>
      </c>
      <c r="C23" s="71">
        <v>1101</v>
      </c>
      <c r="D23" s="72">
        <v>88</v>
      </c>
      <c r="E23" s="72">
        <v>371</v>
      </c>
      <c r="F23" s="126">
        <v>32</v>
      </c>
      <c r="G23" s="74" t="s">
        <v>99</v>
      </c>
      <c r="H23" s="72">
        <v>1700191</v>
      </c>
      <c r="I23" s="72">
        <v>119801</v>
      </c>
      <c r="J23" s="75">
        <v>80</v>
      </c>
      <c r="K23" s="72">
        <v>58934</v>
      </c>
      <c r="L23" s="76">
        <v>505129</v>
      </c>
      <c r="M23" s="179"/>
      <c r="N23" s="54"/>
      <c r="O23" s="77">
        <f>IF(K23&lt;0.5,0.5,((L23-L24)-5*K24)/5/(K23-K24))</f>
        <v>0.51768128916741274</v>
      </c>
      <c r="P23" s="78">
        <f t="shared" si="12"/>
        <v>0.99185554200888892</v>
      </c>
      <c r="Q23" s="79">
        <f t="shared" si="13"/>
        <v>7.9927338782924615E-2</v>
      </c>
      <c r="R23" s="80">
        <f t="shared" si="14"/>
        <v>8.0583648926375928E-2</v>
      </c>
      <c r="S23" s="81">
        <f t="shared" si="15"/>
        <v>8.6253369272237201E-2</v>
      </c>
      <c r="T23" s="82">
        <f>5*R23/(1+5*(1-O23)*R23)</f>
        <v>0.33735781152228067</v>
      </c>
      <c r="U23" s="83">
        <f t="shared" si="20"/>
        <v>61122.527514849571</v>
      </c>
      <c r="V23" s="83">
        <f>5*U23*((1-T23)+O23*T23)</f>
        <v>255885.18752680643</v>
      </c>
      <c r="W23" s="84">
        <f>SUM(V23:V$24)</f>
        <v>528092.02576223679</v>
      </c>
      <c r="X23" s="85">
        <f t="shared" si="0"/>
        <v>233814.22795576113</v>
      </c>
      <c r="Y23" s="83">
        <f>SUM(X23:X$24)</f>
        <v>450369.89037417015</v>
      </c>
      <c r="Z23" s="83">
        <f t="shared" si="1"/>
        <v>22070.9595710453</v>
      </c>
      <c r="AA23" s="84">
        <f>SUM(Z23:Z$24)</f>
        <v>77722.135388066614</v>
      </c>
      <c r="AB23" s="77">
        <f t="shared" si="2"/>
        <v>8.6398918244003919</v>
      </c>
      <c r="AC23" s="78">
        <f t="shared" si="3"/>
        <v>7.3683126121503051</v>
      </c>
      <c r="AD23" s="86">
        <f t="shared" si="16"/>
        <v>85.282463738041841</v>
      </c>
      <c r="AE23" s="78">
        <f t="shared" si="4"/>
        <v>1.2715792122500857</v>
      </c>
      <c r="AF23" s="87">
        <f t="shared" si="17"/>
        <v>14.717536261958156</v>
      </c>
      <c r="AH23" s="88">
        <f>IF(D23=0,0,T23*T23*(1-T23)/D23)</f>
        <v>8.5699433660869624E-4</v>
      </c>
      <c r="AI23" s="89">
        <f t="shared" si="18"/>
        <v>2.1243591795532156E-4</v>
      </c>
      <c r="AJ23" s="89">
        <f t="shared" si="22"/>
        <v>267021586.91019186</v>
      </c>
      <c r="AK23" s="89">
        <f>SUM(AJ23:AJ$24)/U23/U23</f>
        <v>7.1473288273764132E-2</v>
      </c>
      <c r="AL23" s="89">
        <f t="shared" si="23"/>
        <v>196430378.30519572</v>
      </c>
      <c r="AM23" s="89">
        <f>SUM(AL23:AL$24)/U23/U23</f>
        <v>6.6915255607724461E-2</v>
      </c>
      <c r="AN23" s="89">
        <f t="shared" si="24"/>
        <v>21922998.634969521</v>
      </c>
      <c r="AO23" s="90">
        <f>SUM(AN23:AN$24)/U23/U23</f>
        <v>2.0205113564923136E-2</v>
      </c>
      <c r="AP23" s="77">
        <f t="shared" si="5"/>
        <v>8.1158958470947518</v>
      </c>
      <c r="AQ23" s="78">
        <f t="shared" si="6"/>
        <v>9.1638878017060321</v>
      </c>
      <c r="AR23" s="78">
        <f t="shared" si="7"/>
        <v>6.8613001409598677</v>
      </c>
      <c r="AS23" s="78">
        <f t="shared" si="8"/>
        <v>7.8753250833407424</v>
      </c>
      <c r="AT23" s="78">
        <f t="shared" si="9"/>
        <v>0.9929756152327307</v>
      </c>
      <c r="AU23" s="91">
        <f t="shared" si="10"/>
        <v>1.5501828092674408</v>
      </c>
    </row>
    <row r="24" spans="1:47" ht="14.45" customHeight="1" x14ac:dyDescent="0.15">
      <c r="A24" s="183"/>
      <c r="B24" s="206" t="s">
        <v>197</v>
      </c>
      <c r="C24" s="94">
        <v>695</v>
      </c>
      <c r="D24" s="95">
        <v>97</v>
      </c>
      <c r="E24" s="95">
        <v>225</v>
      </c>
      <c r="F24" s="180">
        <v>46</v>
      </c>
      <c r="G24" s="97" t="s">
        <v>101</v>
      </c>
      <c r="H24" s="95">
        <v>1052072</v>
      </c>
      <c r="I24" s="95">
        <v>159813</v>
      </c>
      <c r="J24" s="98">
        <v>85</v>
      </c>
      <c r="K24" s="95">
        <v>41062</v>
      </c>
      <c r="L24" s="99">
        <v>253559</v>
      </c>
      <c r="M24" s="179"/>
      <c r="N24" s="54"/>
      <c r="O24" s="100">
        <v>1</v>
      </c>
      <c r="P24" s="101">
        <f>IF(H24&lt;0.5,1,(I24/H24)/(K24/L24))</f>
        <v>0.93800590719217503</v>
      </c>
      <c r="Q24" s="102">
        <f t="shared" si="13"/>
        <v>0.13956834532374102</v>
      </c>
      <c r="R24" s="103">
        <f t="shared" si="14"/>
        <v>0.14879260807804998</v>
      </c>
      <c r="S24" s="104">
        <f t="shared" si="15"/>
        <v>0.20444444444444446</v>
      </c>
      <c r="T24" s="100">
        <v>1</v>
      </c>
      <c r="U24" s="105">
        <f>U23*(1-T23)</f>
        <v>40502.36539772954</v>
      </c>
      <c r="V24" s="105">
        <f>U24/R24</f>
        <v>272206.83823543036</v>
      </c>
      <c r="W24" s="106">
        <f>SUM(V24:V$24)</f>
        <v>272206.83823543036</v>
      </c>
      <c r="X24" s="100">
        <f t="shared" si="0"/>
        <v>216555.66241840905</v>
      </c>
      <c r="Y24" s="105">
        <f>SUM(X24:X$24)</f>
        <v>216555.66241840905</v>
      </c>
      <c r="Z24" s="105">
        <f t="shared" si="1"/>
        <v>55651.175817021322</v>
      </c>
      <c r="AA24" s="106">
        <f>SUM(Z24:Z$24)</f>
        <v>55651.175817021322</v>
      </c>
      <c r="AB24" s="107">
        <f t="shared" si="2"/>
        <v>6.7207639742119749</v>
      </c>
      <c r="AC24" s="101">
        <f t="shared" si="3"/>
        <v>5.3467411172619714</v>
      </c>
      <c r="AD24" s="108">
        <f t="shared" si="16"/>
        <v>79.555555555555557</v>
      </c>
      <c r="AE24" s="101">
        <f t="shared" si="4"/>
        <v>1.3740228569500039</v>
      </c>
      <c r="AF24" s="109">
        <f t="shared" si="17"/>
        <v>20.444444444444446</v>
      </c>
      <c r="AH24" s="110">
        <f>0</f>
        <v>0</v>
      </c>
      <c r="AI24" s="111">
        <f t="shared" si="18"/>
        <v>7.2287517146776413E-4</v>
      </c>
      <c r="AJ24" s="111">
        <v>0</v>
      </c>
      <c r="AK24" s="111">
        <f>(1-R24)/R24/R24/D24</f>
        <v>0.39637014868921205</v>
      </c>
      <c r="AL24" s="111">
        <f>V24*V24*AI24</f>
        <v>53562565.526303992</v>
      </c>
      <c r="AM24" s="111">
        <f>(1-S24)*(1-S24)*(1-R24)/R24/R24/D24+AI24/R24/R24</f>
        <v>0.28351740143893972</v>
      </c>
      <c r="AN24" s="111">
        <f>V24*V24*AI24</f>
        <v>53562565.526303992</v>
      </c>
      <c r="AO24" s="112">
        <f>S24*S24*(1-R24)/R24/R24/D24+AI24/R24/R24</f>
        <v>4.9218602435983236E-2</v>
      </c>
      <c r="AP24" s="107">
        <f t="shared" si="5"/>
        <v>5.4867884626217016</v>
      </c>
      <c r="AQ24" s="101">
        <f t="shared" si="6"/>
        <v>7.9547394858022482</v>
      </c>
      <c r="AR24" s="101">
        <f t="shared" si="7"/>
        <v>4.3031126156543209</v>
      </c>
      <c r="AS24" s="101">
        <f t="shared" si="8"/>
        <v>6.390369618869622</v>
      </c>
      <c r="AT24" s="101">
        <f t="shared" si="9"/>
        <v>0.93919164473304129</v>
      </c>
      <c r="AU24" s="113">
        <f t="shared" si="10"/>
        <v>1.8088540691669666</v>
      </c>
    </row>
    <row r="25" spans="1:47" ht="14.45" customHeight="1" x14ac:dyDescent="0.15">
      <c r="A25" s="203" t="s">
        <v>102</v>
      </c>
      <c r="B25" s="204" t="s">
        <v>67</v>
      </c>
      <c r="C25" s="114">
        <v>778</v>
      </c>
      <c r="D25" s="207">
        <v>1</v>
      </c>
      <c r="E25" s="207">
        <v>266</v>
      </c>
      <c r="F25" s="115">
        <v>0</v>
      </c>
      <c r="G25" s="51" t="s">
        <v>67</v>
      </c>
      <c r="H25" s="49">
        <v>2565299</v>
      </c>
      <c r="I25" s="49">
        <v>1509</v>
      </c>
      <c r="J25" s="52">
        <v>0</v>
      </c>
      <c r="K25" s="49">
        <v>100000</v>
      </c>
      <c r="L25" s="53">
        <v>8638891</v>
      </c>
      <c r="M25" s="179"/>
      <c r="N25" s="54"/>
      <c r="O25" s="116">
        <f t="shared" ref="O25:O40" si="26">IF(K25&lt;0.5,0.5,((L25-L26)-5*K26)/5/(K25-K26))</f>
        <v>0.17388316151202748</v>
      </c>
      <c r="P25" s="117">
        <f t="shared" ref="P25:P40" si="27">IF(H25&lt;0.5,1,(I25/H25)/((K25-K26)/(L25-L26)))</f>
        <v>1.0082842014159938</v>
      </c>
      <c r="Q25" s="57">
        <f t="shared" si="13"/>
        <v>1.2853470437017994E-3</v>
      </c>
      <c r="R25" s="118">
        <f t="shared" si="14"/>
        <v>1.2747864559384246E-3</v>
      </c>
      <c r="S25" s="119">
        <f t="shared" si="15"/>
        <v>0</v>
      </c>
      <c r="T25" s="120">
        <f>5*R25/(1+5*(1-O25)*R25)</f>
        <v>6.3405454226593445E-3</v>
      </c>
      <c r="U25" s="121">
        <v>100000</v>
      </c>
      <c r="V25" s="121">
        <f>5*U25*((1-T25)+O25*T25)</f>
        <v>497380.98433057161</v>
      </c>
      <c r="W25" s="122">
        <f>SUM(V25:V$42)</f>
        <v>8558002.0501438715</v>
      </c>
      <c r="X25" s="123">
        <f t="shared" si="0"/>
        <v>497380.98433057161</v>
      </c>
      <c r="Y25" s="121">
        <f>SUM(X25:X$42)</f>
        <v>8298680.8187711816</v>
      </c>
      <c r="Z25" s="121">
        <f t="shared" si="1"/>
        <v>0</v>
      </c>
      <c r="AA25" s="122">
        <f>SUM(Z25:Z$42)</f>
        <v>259321.23137269021</v>
      </c>
      <c r="AB25" s="116">
        <f t="shared" si="2"/>
        <v>85.58002050143871</v>
      </c>
      <c r="AC25" s="117">
        <f t="shared" si="3"/>
        <v>82.986808187711816</v>
      </c>
      <c r="AD25" s="64">
        <f t="shared" si="16"/>
        <v>96.969839106683438</v>
      </c>
      <c r="AE25" s="117">
        <f t="shared" si="4"/>
        <v>2.5932123137269021</v>
      </c>
      <c r="AF25" s="65">
        <f t="shared" si="17"/>
        <v>3.0301608933165736</v>
      </c>
      <c r="AH25" s="66">
        <f>IF(D25=0,0,T25*T25*(1-T25)/D25)</f>
        <v>3.9947610376374886E-5</v>
      </c>
      <c r="AI25" s="67">
        <f t="shared" si="18"/>
        <v>0</v>
      </c>
      <c r="AJ25" s="67">
        <f>U25*U25*((1-O25)*5+AB26)^2*AH25</f>
        <v>2903295432.4346528</v>
      </c>
      <c r="AK25" s="67">
        <f>SUM(AJ25:AJ$42)/U25/U25</f>
        <v>1.5415307801707852</v>
      </c>
      <c r="AL25" s="67">
        <f>U25*U25*((1-O25)*5*(1-S25)+AC26)^2*AH25+V25*V25*AI25</f>
        <v>2728261327.5541916</v>
      </c>
      <c r="AM25" s="67">
        <f>SUM(AL25:AL$42)/U25/U25</f>
        <v>1.3897979164300405</v>
      </c>
      <c r="AN25" s="67">
        <f>U25*U25*((1-O25)*5*S25+AE26)^2*AH25+V25*V25*AI25</f>
        <v>2720769.9190727533</v>
      </c>
      <c r="AO25" s="68">
        <f>SUM(AN25:AN$42)/U25/U25</f>
        <v>2.5344017954271943E-2</v>
      </c>
      <c r="AP25" s="116">
        <f t="shared" si="5"/>
        <v>83.146515900024511</v>
      </c>
      <c r="AQ25" s="117">
        <f t="shared" si="6"/>
        <v>88.01352510285291</v>
      </c>
      <c r="AR25" s="117">
        <f t="shared" si="7"/>
        <v>80.676170250743397</v>
      </c>
      <c r="AS25" s="117">
        <f t="shared" si="8"/>
        <v>85.297446124680235</v>
      </c>
      <c r="AT25" s="117">
        <f t="shared" si="9"/>
        <v>2.281184142926362</v>
      </c>
      <c r="AU25" s="124">
        <f t="shared" si="10"/>
        <v>2.9052404845274422</v>
      </c>
    </row>
    <row r="26" spans="1:47" ht="14.45" customHeight="1" x14ac:dyDescent="0.15">
      <c r="A26" s="208"/>
      <c r="B26" s="205" t="s">
        <v>69</v>
      </c>
      <c r="C26" s="71">
        <v>890</v>
      </c>
      <c r="D26" s="72">
        <v>0</v>
      </c>
      <c r="E26" s="72">
        <v>288</v>
      </c>
      <c r="F26" s="126">
        <v>0</v>
      </c>
      <c r="G26" s="74" t="s">
        <v>69</v>
      </c>
      <c r="H26" s="72">
        <v>2708194</v>
      </c>
      <c r="I26" s="72">
        <v>219</v>
      </c>
      <c r="J26" s="75">
        <v>5</v>
      </c>
      <c r="K26" s="72">
        <v>99709</v>
      </c>
      <c r="L26" s="76">
        <v>8140093</v>
      </c>
      <c r="M26" s="179"/>
      <c r="N26" s="54"/>
      <c r="O26" s="77">
        <f t="shared" si="26"/>
        <v>0.44736842105263158</v>
      </c>
      <c r="P26" s="78">
        <f t="shared" si="27"/>
        <v>1.0607026014578835</v>
      </c>
      <c r="Q26" s="79">
        <f t="shared" si="13"/>
        <v>0</v>
      </c>
      <c r="R26" s="80">
        <f t="shared" si="14"/>
        <v>0</v>
      </c>
      <c r="S26" s="81">
        <f t="shared" si="15"/>
        <v>0</v>
      </c>
      <c r="T26" s="82">
        <f>5*R26/(1+5*(1-O26)*R26)</f>
        <v>0</v>
      </c>
      <c r="U26" s="83">
        <f>U25*(1-T25)</f>
        <v>99365.945457734066</v>
      </c>
      <c r="V26" s="83">
        <f>5*U26*((1-T26)+O26*T26)</f>
        <v>496829.72728867031</v>
      </c>
      <c r="W26" s="84">
        <f>SUM(V26:V$42)</f>
        <v>8060621.0658132993</v>
      </c>
      <c r="X26" s="85">
        <f t="shared" si="0"/>
        <v>496829.72728867031</v>
      </c>
      <c r="Y26" s="83">
        <f>SUM(X26:X$42)</f>
        <v>7801299.8344406113</v>
      </c>
      <c r="Z26" s="83">
        <f t="shared" si="1"/>
        <v>0</v>
      </c>
      <c r="AA26" s="84">
        <f>SUM(Z26:Z$42)</f>
        <v>259321.23137269021</v>
      </c>
      <c r="AB26" s="77">
        <f t="shared" si="2"/>
        <v>81.120559248761296</v>
      </c>
      <c r="AC26" s="78">
        <f t="shared" si="3"/>
        <v>78.51079963566535</v>
      </c>
      <c r="AD26" s="86">
        <f t="shared" si="16"/>
        <v>96.782862892879038</v>
      </c>
      <c r="AE26" s="78">
        <f t="shared" si="4"/>
        <v>2.6097596130959588</v>
      </c>
      <c r="AF26" s="87">
        <f t="shared" si="17"/>
        <v>3.2171371071209784</v>
      </c>
      <c r="AH26" s="88">
        <f>IF(D26=0,0,T26*T26*(1-T26)/D26)</f>
        <v>0</v>
      </c>
      <c r="AI26" s="89">
        <f t="shared" si="18"/>
        <v>0</v>
      </c>
      <c r="AJ26" s="89">
        <f>U26*U26*((1-O26)*5+AB27)^2*AH26</f>
        <v>0</v>
      </c>
      <c r="AK26" s="89">
        <f>SUM(AJ26:AJ$42)/U26/U26</f>
        <v>1.2672200237357141</v>
      </c>
      <c r="AL26" s="89">
        <f>U26*U26*((1-O26)*5*(1-S26)+AC27)^2*AH26+V26*V26*AI26</f>
        <v>0</v>
      </c>
      <c r="AM26" s="89">
        <f>SUM(AL26:AL$42)/U26/U26</f>
        <v>1.1312720675503121</v>
      </c>
      <c r="AN26" s="89">
        <f>U26*U26*((1-O26)*5*S26+AE27)^2*AH26+V26*V26*AI26</f>
        <v>0</v>
      </c>
      <c r="AO26" s="90">
        <f>SUM(AN26:AN$42)/U26/U26</f>
        <v>2.5392930156824756E-2</v>
      </c>
      <c r="AP26" s="77">
        <f t="shared" si="5"/>
        <v>78.914170243353794</v>
      </c>
      <c r="AQ26" s="78">
        <f t="shared" si="6"/>
        <v>83.326948254168798</v>
      </c>
      <c r="AR26" s="78">
        <f t="shared" si="7"/>
        <v>76.426118658944631</v>
      </c>
      <c r="AS26" s="78">
        <f t="shared" si="8"/>
        <v>80.595480612386069</v>
      </c>
      <c r="AT26" s="78">
        <f t="shared" si="9"/>
        <v>2.2974304910300556</v>
      </c>
      <c r="AU26" s="91">
        <f t="shared" si="10"/>
        <v>2.9220887351618621</v>
      </c>
    </row>
    <row r="27" spans="1:47" ht="14.45" customHeight="1" x14ac:dyDescent="0.15">
      <c r="A27" s="208"/>
      <c r="B27" s="205" t="s">
        <v>71</v>
      </c>
      <c r="C27" s="127">
        <v>885</v>
      </c>
      <c r="D27" s="72">
        <v>0</v>
      </c>
      <c r="E27" s="72">
        <v>299</v>
      </c>
      <c r="F27" s="126">
        <v>0</v>
      </c>
      <c r="G27" s="74" t="s">
        <v>71</v>
      </c>
      <c r="H27" s="72">
        <v>2870493</v>
      </c>
      <c r="I27" s="72">
        <v>203</v>
      </c>
      <c r="J27" s="75">
        <v>10</v>
      </c>
      <c r="K27" s="72">
        <v>99671</v>
      </c>
      <c r="L27" s="76">
        <v>7641653</v>
      </c>
      <c r="M27" s="179"/>
      <c r="N27" s="54"/>
      <c r="O27" s="77">
        <f t="shared" si="26"/>
        <v>0.54594594594594592</v>
      </c>
      <c r="P27" s="78">
        <f t="shared" si="27"/>
        <v>0.95236501468845525</v>
      </c>
      <c r="Q27" s="79">
        <f t="shared" si="13"/>
        <v>0</v>
      </c>
      <c r="R27" s="80">
        <f t="shared" si="14"/>
        <v>0</v>
      </c>
      <c r="S27" s="81">
        <f t="shared" si="15"/>
        <v>0</v>
      </c>
      <c r="T27" s="82">
        <f t="shared" ref="T27:T40" si="28">5*R27/(1+5*(1-O27)*R27)</f>
        <v>0</v>
      </c>
      <c r="U27" s="83">
        <f t="shared" ref="U27:U41" si="29">U26*(1-T26)</f>
        <v>99365.945457734066</v>
      </c>
      <c r="V27" s="83">
        <f t="shared" ref="V27:V40" si="30">5*U27*((1-T27)+O27*T27)</f>
        <v>496829.72728867031</v>
      </c>
      <c r="W27" s="84">
        <f>SUM(V27:V$42)</f>
        <v>7563791.3385246294</v>
      </c>
      <c r="X27" s="85">
        <f t="shared" si="0"/>
        <v>496829.72728867031</v>
      </c>
      <c r="Y27" s="83">
        <f>SUM(X27:X$42)</f>
        <v>7304470.1071519405</v>
      </c>
      <c r="Z27" s="83">
        <f t="shared" si="1"/>
        <v>0</v>
      </c>
      <c r="AA27" s="84">
        <f>SUM(Z27:Z$42)</f>
        <v>259321.23137269021</v>
      </c>
      <c r="AB27" s="77">
        <f t="shared" si="2"/>
        <v>76.120559248761296</v>
      </c>
      <c r="AC27" s="78">
        <f t="shared" si="3"/>
        <v>73.51079963566535</v>
      </c>
      <c r="AD27" s="86">
        <f t="shared" si="16"/>
        <v>96.571544351681297</v>
      </c>
      <c r="AE27" s="78">
        <f t="shared" si="4"/>
        <v>2.6097596130959588</v>
      </c>
      <c r="AF27" s="87">
        <f t="shared" si="17"/>
        <v>3.4284556483187254</v>
      </c>
      <c r="AH27" s="88">
        <f t="shared" ref="AH27:AH40" si="31">IF(D27=0,0,T27*T27*(1-T27)/D27)</f>
        <v>0</v>
      </c>
      <c r="AI27" s="89">
        <f t="shared" si="18"/>
        <v>0</v>
      </c>
      <c r="AJ27" s="89">
        <f t="shared" ref="AJ27:AJ40" si="32">U27*U27*((1-O27)*5+AB28)^2*AH27</f>
        <v>0</v>
      </c>
      <c r="AK27" s="89">
        <f>SUM(AJ27:AJ$42)/U27/U27</f>
        <v>1.2672200237357141</v>
      </c>
      <c r="AL27" s="89">
        <f t="shared" ref="AL27:AL40" si="33">U27*U27*((1-O27)*5*(1-S27)+AC28)^2*AH27+V27*V27*AI27</f>
        <v>0</v>
      </c>
      <c r="AM27" s="89">
        <f>SUM(AL27:AL$42)/U27/U27</f>
        <v>1.1312720675503121</v>
      </c>
      <c r="AN27" s="89">
        <f t="shared" ref="AN27:AN40" si="34">U27*U27*((1-O27)*5*S27+AE28)^2*AH27+V27*V27*AI27</f>
        <v>0</v>
      </c>
      <c r="AO27" s="90">
        <f>SUM(AN27:AN$42)/U27/U27</f>
        <v>2.5392930156824756E-2</v>
      </c>
      <c r="AP27" s="77">
        <f t="shared" si="5"/>
        <v>73.914170243353794</v>
      </c>
      <c r="AQ27" s="78">
        <f t="shared" si="6"/>
        <v>78.326948254168798</v>
      </c>
      <c r="AR27" s="78">
        <f t="shared" si="7"/>
        <v>71.426118658944631</v>
      </c>
      <c r="AS27" s="78">
        <f t="shared" si="8"/>
        <v>75.595480612386069</v>
      </c>
      <c r="AT27" s="78">
        <f t="shared" si="9"/>
        <v>2.2974304910300556</v>
      </c>
      <c r="AU27" s="91">
        <f t="shared" si="10"/>
        <v>2.9220887351618621</v>
      </c>
    </row>
    <row r="28" spans="1:47" ht="14.45" customHeight="1" x14ac:dyDescent="0.15">
      <c r="A28" s="208"/>
      <c r="B28" s="205" t="s">
        <v>73</v>
      </c>
      <c r="C28" s="71">
        <v>774</v>
      </c>
      <c r="D28" s="72">
        <v>0</v>
      </c>
      <c r="E28" s="72">
        <v>234</v>
      </c>
      <c r="F28" s="126">
        <v>0</v>
      </c>
      <c r="G28" s="74" t="s">
        <v>73</v>
      </c>
      <c r="H28" s="72">
        <v>2932213</v>
      </c>
      <c r="I28" s="72">
        <v>481</v>
      </c>
      <c r="J28" s="75">
        <v>15</v>
      </c>
      <c r="K28" s="72">
        <v>99634</v>
      </c>
      <c r="L28" s="76">
        <v>7143382</v>
      </c>
      <c r="M28" s="179"/>
      <c r="N28" s="54"/>
      <c r="O28" s="77">
        <f t="shared" si="26"/>
        <v>0.55999999999999994</v>
      </c>
      <c r="P28" s="78">
        <f t="shared" si="27"/>
        <v>1.0211362288483135</v>
      </c>
      <c r="Q28" s="79">
        <f t="shared" si="13"/>
        <v>0</v>
      </c>
      <c r="R28" s="80">
        <f t="shared" si="14"/>
        <v>0</v>
      </c>
      <c r="S28" s="81">
        <f t="shared" si="15"/>
        <v>0</v>
      </c>
      <c r="T28" s="82">
        <f t="shared" si="28"/>
        <v>0</v>
      </c>
      <c r="U28" s="83">
        <f t="shared" si="29"/>
        <v>99365.945457734066</v>
      </c>
      <c r="V28" s="83">
        <f t="shared" si="30"/>
        <v>496829.72728867031</v>
      </c>
      <c r="W28" s="84">
        <f>SUM(V28:V$42)</f>
        <v>7066961.6112359585</v>
      </c>
      <c r="X28" s="85">
        <f t="shared" si="0"/>
        <v>496829.72728867031</v>
      </c>
      <c r="Y28" s="83">
        <f>SUM(X28:X$42)</f>
        <v>6807640.3798632696</v>
      </c>
      <c r="Z28" s="83">
        <f t="shared" si="1"/>
        <v>0</v>
      </c>
      <c r="AA28" s="84">
        <f>SUM(Z28:Z$42)</f>
        <v>259321.23137269021</v>
      </c>
      <c r="AB28" s="77">
        <f t="shared" si="2"/>
        <v>71.120559248761296</v>
      </c>
      <c r="AC28" s="78">
        <f t="shared" si="3"/>
        <v>68.51079963566535</v>
      </c>
      <c r="AD28" s="86">
        <f t="shared" si="16"/>
        <v>96.330513088391669</v>
      </c>
      <c r="AE28" s="78">
        <f t="shared" si="4"/>
        <v>2.6097596130959588</v>
      </c>
      <c r="AF28" s="87">
        <f t="shared" si="17"/>
        <v>3.6694869116083515</v>
      </c>
      <c r="AH28" s="88">
        <f t="shared" si="31"/>
        <v>0</v>
      </c>
      <c r="AI28" s="89">
        <f t="shared" si="18"/>
        <v>0</v>
      </c>
      <c r="AJ28" s="89">
        <f t="shared" si="32"/>
        <v>0</v>
      </c>
      <c r="AK28" s="89">
        <f>SUM(AJ28:AJ$42)/U28/U28</f>
        <v>1.2672200237357141</v>
      </c>
      <c r="AL28" s="89">
        <f t="shared" si="33"/>
        <v>0</v>
      </c>
      <c r="AM28" s="89">
        <f>SUM(AL28:AL$42)/U28/U28</f>
        <v>1.1312720675503121</v>
      </c>
      <c r="AN28" s="89">
        <f t="shared" si="34"/>
        <v>0</v>
      </c>
      <c r="AO28" s="90">
        <f>SUM(AN28:AN$42)/U28/U28</f>
        <v>2.5392930156824756E-2</v>
      </c>
      <c r="AP28" s="77">
        <f t="shared" si="5"/>
        <v>68.914170243353794</v>
      </c>
      <c r="AQ28" s="78">
        <f t="shared" si="6"/>
        <v>73.326948254168798</v>
      </c>
      <c r="AR28" s="78">
        <f t="shared" si="7"/>
        <v>66.426118658944631</v>
      </c>
      <c r="AS28" s="78">
        <f t="shared" si="8"/>
        <v>70.595480612386069</v>
      </c>
      <c r="AT28" s="78">
        <f t="shared" si="9"/>
        <v>2.2974304910300556</v>
      </c>
      <c r="AU28" s="91">
        <f t="shared" si="10"/>
        <v>2.9220887351618621</v>
      </c>
    </row>
    <row r="29" spans="1:47" ht="14.45" customHeight="1" x14ac:dyDescent="0.15">
      <c r="A29" s="208"/>
      <c r="B29" s="205" t="s">
        <v>75</v>
      </c>
      <c r="C29" s="71">
        <v>354</v>
      </c>
      <c r="D29" s="72">
        <v>1</v>
      </c>
      <c r="E29" s="72">
        <v>144</v>
      </c>
      <c r="F29" s="126">
        <v>0</v>
      </c>
      <c r="G29" s="74" t="s">
        <v>75</v>
      </c>
      <c r="H29" s="72">
        <v>3076411</v>
      </c>
      <c r="I29" s="72">
        <v>791</v>
      </c>
      <c r="J29" s="75">
        <v>20</v>
      </c>
      <c r="K29" s="72">
        <v>99554</v>
      </c>
      <c r="L29" s="76">
        <v>6645388</v>
      </c>
      <c r="M29" s="179"/>
      <c r="N29" s="54"/>
      <c r="O29" s="77">
        <f t="shared" si="26"/>
        <v>0.50406504065040647</v>
      </c>
      <c r="P29" s="78">
        <f t="shared" si="27"/>
        <v>1.0398951367025973</v>
      </c>
      <c r="Q29" s="79">
        <f t="shared" si="13"/>
        <v>2.8248587570621469E-3</v>
      </c>
      <c r="R29" s="80">
        <f t="shared" si="14"/>
        <v>2.7164842466899973E-3</v>
      </c>
      <c r="S29" s="81">
        <f t="shared" si="15"/>
        <v>0</v>
      </c>
      <c r="T29" s="82">
        <f t="shared" si="28"/>
        <v>1.3491542238360651E-2</v>
      </c>
      <c r="U29" s="83">
        <f t="shared" si="29"/>
        <v>99365.945457734066</v>
      </c>
      <c r="V29" s="83">
        <f t="shared" si="30"/>
        <v>493505.47562761104</v>
      </c>
      <c r="W29" s="84">
        <f>SUM(V29:V$42)</f>
        <v>6570131.8839472895</v>
      </c>
      <c r="X29" s="85">
        <f t="shared" si="0"/>
        <v>493505.47562761104</v>
      </c>
      <c r="Y29" s="83">
        <f>SUM(X29:X$42)</f>
        <v>6310810.6525746007</v>
      </c>
      <c r="Z29" s="83">
        <f t="shared" si="1"/>
        <v>0</v>
      </c>
      <c r="AA29" s="84">
        <f>SUM(Z29:Z$42)</f>
        <v>259321.23137269021</v>
      </c>
      <c r="AB29" s="77">
        <f t="shared" si="2"/>
        <v>66.12055924876131</v>
      </c>
      <c r="AC29" s="78">
        <f t="shared" si="3"/>
        <v>63.510799635665357</v>
      </c>
      <c r="AD29" s="86">
        <f t="shared" si="16"/>
        <v>96.053028524339283</v>
      </c>
      <c r="AE29" s="78">
        <f t="shared" si="4"/>
        <v>2.6097596130959588</v>
      </c>
      <c r="AF29" s="87">
        <f t="shared" si="17"/>
        <v>3.9469714756607259</v>
      </c>
      <c r="AH29" s="88">
        <f t="shared" si="31"/>
        <v>1.795659583541347E-4</v>
      </c>
      <c r="AI29" s="89">
        <f t="shared" si="18"/>
        <v>0</v>
      </c>
      <c r="AJ29" s="89">
        <f t="shared" si="32"/>
        <v>7369108445.0908918</v>
      </c>
      <c r="AK29" s="89">
        <f>SUM(AJ29:AJ$42)/U29/U29</f>
        <v>1.2672200237357141</v>
      </c>
      <c r="AL29" s="89">
        <f t="shared" si="33"/>
        <v>6776751231.6160631</v>
      </c>
      <c r="AM29" s="89">
        <f>SUM(AL29:AL$42)/U29/U29</f>
        <v>1.1312720675503121</v>
      </c>
      <c r="AN29" s="89">
        <f t="shared" si="34"/>
        <v>12407907.067376656</v>
      </c>
      <c r="AO29" s="90">
        <f>SUM(AN29:AN$42)/U29/U29</f>
        <v>2.5392930156824756E-2</v>
      </c>
      <c r="AP29" s="77">
        <f t="shared" si="5"/>
        <v>63.914170243353809</v>
      </c>
      <c r="AQ29" s="78">
        <f t="shared" si="6"/>
        <v>68.326948254168812</v>
      </c>
      <c r="AR29" s="78">
        <f t="shared" si="7"/>
        <v>61.426118658944631</v>
      </c>
      <c r="AS29" s="78">
        <f t="shared" si="8"/>
        <v>65.595480612386083</v>
      </c>
      <c r="AT29" s="78">
        <f t="shared" si="9"/>
        <v>2.2974304910300556</v>
      </c>
      <c r="AU29" s="91">
        <f t="shared" si="10"/>
        <v>2.9220887351618621</v>
      </c>
    </row>
    <row r="30" spans="1:47" ht="14.45" customHeight="1" x14ac:dyDescent="0.15">
      <c r="A30" s="208"/>
      <c r="B30" s="205" t="s">
        <v>77</v>
      </c>
      <c r="C30" s="71">
        <v>759</v>
      </c>
      <c r="D30" s="72">
        <v>0</v>
      </c>
      <c r="E30" s="72">
        <v>265</v>
      </c>
      <c r="F30" s="126">
        <v>0</v>
      </c>
      <c r="G30" s="74" t="s">
        <v>77</v>
      </c>
      <c r="H30" s="72">
        <v>3511714</v>
      </c>
      <c r="I30" s="72">
        <v>1025</v>
      </c>
      <c r="J30" s="75">
        <v>25</v>
      </c>
      <c r="K30" s="72">
        <v>99431</v>
      </c>
      <c r="L30" s="76">
        <v>6147923</v>
      </c>
      <c r="M30" s="179"/>
      <c r="N30" s="54"/>
      <c r="O30" s="77">
        <f t="shared" si="26"/>
        <v>0.52689655172413796</v>
      </c>
      <c r="P30" s="78">
        <f t="shared" si="27"/>
        <v>1.000066319908661</v>
      </c>
      <c r="Q30" s="79">
        <f t="shared" si="13"/>
        <v>0</v>
      </c>
      <c r="R30" s="80">
        <f t="shared" si="14"/>
        <v>0</v>
      </c>
      <c r="S30" s="81">
        <f t="shared" si="15"/>
        <v>0</v>
      </c>
      <c r="T30" s="82">
        <f t="shared" si="28"/>
        <v>0</v>
      </c>
      <c r="U30" s="83">
        <f t="shared" si="29"/>
        <v>98025.345607536408</v>
      </c>
      <c r="V30" s="83">
        <f t="shared" si="30"/>
        <v>490126.72803768201</v>
      </c>
      <c r="W30" s="84">
        <f>SUM(V30:V$42)</f>
        <v>6076626.4083196772</v>
      </c>
      <c r="X30" s="85">
        <f t="shared" si="0"/>
        <v>490126.72803768201</v>
      </c>
      <c r="Y30" s="83">
        <f>SUM(X30:X$42)</f>
        <v>5817305.1769469883</v>
      </c>
      <c r="Z30" s="83">
        <f t="shared" si="1"/>
        <v>0</v>
      </c>
      <c r="AA30" s="84">
        <f>SUM(Z30:Z$42)</f>
        <v>259321.23137269021</v>
      </c>
      <c r="AB30" s="77">
        <f t="shared" si="2"/>
        <v>61.990359438758176</v>
      </c>
      <c r="AC30" s="78">
        <f t="shared" si="3"/>
        <v>59.344908614122154</v>
      </c>
      <c r="AD30" s="86">
        <f t="shared" si="16"/>
        <v>95.732480262113128</v>
      </c>
      <c r="AE30" s="78">
        <f t="shared" si="4"/>
        <v>2.645450824636042</v>
      </c>
      <c r="AF30" s="87">
        <f t="shared" si="17"/>
        <v>4.2675197378869028</v>
      </c>
      <c r="AH30" s="88">
        <f t="shared" si="31"/>
        <v>0</v>
      </c>
      <c r="AI30" s="89">
        <f t="shared" si="18"/>
        <v>0</v>
      </c>
      <c r="AJ30" s="89">
        <f t="shared" si="32"/>
        <v>0</v>
      </c>
      <c r="AK30" s="89">
        <f>SUM(AJ30:AJ$42)/U30/U30</f>
        <v>0.53521915360822625</v>
      </c>
      <c r="AL30" s="89">
        <f t="shared" si="33"/>
        <v>0</v>
      </c>
      <c r="AM30" s="89">
        <f>SUM(AL30:AL$42)/U30/U30</f>
        <v>0.4571735935356388</v>
      </c>
      <c r="AN30" s="89">
        <f t="shared" si="34"/>
        <v>0</v>
      </c>
      <c r="AO30" s="90">
        <f>SUM(AN30:AN$42)/U30/U30</f>
        <v>2.4800945647366162E-2</v>
      </c>
      <c r="AP30" s="77">
        <f t="shared" si="5"/>
        <v>60.556449434433858</v>
      </c>
      <c r="AQ30" s="78">
        <f t="shared" si="6"/>
        <v>63.424269443082494</v>
      </c>
      <c r="AR30" s="78">
        <f t="shared" si="7"/>
        <v>58.019662192913437</v>
      </c>
      <c r="AS30" s="78">
        <f t="shared" si="8"/>
        <v>60.670155035330872</v>
      </c>
      <c r="AT30" s="78">
        <f t="shared" si="9"/>
        <v>2.3367838312614313</v>
      </c>
      <c r="AU30" s="91">
        <f t="shared" si="10"/>
        <v>2.9541178180106527</v>
      </c>
    </row>
    <row r="31" spans="1:47" ht="14.45" customHeight="1" x14ac:dyDescent="0.15">
      <c r="A31" s="208"/>
      <c r="B31" s="205" t="s">
        <v>79</v>
      </c>
      <c r="C31" s="71">
        <v>911</v>
      </c>
      <c r="D31" s="72">
        <v>0</v>
      </c>
      <c r="E31" s="72">
        <v>308</v>
      </c>
      <c r="F31" s="126">
        <v>0</v>
      </c>
      <c r="G31" s="74" t="s">
        <v>79</v>
      </c>
      <c r="H31" s="72">
        <v>4033928</v>
      </c>
      <c r="I31" s="72">
        <v>1660</v>
      </c>
      <c r="J31" s="75">
        <v>30</v>
      </c>
      <c r="K31" s="72">
        <v>99286</v>
      </c>
      <c r="L31" s="76">
        <v>5651111</v>
      </c>
      <c r="M31" s="179"/>
      <c r="N31" s="54"/>
      <c r="O31" s="77">
        <f t="shared" si="26"/>
        <v>0.5217821782178218</v>
      </c>
      <c r="P31" s="78">
        <f t="shared" si="27"/>
        <v>1.0103313840519563</v>
      </c>
      <c r="Q31" s="79">
        <f t="shared" si="13"/>
        <v>0</v>
      </c>
      <c r="R31" s="80">
        <f t="shared" si="14"/>
        <v>0</v>
      </c>
      <c r="S31" s="81">
        <f t="shared" si="15"/>
        <v>0</v>
      </c>
      <c r="T31" s="82">
        <f t="shared" si="28"/>
        <v>0</v>
      </c>
      <c r="U31" s="83">
        <f t="shared" si="29"/>
        <v>98025.345607536408</v>
      </c>
      <c r="V31" s="83">
        <f t="shared" si="30"/>
        <v>490126.72803768201</v>
      </c>
      <c r="W31" s="84">
        <f>SUM(V31:V$42)</f>
        <v>5586499.6802819958</v>
      </c>
      <c r="X31" s="85">
        <f t="shared" si="0"/>
        <v>490126.72803768201</v>
      </c>
      <c r="Y31" s="83">
        <f>SUM(X31:X$42)</f>
        <v>5327178.4489093069</v>
      </c>
      <c r="Z31" s="83">
        <f t="shared" si="1"/>
        <v>0</v>
      </c>
      <c r="AA31" s="84">
        <f>SUM(Z31:Z$42)</f>
        <v>259321.23137269021</v>
      </c>
      <c r="AB31" s="77">
        <f t="shared" si="2"/>
        <v>56.990359438758183</v>
      </c>
      <c r="AC31" s="78">
        <f t="shared" si="3"/>
        <v>54.344908614122154</v>
      </c>
      <c r="AD31" s="86">
        <f t="shared" si="16"/>
        <v>95.358073100979766</v>
      </c>
      <c r="AE31" s="78">
        <f t="shared" si="4"/>
        <v>2.645450824636042</v>
      </c>
      <c r="AF31" s="87">
        <f t="shared" si="17"/>
        <v>4.64192689902025</v>
      </c>
      <c r="AH31" s="88">
        <f t="shared" si="31"/>
        <v>0</v>
      </c>
      <c r="AI31" s="89">
        <f t="shared" si="18"/>
        <v>0</v>
      </c>
      <c r="AJ31" s="89">
        <f t="shared" si="32"/>
        <v>0</v>
      </c>
      <c r="AK31" s="89">
        <f>SUM(AJ31:AJ$42)/U31/U31</f>
        <v>0.53521915360822625</v>
      </c>
      <c r="AL31" s="89">
        <f t="shared" si="33"/>
        <v>0</v>
      </c>
      <c r="AM31" s="89">
        <f>SUM(AL31:AL$42)/U31/U31</f>
        <v>0.4571735935356388</v>
      </c>
      <c r="AN31" s="89">
        <f t="shared" si="34"/>
        <v>0</v>
      </c>
      <c r="AO31" s="90">
        <f>SUM(AN31:AN$42)/U31/U31</f>
        <v>2.4800945647366162E-2</v>
      </c>
      <c r="AP31" s="77">
        <f t="shared" si="5"/>
        <v>55.556449434433866</v>
      </c>
      <c r="AQ31" s="78">
        <f t="shared" si="6"/>
        <v>58.424269443082501</v>
      </c>
      <c r="AR31" s="78">
        <f t="shared" si="7"/>
        <v>53.019662192913437</v>
      </c>
      <c r="AS31" s="78">
        <f t="shared" si="8"/>
        <v>55.670155035330872</v>
      </c>
      <c r="AT31" s="78">
        <f t="shared" si="9"/>
        <v>2.3367838312614313</v>
      </c>
      <c r="AU31" s="91">
        <f t="shared" si="10"/>
        <v>2.9541178180106527</v>
      </c>
    </row>
    <row r="32" spans="1:47" ht="14.45" customHeight="1" x14ac:dyDescent="0.15">
      <c r="A32" s="208"/>
      <c r="B32" s="205" t="s">
        <v>81</v>
      </c>
      <c r="C32" s="71">
        <v>965</v>
      </c>
      <c r="D32" s="72">
        <v>1</v>
      </c>
      <c r="E32" s="72">
        <v>314</v>
      </c>
      <c r="F32" s="126">
        <v>0</v>
      </c>
      <c r="G32" s="74" t="s">
        <v>81</v>
      </c>
      <c r="H32" s="72">
        <v>4761382</v>
      </c>
      <c r="I32" s="72">
        <v>2688</v>
      </c>
      <c r="J32" s="75">
        <v>35</v>
      </c>
      <c r="K32" s="72">
        <v>99084</v>
      </c>
      <c r="L32" s="76">
        <v>5155164</v>
      </c>
      <c r="M32" s="179"/>
      <c r="N32" s="54"/>
      <c r="O32" s="77">
        <f t="shared" si="26"/>
        <v>0.5321554770318021</v>
      </c>
      <c r="P32" s="78">
        <f t="shared" si="27"/>
        <v>0.98696699178052738</v>
      </c>
      <c r="Q32" s="79">
        <f t="shared" si="13"/>
        <v>1.0362694300518134E-3</v>
      </c>
      <c r="R32" s="80">
        <f t="shared" si="14"/>
        <v>1.0499534824182342E-3</v>
      </c>
      <c r="S32" s="81">
        <f t="shared" si="15"/>
        <v>0</v>
      </c>
      <c r="T32" s="82">
        <f t="shared" si="28"/>
        <v>5.2369051805632406E-3</v>
      </c>
      <c r="U32" s="83">
        <f t="shared" si="29"/>
        <v>98025.345607536408</v>
      </c>
      <c r="V32" s="83">
        <f t="shared" si="30"/>
        <v>488925.88941775996</v>
      </c>
      <c r="W32" s="84">
        <f>SUM(V32:V$42)</f>
        <v>5096372.9522443144</v>
      </c>
      <c r="X32" s="85">
        <f t="shared" si="0"/>
        <v>488925.88941775996</v>
      </c>
      <c r="Y32" s="83">
        <f>SUM(X32:X$42)</f>
        <v>4837051.7208716236</v>
      </c>
      <c r="Z32" s="83">
        <f t="shared" si="1"/>
        <v>0</v>
      </c>
      <c r="AA32" s="84">
        <f>SUM(Z32:Z$42)</f>
        <v>259321.23137269021</v>
      </c>
      <c r="AB32" s="77">
        <f t="shared" si="2"/>
        <v>51.99035943875819</v>
      </c>
      <c r="AC32" s="78">
        <f t="shared" si="3"/>
        <v>49.344908614122147</v>
      </c>
      <c r="AD32" s="86">
        <f t="shared" si="16"/>
        <v>94.911651211505401</v>
      </c>
      <c r="AE32" s="78">
        <f t="shared" si="4"/>
        <v>2.645450824636042</v>
      </c>
      <c r="AF32" s="87">
        <f t="shared" si="17"/>
        <v>5.0883487884946028</v>
      </c>
      <c r="AH32" s="88">
        <f t="shared" si="31"/>
        <v>2.7281552824617547E-5</v>
      </c>
      <c r="AI32" s="89">
        <f t="shared" si="18"/>
        <v>0</v>
      </c>
      <c r="AJ32" s="89">
        <f t="shared" si="32"/>
        <v>644646148.99047661</v>
      </c>
      <c r="AK32" s="89">
        <f>SUM(AJ32:AJ$42)/U32/U32</f>
        <v>0.53521915360822625</v>
      </c>
      <c r="AL32" s="89">
        <f t="shared" si="33"/>
        <v>577357860.81412935</v>
      </c>
      <c r="AM32" s="89">
        <f>SUM(AL32:AL$42)/U32/U32</f>
        <v>0.4571735935356388</v>
      </c>
      <c r="AN32" s="89">
        <f t="shared" si="34"/>
        <v>1853983.679608338</v>
      </c>
      <c r="AO32" s="90">
        <f>SUM(AN32:AN$42)/U32/U32</f>
        <v>2.4800945647366162E-2</v>
      </c>
      <c r="AP32" s="77">
        <f t="shared" si="5"/>
        <v>50.556449434433873</v>
      </c>
      <c r="AQ32" s="78">
        <f t="shared" si="6"/>
        <v>53.424269443082508</v>
      </c>
      <c r="AR32" s="78">
        <f t="shared" si="7"/>
        <v>48.01966219291343</v>
      </c>
      <c r="AS32" s="78">
        <f t="shared" si="8"/>
        <v>50.670155035330865</v>
      </c>
      <c r="AT32" s="78">
        <f t="shared" si="9"/>
        <v>2.3367838312614313</v>
      </c>
      <c r="AU32" s="91">
        <f t="shared" si="10"/>
        <v>2.9541178180106527</v>
      </c>
    </row>
    <row r="33" spans="1:47" ht="14.45" customHeight="1" x14ac:dyDescent="0.15">
      <c r="A33" s="208"/>
      <c r="B33" s="205" t="s">
        <v>83</v>
      </c>
      <c r="C33" s="71">
        <v>886</v>
      </c>
      <c r="D33" s="72">
        <v>1</v>
      </c>
      <c r="E33" s="72">
        <v>302</v>
      </c>
      <c r="F33" s="126">
        <v>0</v>
      </c>
      <c r="G33" s="74" t="s">
        <v>83</v>
      </c>
      <c r="H33" s="72">
        <v>4268754</v>
      </c>
      <c r="I33" s="72">
        <v>3533</v>
      </c>
      <c r="J33" s="75">
        <v>40</v>
      </c>
      <c r="K33" s="72">
        <v>98801</v>
      </c>
      <c r="L33" s="76">
        <v>4660406</v>
      </c>
      <c r="M33" s="179"/>
      <c r="N33" s="54"/>
      <c r="O33" s="77">
        <f t="shared" si="26"/>
        <v>0.53557692307692306</v>
      </c>
      <c r="P33" s="78">
        <f t="shared" si="27"/>
        <v>0.98091291517113921</v>
      </c>
      <c r="Q33" s="79">
        <f t="shared" si="13"/>
        <v>1.128668171557562E-3</v>
      </c>
      <c r="R33" s="80">
        <f t="shared" si="14"/>
        <v>1.1506303506674128E-3</v>
      </c>
      <c r="S33" s="81">
        <f t="shared" si="15"/>
        <v>0</v>
      </c>
      <c r="T33" s="82">
        <f t="shared" si="28"/>
        <v>5.7378208901314367E-3</v>
      </c>
      <c r="U33" s="83">
        <f t="shared" si="29"/>
        <v>97511.99616729781</v>
      </c>
      <c r="V33" s="83">
        <f t="shared" si="30"/>
        <v>486260.74249006331</v>
      </c>
      <c r="W33" s="84">
        <f>SUM(V33:V$42)</f>
        <v>4607447.0628265543</v>
      </c>
      <c r="X33" s="85">
        <f t="shared" si="0"/>
        <v>486260.74249006331</v>
      </c>
      <c r="Y33" s="83">
        <f>SUM(X33:X$42)</f>
        <v>4348125.8314538635</v>
      </c>
      <c r="Z33" s="83">
        <f t="shared" si="1"/>
        <v>0</v>
      </c>
      <c r="AA33" s="84">
        <f>SUM(Z33:Z$42)</f>
        <v>259321.23137269021</v>
      </c>
      <c r="AB33" s="77">
        <f t="shared" si="2"/>
        <v>47.250053777196023</v>
      </c>
      <c r="AC33" s="78">
        <f t="shared" si="3"/>
        <v>44.590676043529463</v>
      </c>
      <c r="AD33" s="86">
        <f t="shared" si="16"/>
        <v>94.371693741965572</v>
      </c>
      <c r="AE33" s="78">
        <f t="shared" si="4"/>
        <v>2.6593777336665547</v>
      </c>
      <c r="AF33" s="87">
        <f t="shared" si="17"/>
        <v>5.6283062580344243</v>
      </c>
      <c r="AH33" s="88">
        <f t="shared" si="31"/>
        <v>3.2733684650790468E-5</v>
      </c>
      <c r="AI33" s="89">
        <f t="shared" si="18"/>
        <v>0</v>
      </c>
      <c r="AJ33" s="89">
        <f t="shared" si="32"/>
        <v>625513502.9859134</v>
      </c>
      <c r="AK33" s="89">
        <f>SUM(AJ33:AJ$42)/U33/U33</f>
        <v>0.47307309082384708</v>
      </c>
      <c r="AL33" s="89">
        <f t="shared" si="33"/>
        <v>553098297.21110547</v>
      </c>
      <c r="AM33" s="89">
        <f>SUM(AL33:AL$42)/U33/U33</f>
        <v>0.40128020941865705</v>
      </c>
      <c r="AN33" s="89">
        <f t="shared" si="34"/>
        <v>2226738.435246164</v>
      </c>
      <c r="AO33" s="90">
        <f>SUM(AN33:AN$42)/U33/U33</f>
        <v>2.4867781015228765E-2</v>
      </c>
      <c r="AP33" s="77">
        <f t="shared" si="5"/>
        <v>45.901959720496386</v>
      </c>
      <c r="AQ33" s="78">
        <f t="shared" si="6"/>
        <v>48.598147833895659</v>
      </c>
      <c r="AR33" s="78">
        <f t="shared" si="7"/>
        <v>43.349081080386206</v>
      </c>
      <c r="AS33" s="78">
        <f t="shared" si="8"/>
        <v>45.83227100667272</v>
      </c>
      <c r="AT33" s="78">
        <f t="shared" si="9"/>
        <v>2.3502951111396602</v>
      </c>
      <c r="AU33" s="91">
        <f t="shared" si="10"/>
        <v>2.9684603561934493</v>
      </c>
    </row>
    <row r="34" spans="1:47" ht="14.45" customHeight="1" x14ac:dyDescent="0.15">
      <c r="A34" s="208"/>
      <c r="B34" s="205" t="s">
        <v>85</v>
      </c>
      <c r="C34" s="71">
        <v>1078</v>
      </c>
      <c r="D34" s="72">
        <v>5</v>
      </c>
      <c r="E34" s="72">
        <v>356</v>
      </c>
      <c r="F34" s="128">
        <v>1</v>
      </c>
      <c r="G34" s="74" t="s">
        <v>85</v>
      </c>
      <c r="H34" s="72">
        <v>3950745</v>
      </c>
      <c r="I34" s="72">
        <v>4966</v>
      </c>
      <c r="J34" s="75">
        <v>45</v>
      </c>
      <c r="K34" s="72">
        <v>98385</v>
      </c>
      <c r="L34" s="76">
        <v>4167367</v>
      </c>
      <c r="M34" s="179"/>
      <c r="N34" s="54"/>
      <c r="O34" s="77">
        <f t="shared" si="26"/>
        <v>0.53503184713375795</v>
      </c>
      <c r="P34" s="78">
        <f t="shared" si="27"/>
        <v>0.98169390256016631</v>
      </c>
      <c r="Q34" s="79">
        <f t="shared" si="13"/>
        <v>4.6382189239332098E-3</v>
      </c>
      <c r="R34" s="80">
        <f t="shared" si="14"/>
        <v>4.7247099241802017E-3</v>
      </c>
      <c r="S34" s="81">
        <f t="shared" si="15"/>
        <v>2.8089887640449437E-3</v>
      </c>
      <c r="T34" s="82">
        <f t="shared" si="28"/>
        <v>2.336688314439363E-2</v>
      </c>
      <c r="U34" s="83">
        <f t="shared" si="29"/>
        <v>96952.489798650669</v>
      </c>
      <c r="V34" s="83">
        <f t="shared" si="30"/>
        <v>479495.57455131499</v>
      </c>
      <c r="W34" s="84">
        <f>SUM(V34:V$42)</f>
        <v>4121186.3203364909</v>
      </c>
      <c r="X34" s="85">
        <f t="shared" si="0"/>
        <v>478148.67686999112</v>
      </c>
      <c r="Y34" s="83">
        <f>SUM(X34:X$42)</f>
        <v>3861865.0889638001</v>
      </c>
      <c r="Z34" s="83">
        <f t="shared" si="1"/>
        <v>1346.8976813239185</v>
      </c>
      <c r="AA34" s="84">
        <f>SUM(Z34:Z$42)</f>
        <v>259321.23137269021</v>
      </c>
      <c r="AB34" s="77">
        <f t="shared" si="2"/>
        <v>42.507276800165755</v>
      </c>
      <c r="AC34" s="78">
        <f t="shared" si="3"/>
        <v>39.832551974519248</v>
      </c>
      <c r="AD34" s="86">
        <f t="shared" si="16"/>
        <v>93.707607198125487</v>
      </c>
      <c r="AE34" s="78">
        <f t="shared" si="4"/>
        <v>2.6747248256465022</v>
      </c>
      <c r="AF34" s="87">
        <f t="shared" si="17"/>
        <v>6.2923928018745068</v>
      </c>
      <c r="AH34" s="88">
        <f t="shared" si="31"/>
        <v>1.0665052946525215E-4</v>
      </c>
      <c r="AI34" s="89">
        <f t="shared" si="18"/>
        <v>7.8682537813719462E-6</v>
      </c>
      <c r="AJ34" s="89">
        <f t="shared" si="32"/>
        <v>1667572964.2978532</v>
      </c>
      <c r="AK34" s="89">
        <f>SUM(AJ34:AJ$42)/U34/U34</f>
        <v>0.4120034828034973</v>
      </c>
      <c r="AL34" s="89">
        <f t="shared" si="33"/>
        <v>1453533387.7083371</v>
      </c>
      <c r="AM34" s="89">
        <f>SUM(AL34:AL$42)/U34/U34</f>
        <v>0.34708350782076924</v>
      </c>
      <c r="AN34" s="89">
        <f t="shared" si="34"/>
        <v>9286127.0912356284</v>
      </c>
      <c r="AO34" s="90">
        <f>SUM(AN34:AN$42)/U34/U34</f>
        <v>2.491873734453318E-2</v>
      </c>
      <c r="AP34" s="77">
        <f t="shared" si="5"/>
        <v>41.249201850276876</v>
      </c>
      <c r="AQ34" s="78">
        <f t="shared" si="6"/>
        <v>43.765351750054634</v>
      </c>
      <c r="AR34" s="78">
        <f t="shared" si="7"/>
        <v>38.677841619649136</v>
      </c>
      <c r="AS34" s="78">
        <f t="shared" si="8"/>
        <v>40.98726232938936</v>
      </c>
      <c r="AT34" s="78">
        <f t="shared" si="9"/>
        <v>2.3653256960699007</v>
      </c>
      <c r="AU34" s="91">
        <f t="shared" si="10"/>
        <v>2.9841239552231036</v>
      </c>
    </row>
    <row r="35" spans="1:47" ht="14.45" customHeight="1" x14ac:dyDescent="0.15">
      <c r="A35" s="208"/>
      <c r="B35" s="205" t="s">
        <v>87</v>
      </c>
      <c r="C35" s="71">
        <v>1431</v>
      </c>
      <c r="D35" s="72">
        <v>2</v>
      </c>
      <c r="E35" s="72">
        <v>474</v>
      </c>
      <c r="F35" s="128">
        <v>1</v>
      </c>
      <c r="G35" s="74" t="s">
        <v>87</v>
      </c>
      <c r="H35" s="72">
        <v>3800955</v>
      </c>
      <c r="I35" s="72">
        <v>7376</v>
      </c>
      <c r="J35" s="75">
        <v>50</v>
      </c>
      <c r="K35" s="72">
        <v>97757</v>
      </c>
      <c r="L35" s="76">
        <v>3676902</v>
      </c>
      <c r="M35" s="179"/>
      <c r="N35" s="54"/>
      <c r="O35" s="77">
        <f t="shared" si="26"/>
        <v>0.52678762006403412</v>
      </c>
      <c r="P35" s="78">
        <f t="shared" si="27"/>
        <v>1.0077020280165589</v>
      </c>
      <c r="Q35" s="79">
        <f t="shared" si="13"/>
        <v>1.397624039133473E-3</v>
      </c>
      <c r="R35" s="80">
        <f t="shared" si="14"/>
        <v>1.3869417747271883E-3</v>
      </c>
      <c r="S35" s="81">
        <f t="shared" si="15"/>
        <v>2.1097046413502108E-3</v>
      </c>
      <c r="T35" s="82">
        <f t="shared" si="28"/>
        <v>6.9120264361793851E-3</v>
      </c>
      <c r="U35" s="83">
        <f t="shared" si="29"/>
        <v>94687.012298967587</v>
      </c>
      <c r="V35" s="83">
        <f t="shared" si="30"/>
        <v>471886.52335606713</v>
      </c>
      <c r="W35" s="84">
        <f>SUM(V35:V$42)</f>
        <v>3641690.7457851763</v>
      </c>
      <c r="X35" s="85">
        <f t="shared" si="0"/>
        <v>470890.98216755223</v>
      </c>
      <c r="Y35" s="83">
        <f>SUM(X35:X$42)</f>
        <v>3383716.4120938093</v>
      </c>
      <c r="Z35" s="83">
        <f t="shared" si="1"/>
        <v>995.54118851490944</v>
      </c>
      <c r="AA35" s="84">
        <f>SUM(Z35:Z$42)</f>
        <v>257974.33369136628</v>
      </c>
      <c r="AB35" s="77">
        <f t="shared" si="2"/>
        <v>38.460298380593038</v>
      </c>
      <c r="AC35" s="78">
        <f t="shared" si="3"/>
        <v>35.735802935781336</v>
      </c>
      <c r="AD35" s="86">
        <f t="shared" si="16"/>
        <v>92.916083443111106</v>
      </c>
      <c r="AE35" s="78">
        <f t="shared" si="4"/>
        <v>2.7244954448116965</v>
      </c>
      <c r="AF35" s="87">
        <f t="shared" si="17"/>
        <v>7.0839165568888802</v>
      </c>
      <c r="AH35" s="88">
        <f t="shared" si="31"/>
        <v>2.3722939861437894E-5</v>
      </c>
      <c r="AI35" s="89">
        <f t="shared" si="18"/>
        <v>4.4414636870811735E-6</v>
      </c>
      <c r="AJ35" s="89">
        <f t="shared" si="32"/>
        <v>276808401.44816554</v>
      </c>
      <c r="AK35" s="89">
        <f>SUM(AJ35:AJ$42)/U35/U35</f>
        <v>0.24595831353588074</v>
      </c>
      <c r="AL35" s="89">
        <f t="shared" si="33"/>
        <v>237376566.87641612</v>
      </c>
      <c r="AM35" s="89">
        <f>SUM(AL35:AL$42)/U35/U35</f>
        <v>0.20176797383436193</v>
      </c>
      <c r="AN35" s="89">
        <f t="shared" si="34"/>
        <v>2583321.0464358833</v>
      </c>
      <c r="AO35" s="90">
        <f>SUM(AN35:AN$42)/U35/U35</f>
        <v>2.5089664180969948E-2</v>
      </c>
      <c r="AP35" s="77">
        <f t="shared" si="5"/>
        <v>37.488252364563223</v>
      </c>
      <c r="AQ35" s="78">
        <f t="shared" si="6"/>
        <v>39.432344396622852</v>
      </c>
      <c r="AR35" s="78">
        <f t="shared" si="7"/>
        <v>34.855398569434776</v>
      </c>
      <c r="AS35" s="78">
        <f t="shared" si="8"/>
        <v>36.616207302127897</v>
      </c>
      <c r="AT35" s="78">
        <f t="shared" si="9"/>
        <v>2.4140369871758733</v>
      </c>
      <c r="AU35" s="91">
        <f t="shared" si="10"/>
        <v>3.0349539024475196</v>
      </c>
    </row>
    <row r="36" spans="1:47" ht="14.45" customHeight="1" x14ac:dyDescent="0.15">
      <c r="A36" s="208"/>
      <c r="B36" s="205" t="s">
        <v>89</v>
      </c>
      <c r="C36" s="71">
        <v>1819</v>
      </c>
      <c r="D36" s="72">
        <v>9</v>
      </c>
      <c r="E36" s="72">
        <v>597</v>
      </c>
      <c r="F36" s="128">
        <v>1</v>
      </c>
      <c r="G36" s="74" t="s">
        <v>89</v>
      </c>
      <c r="H36" s="72">
        <v>4359516</v>
      </c>
      <c r="I36" s="72">
        <v>12192</v>
      </c>
      <c r="J36" s="75">
        <v>55</v>
      </c>
      <c r="K36" s="72">
        <v>96820</v>
      </c>
      <c r="L36" s="76">
        <v>3190334</v>
      </c>
      <c r="M36" s="179"/>
      <c r="N36" s="54"/>
      <c r="O36" s="77">
        <f t="shared" si="26"/>
        <v>0.52787878787878784</v>
      </c>
      <c r="P36" s="78">
        <f t="shared" si="27"/>
        <v>1.0190450332726677</v>
      </c>
      <c r="Q36" s="79">
        <f t="shared" si="13"/>
        <v>4.9477735019241341E-3</v>
      </c>
      <c r="R36" s="80">
        <f t="shared" si="14"/>
        <v>4.8553040742805422E-3</v>
      </c>
      <c r="S36" s="81">
        <f t="shared" si="15"/>
        <v>1.6750418760469012E-3</v>
      </c>
      <c r="T36" s="82">
        <f t="shared" si="28"/>
        <v>2.4001428948197814E-2</v>
      </c>
      <c r="U36" s="83">
        <f t="shared" si="29"/>
        <v>94032.533166794281</v>
      </c>
      <c r="V36" s="83">
        <f t="shared" si="30"/>
        <v>464834.97822045191</v>
      </c>
      <c r="W36" s="84">
        <f>SUM(V36:V$42)</f>
        <v>3169804.2224291088</v>
      </c>
      <c r="X36" s="85">
        <f t="shared" si="0"/>
        <v>464056.36016648129</v>
      </c>
      <c r="Y36" s="83">
        <f>SUM(X36:X$42)</f>
        <v>2912825.4299262571</v>
      </c>
      <c r="Z36" s="83">
        <f t="shared" si="1"/>
        <v>778.61805397060618</v>
      </c>
      <c r="AA36" s="84">
        <f>SUM(Z36:Z$42)</f>
        <v>256978.79250285137</v>
      </c>
      <c r="AB36" s="77">
        <f t="shared" si="2"/>
        <v>33.709654687346678</v>
      </c>
      <c r="AC36" s="78">
        <f t="shared" si="3"/>
        <v>30.976783585735234</v>
      </c>
      <c r="AD36" s="86">
        <f t="shared" si="16"/>
        <v>91.892912796175096</v>
      </c>
      <c r="AE36" s="78">
        <f t="shared" si="4"/>
        <v>2.73287110161144</v>
      </c>
      <c r="AF36" s="87">
        <f t="shared" si="17"/>
        <v>8.1070872038248911</v>
      </c>
      <c r="AH36" s="88">
        <f t="shared" si="31"/>
        <v>6.2471346909542547E-5</v>
      </c>
      <c r="AI36" s="89">
        <f t="shared" si="18"/>
        <v>2.801065512161458E-6</v>
      </c>
      <c r="AJ36" s="89">
        <f t="shared" si="32"/>
        <v>559794430.88644266</v>
      </c>
      <c r="AK36" s="89">
        <f>SUM(AJ36:AJ$42)/U36/U36</f>
        <v>0.21808836530814146</v>
      </c>
      <c r="AL36" s="89">
        <f t="shared" si="33"/>
        <v>466399310.92705554</v>
      </c>
      <c r="AM36" s="89">
        <f>SUM(AL36:AL$42)/U36/U36</f>
        <v>0.17774029005795988</v>
      </c>
      <c r="AN36" s="89">
        <f t="shared" si="34"/>
        <v>4922118.5622364013</v>
      </c>
      <c r="AO36" s="90">
        <f>SUM(AN36:AN$42)/U36/U36</f>
        <v>2.5147973603625466E-2</v>
      </c>
      <c r="AP36" s="77">
        <f t="shared" si="5"/>
        <v>32.794336019249194</v>
      </c>
      <c r="AQ36" s="78">
        <f t="shared" si="6"/>
        <v>34.624973355444162</v>
      </c>
      <c r="AR36" s="78">
        <f t="shared" si="7"/>
        <v>30.150462160207216</v>
      </c>
      <c r="AS36" s="78">
        <f t="shared" si="8"/>
        <v>31.803105011263252</v>
      </c>
      <c r="AT36" s="78">
        <f t="shared" si="9"/>
        <v>2.4220520941558346</v>
      </c>
      <c r="AU36" s="91">
        <f t="shared" si="10"/>
        <v>3.0436901090670454</v>
      </c>
    </row>
    <row r="37" spans="1:47" ht="14.45" customHeight="1" x14ac:dyDescent="0.15">
      <c r="A37" s="208"/>
      <c r="B37" s="205" t="s">
        <v>91</v>
      </c>
      <c r="C37" s="71">
        <v>1682</v>
      </c>
      <c r="D37" s="72">
        <v>6</v>
      </c>
      <c r="E37" s="72">
        <v>571</v>
      </c>
      <c r="F37" s="128">
        <v>3</v>
      </c>
      <c r="G37" s="74" t="s">
        <v>91</v>
      </c>
      <c r="H37" s="72">
        <v>5117803</v>
      </c>
      <c r="I37" s="72">
        <v>19941</v>
      </c>
      <c r="J37" s="75">
        <v>60</v>
      </c>
      <c r="K37" s="72">
        <v>95500</v>
      </c>
      <c r="L37" s="76">
        <v>2709350</v>
      </c>
      <c r="M37" s="179"/>
      <c r="N37" s="54"/>
      <c r="O37" s="77">
        <f t="shared" si="26"/>
        <v>0.53039832285115307</v>
      </c>
      <c r="P37" s="78">
        <f t="shared" si="27"/>
        <v>0.96597192070712601</v>
      </c>
      <c r="Q37" s="79">
        <f t="shared" si="13"/>
        <v>3.5671819262782403E-3</v>
      </c>
      <c r="R37" s="80">
        <f t="shared" si="14"/>
        <v>3.6928422553596956E-3</v>
      </c>
      <c r="S37" s="81">
        <f t="shared" si="15"/>
        <v>5.2539404553415062E-3</v>
      </c>
      <c r="T37" s="82">
        <f t="shared" si="28"/>
        <v>1.8305487604873719E-2</v>
      </c>
      <c r="U37" s="83">
        <f t="shared" si="29"/>
        <v>91775.618003172422</v>
      </c>
      <c r="V37" s="83">
        <f t="shared" si="30"/>
        <v>454933.44194391015</v>
      </c>
      <c r="W37" s="84">
        <f>SUM(V37:V$42)</f>
        <v>2704969.2442086567</v>
      </c>
      <c r="X37" s="85">
        <f t="shared" si="0"/>
        <v>452543.24872879323</v>
      </c>
      <c r="Y37" s="83">
        <f>SUM(X37:X$42)</f>
        <v>2448769.0697597759</v>
      </c>
      <c r="Z37" s="83">
        <f t="shared" si="1"/>
        <v>2390.1932151168658</v>
      </c>
      <c r="AA37" s="84">
        <f>SUM(Z37:Z$42)</f>
        <v>256200.17444888077</v>
      </c>
      <c r="AB37" s="77">
        <f t="shared" si="2"/>
        <v>29.473724100829848</v>
      </c>
      <c r="AC37" s="78">
        <f t="shared" si="3"/>
        <v>26.682131082736255</v>
      </c>
      <c r="AD37" s="86">
        <f t="shared" si="16"/>
        <v>90.528536507488738</v>
      </c>
      <c r="AE37" s="78">
        <f t="shared" si="4"/>
        <v>2.7915930180935926</v>
      </c>
      <c r="AF37" s="87">
        <f t="shared" si="17"/>
        <v>9.4714634925112637</v>
      </c>
      <c r="AH37" s="88">
        <f t="shared" si="31"/>
        <v>5.4826145761130603E-5</v>
      </c>
      <c r="AI37" s="89">
        <f t="shared" si="18"/>
        <v>9.1529537040862204E-6</v>
      </c>
      <c r="AJ37" s="89">
        <f t="shared" si="32"/>
        <v>344717457.83793467</v>
      </c>
      <c r="AK37" s="89">
        <f>SUM(AJ37:AJ$42)/U37/U37</f>
        <v>0.16248448440992122</v>
      </c>
      <c r="AL37" s="89">
        <f t="shared" si="33"/>
        <v>278910873.15208375</v>
      </c>
      <c r="AM37" s="89">
        <f>SUM(AL37:AL$42)/U37/U37</f>
        <v>0.13121597301526738</v>
      </c>
      <c r="AN37" s="89">
        <f t="shared" si="34"/>
        <v>5591320.7767568333</v>
      </c>
      <c r="AO37" s="90">
        <f>SUM(AN37:AN$42)/U37/U37</f>
        <v>2.5815660060767832E-2</v>
      </c>
      <c r="AP37" s="77">
        <f t="shared" si="5"/>
        <v>28.683660562050115</v>
      </c>
      <c r="AQ37" s="78">
        <f t="shared" si="6"/>
        <v>30.263787639609582</v>
      </c>
      <c r="AR37" s="78">
        <f t="shared" si="7"/>
        <v>25.972145673072472</v>
      </c>
      <c r="AS37" s="78">
        <f t="shared" si="8"/>
        <v>27.392116492400039</v>
      </c>
      <c r="AT37" s="78">
        <f t="shared" si="9"/>
        <v>2.4766748704910042</v>
      </c>
      <c r="AU37" s="91">
        <f t="shared" si="10"/>
        <v>3.106511165696181</v>
      </c>
    </row>
    <row r="38" spans="1:47" ht="14.45" customHeight="1" x14ac:dyDescent="0.15">
      <c r="A38" s="208"/>
      <c r="B38" s="205" t="s">
        <v>93</v>
      </c>
      <c r="C38" s="71">
        <v>1361</v>
      </c>
      <c r="D38" s="72">
        <v>4</v>
      </c>
      <c r="E38" s="72">
        <v>460</v>
      </c>
      <c r="F38" s="126">
        <v>5</v>
      </c>
      <c r="G38" s="74" t="s">
        <v>93</v>
      </c>
      <c r="H38" s="72">
        <v>4296437</v>
      </c>
      <c r="I38" s="72">
        <v>25619</v>
      </c>
      <c r="J38" s="75">
        <v>65</v>
      </c>
      <c r="K38" s="72">
        <v>93592</v>
      </c>
      <c r="L38" s="76">
        <v>2236330</v>
      </c>
      <c r="M38" s="179"/>
      <c r="N38" s="54"/>
      <c r="O38" s="77">
        <f t="shared" si="26"/>
        <v>0.53183823529411767</v>
      </c>
      <c r="P38" s="78">
        <f t="shared" si="27"/>
        <v>1.011915005096083</v>
      </c>
      <c r="Q38" s="79">
        <f t="shared" si="13"/>
        <v>2.9390154298310064E-3</v>
      </c>
      <c r="R38" s="80">
        <f t="shared" si="14"/>
        <v>2.9044093772993729E-3</v>
      </c>
      <c r="S38" s="81">
        <f t="shared" si="15"/>
        <v>1.0869565217391304E-2</v>
      </c>
      <c r="T38" s="82">
        <f t="shared" si="28"/>
        <v>1.4423983027671391E-2</v>
      </c>
      <c r="U38" s="83">
        <f t="shared" si="29"/>
        <v>90095.620565385718</v>
      </c>
      <c r="V38" s="83">
        <f t="shared" si="30"/>
        <v>447436.13350780582</v>
      </c>
      <c r="W38" s="84">
        <f>SUM(V38:V$42)</f>
        <v>2250035.8022647467</v>
      </c>
      <c r="X38" s="85">
        <f t="shared" si="0"/>
        <v>442572.6972740253</v>
      </c>
      <c r="Y38" s="83">
        <f>SUM(X38:X$42)</f>
        <v>1996225.8210309828</v>
      </c>
      <c r="Z38" s="83">
        <f t="shared" si="1"/>
        <v>4863.4362337804978</v>
      </c>
      <c r="AA38" s="84">
        <f>SUM(Z38:Z$42)</f>
        <v>253809.98123376392</v>
      </c>
      <c r="AB38" s="77">
        <f t="shared" si="2"/>
        <v>24.973864302669547</v>
      </c>
      <c r="AC38" s="78">
        <f t="shared" si="3"/>
        <v>22.156746448982478</v>
      </c>
      <c r="AD38" s="86">
        <f t="shared" si="16"/>
        <v>88.719735882500416</v>
      </c>
      <c r="AE38" s="78">
        <f t="shared" si="4"/>
        <v>2.8171178536870682</v>
      </c>
      <c r="AF38" s="87">
        <f t="shared" si="17"/>
        <v>11.280264117499575</v>
      </c>
      <c r="AH38" s="88">
        <f t="shared" si="31"/>
        <v>5.1262589539721299E-5</v>
      </c>
      <c r="AI38" s="89">
        <f t="shared" si="18"/>
        <v>2.3372647324730825E-5</v>
      </c>
      <c r="AJ38" s="89">
        <f t="shared" si="32"/>
        <v>213308768.42072865</v>
      </c>
      <c r="AK38" s="89">
        <f>SUM(AJ38:AJ$42)/U38/U38</f>
        <v>0.12613319722086538</v>
      </c>
      <c r="AL38" s="89">
        <f t="shared" si="33"/>
        <v>168012454.07208636</v>
      </c>
      <c r="AM38" s="89">
        <f>SUM(AL38:AL$42)/U38/U38</f>
        <v>0.10179473051342341</v>
      </c>
      <c r="AN38" s="89">
        <f t="shared" si="34"/>
        <v>8009455.0098137865</v>
      </c>
      <c r="AO38" s="90">
        <f>SUM(AN38:AN$42)/U38/U38</f>
        <v>2.6098574500856005E-2</v>
      </c>
      <c r="AP38" s="77">
        <f t="shared" si="5"/>
        <v>24.277765681464423</v>
      </c>
      <c r="AQ38" s="78">
        <f t="shared" si="6"/>
        <v>25.669962923874671</v>
      </c>
      <c r="AR38" s="78">
        <f t="shared" si="7"/>
        <v>21.531402834047164</v>
      </c>
      <c r="AS38" s="78">
        <f t="shared" si="8"/>
        <v>22.782090063917792</v>
      </c>
      <c r="AT38" s="78">
        <f t="shared" si="9"/>
        <v>2.5004788102914559</v>
      </c>
      <c r="AU38" s="91">
        <f t="shared" si="10"/>
        <v>3.1337568970826806</v>
      </c>
    </row>
    <row r="39" spans="1:47" ht="14.45" customHeight="1" x14ac:dyDescent="0.15">
      <c r="A39" s="208"/>
      <c r="B39" s="205" t="s">
        <v>95</v>
      </c>
      <c r="C39" s="71">
        <v>1726</v>
      </c>
      <c r="D39" s="72">
        <v>8</v>
      </c>
      <c r="E39" s="72">
        <v>572</v>
      </c>
      <c r="F39" s="126">
        <v>12</v>
      </c>
      <c r="G39" s="74" t="s">
        <v>95</v>
      </c>
      <c r="H39" s="72">
        <v>3752050</v>
      </c>
      <c r="I39" s="72">
        <v>36778</v>
      </c>
      <c r="J39" s="75">
        <v>70</v>
      </c>
      <c r="K39" s="72">
        <v>90872</v>
      </c>
      <c r="L39" s="76">
        <v>1774737</v>
      </c>
      <c r="M39" s="179"/>
      <c r="N39" s="54"/>
      <c r="O39" s="77">
        <f t="shared" si="26"/>
        <v>0.54497136311569305</v>
      </c>
      <c r="P39" s="78">
        <f t="shared" si="27"/>
        <v>0.99801629707031625</v>
      </c>
      <c r="Q39" s="79">
        <f t="shared" si="13"/>
        <v>4.6349942062572421E-3</v>
      </c>
      <c r="R39" s="80">
        <f t="shared" si="14"/>
        <v>4.644206933156602E-3</v>
      </c>
      <c r="S39" s="81">
        <f t="shared" si="15"/>
        <v>2.097902097902098E-2</v>
      </c>
      <c r="T39" s="82">
        <f t="shared" si="28"/>
        <v>2.2978241152620756E-2</v>
      </c>
      <c r="U39" s="83">
        <f t="shared" si="29"/>
        <v>88796.082863483083</v>
      </c>
      <c r="V39" s="83">
        <f t="shared" si="30"/>
        <v>439338.26265971182</v>
      </c>
      <c r="W39" s="84">
        <f>SUM(V39:V$42)</f>
        <v>1802599.6687569409</v>
      </c>
      <c r="X39" s="85">
        <f t="shared" si="0"/>
        <v>430121.37603048712</v>
      </c>
      <c r="Y39" s="83">
        <f>SUM(X39:X$42)</f>
        <v>1553653.1237569575</v>
      </c>
      <c r="Z39" s="83">
        <f t="shared" si="1"/>
        <v>9216.8866292247239</v>
      </c>
      <c r="AA39" s="84">
        <f>SUM(Z39:Z$42)</f>
        <v>248946.54499998339</v>
      </c>
      <c r="AB39" s="77">
        <f t="shared" si="2"/>
        <v>20.300441310325532</v>
      </c>
      <c r="AC39" s="78">
        <f t="shared" si="3"/>
        <v>17.496865555945476</v>
      </c>
      <c r="AD39" s="86">
        <f t="shared" si="16"/>
        <v>86.189582228667831</v>
      </c>
      <c r="AE39" s="78">
        <f t="shared" si="4"/>
        <v>2.8035757543800544</v>
      </c>
      <c r="AF39" s="87">
        <f t="shared" si="17"/>
        <v>13.810417771332171</v>
      </c>
      <c r="AH39" s="88">
        <f t="shared" si="31"/>
        <v>6.4483383137651663E-5</v>
      </c>
      <c r="AI39" s="89">
        <f t="shared" si="18"/>
        <v>3.5907170730389475E-5</v>
      </c>
      <c r="AJ39" s="89">
        <f t="shared" si="32"/>
        <v>164530535.96813363</v>
      </c>
      <c r="AK39" s="89">
        <f>SUM(AJ39:AJ$42)/U39/U39</f>
        <v>0.1027987991995704</v>
      </c>
      <c r="AL39" s="89">
        <f t="shared" si="33"/>
        <v>124058768.70719779</v>
      </c>
      <c r="AM39" s="89">
        <f>SUM(AL39:AL$42)/U39/U39</f>
        <v>8.3487533223595672E-2</v>
      </c>
      <c r="AN39" s="89">
        <f t="shared" si="34"/>
        <v>10948253.710990528</v>
      </c>
      <c r="AO39" s="90">
        <f>SUM(AN39:AN$42)/U39/U39</f>
        <v>2.5852257140448722E-2</v>
      </c>
      <c r="AP39" s="77">
        <f t="shared" si="5"/>
        <v>19.672021174584266</v>
      </c>
      <c r="AQ39" s="78">
        <f t="shared" si="6"/>
        <v>20.928861446066797</v>
      </c>
      <c r="AR39" s="78">
        <f t="shared" si="7"/>
        <v>16.93053905327077</v>
      </c>
      <c r="AS39" s="78">
        <f t="shared" si="8"/>
        <v>18.063192058620182</v>
      </c>
      <c r="AT39" s="78">
        <f t="shared" si="9"/>
        <v>2.4884344669695535</v>
      </c>
      <c r="AU39" s="91">
        <f t="shared" si="10"/>
        <v>3.1187170417905552</v>
      </c>
    </row>
    <row r="40" spans="1:47" ht="14.45" customHeight="1" x14ac:dyDescent="0.15">
      <c r="A40" s="208"/>
      <c r="B40" s="205" t="s">
        <v>97</v>
      </c>
      <c r="C40" s="71">
        <v>1844</v>
      </c>
      <c r="D40" s="72">
        <v>35</v>
      </c>
      <c r="E40" s="72">
        <v>603</v>
      </c>
      <c r="F40" s="126">
        <v>25</v>
      </c>
      <c r="G40" s="74" t="s">
        <v>97</v>
      </c>
      <c r="H40" s="72">
        <v>3379056</v>
      </c>
      <c r="I40" s="72">
        <v>60415</v>
      </c>
      <c r="J40" s="75">
        <v>75</v>
      </c>
      <c r="K40" s="72">
        <v>86507</v>
      </c>
      <c r="L40" s="76">
        <v>1330308</v>
      </c>
      <c r="M40" s="179"/>
      <c r="N40" s="54"/>
      <c r="O40" s="77">
        <f t="shared" si="26"/>
        <v>0.54519639065817416</v>
      </c>
      <c r="P40" s="78">
        <f t="shared" si="27"/>
        <v>0.985536928225339</v>
      </c>
      <c r="Q40" s="79">
        <f t="shared" si="13"/>
        <v>1.8980477223427331E-2</v>
      </c>
      <c r="R40" s="80">
        <f t="shared" si="14"/>
        <v>1.9259021838588603E-2</v>
      </c>
      <c r="S40" s="81">
        <f t="shared" si="15"/>
        <v>4.1459369817578771E-2</v>
      </c>
      <c r="T40" s="82">
        <f t="shared" si="28"/>
        <v>9.2254777694752002E-2</v>
      </c>
      <c r="U40" s="83">
        <f t="shared" si="29"/>
        <v>86755.705058037871</v>
      </c>
      <c r="V40" s="83">
        <f t="shared" si="30"/>
        <v>415578.13013349293</v>
      </c>
      <c r="W40" s="84">
        <f>SUM(V40:V$42)</f>
        <v>1363261.4060972291</v>
      </c>
      <c r="X40" s="85">
        <f t="shared" si="0"/>
        <v>398348.52274819056</v>
      </c>
      <c r="Y40" s="83">
        <f>SUM(X40:X$42)</f>
        <v>1123531.7477264705</v>
      </c>
      <c r="Z40" s="83">
        <f t="shared" si="1"/>
        <v>17229.607385302359</v>
      </c>
      <c r="AA40" s="84">
        <f>SUM(Z40:Z$42)</f>
        <v>239729.6583707587</v>
      </c>
      <c r="AB40" s="77">
        <f t="shared" si="2"/>
        <v>15.713795481060686</v>
      </c>
      <c r="AC40" s="78">
        <f t="shared" si="3"/>
        <v>12.950522930738096</v>
      </c>
      <c r="AD40" s="86">
        <f t="shared" si="16"/>
        <v>82.41498972254621</v>
      </c>
      <c r="AE40" s="78">
        <f t="shared" si="4"/>
        <v>2.7632725503225894</v>
      </c>
      <c r="AF40" s="87">
        <f t="shared" si="17"/>
        <v>17.58501027745378</v>
      </c>
      <c r="AH40" s="88">
        <f t="shared" si="31"/>
        <v>2.2073625028922768E-4</v>
      </c>
      <c r="AI40" s="89">
        <f t="shared" si="18"/>
        <v>6.590462764827199E-5</v>
      </c>
      <c r="AJ40" s="89">
        <f t="shared" si="32"/>
        <v>340105686.81134504</v>
      </c>
      <c r="AK40" s="89">
        <f>SUM(AJ40:AJ$42)/U40/U40</f>
        <v>8.5831026270385566E-2</v>
      </c>
      <c r="AL40" s="89">
        <f t="shared" si="33"/>
        <v>226847581.14904389</v>
      </c>
      <c r="AM40" s="89">
        <f>SUM(AL40:AL$42)/U40/U40</f>
        <v>7.0977927223696044E-2</v>
      </c>
      <c r="AN40" s="89">
        <f t="shared" si="34"/>
        <v>25543828.05142682</v>
      </c>
      <c r="AO40" s="90">
        <f>SUM(AN40:AN$42)/U40/U40</f>
        <v>2.5627960188792393E-2</v>
      </c>
      <c r="AP40" s="77">
        <f t="shared" si="5"/>
        <v>15.13957560111894</v>
      </c>
      <c r="AQ40" s="78">
        <f t="shared" si="6"/>
        <v>16.288015361002433</v>
      </c>
      <c r="AR40" s="78">
        <f t="shared" si="7"/>
        <v>12.428345944245441</v>
      </c>
      <c r="AS40" s="78">
        <f t="shared" si="8"/>
        <v>13.47269991723075</v>
      </c>
      <c r="AT40" s="78">
        <f t="shared" si="9"/>
        <v>2.4495013409019912</v>
      </c>
      <c r="AU40" s="91">
        <f t="shared" si="10"/>
        <v>3.0770437597431877</v>
      </c>
    </row>
    <row r="41" spans="1:47" ht="14.45" customHeight="1" x14ac:dyDescent="0.15">
      <c r="A41" s="208"/>
      <c r="B41" s="205" t="s">
        <v>99</v>
      </c>
      <c r="C41" s="71">
        <v>1772</v>
      </c>
      <c r="D41" s="72">
        <v>67</v>
      </c>
      <c r="E41" s="72">
        <v>602</v>
      </c>
      <c r="F41" s="126">
        <v>66</v>
      </c>
      <c r="G41" s="74" t="s">
        <v>99</v>
      </c>
      <c r="H41" s="72">
        <v>2663083</v>
      </c>
      <c r="I41" s="72">
        <v>91456</v>
      </c>
      <c r="J41" s="75">
        <v>80</v>
      </c>
      <c r="K41" s="72">
        <v>78971</v>
      </c>
      <c r="L41" s="76">
        <v>914910</v>
      </c>
      <c r="M41" s="179"/>
      <c r="N41" s="54"/>
      <c r="O41" s="77">
        <f>IF(K41&lt;0.5,0.5,((L41-L42)-5*K42)/5/(K41-K42))</f>
        <v>0.5416790548470386</v>
      </c>
      <c r="P41" s="78">
        <f>IF(H41&lt;0.5,1,(I41/H41)/((K41-K42)/(L41-L42)))</f>
        <v>0.98226453147566195</v>
      </c>
      <c r="Q41" s="79">
        <f t="shared" si="13"/>
        <v>3.7810383747178329E-2</v>
      </c>
      <c r="R41" s="80">
        <f t="shared" si="14"/>
        <v>3.8493076493737954E-2</v>
      </c>
      <c r="S41" s="81">
        <f t="shared" si="15"/>
        <v>0.10963455149501661</v>
      </c>
      <c r="T41" s="82">
        <f>5*R41/(1+5*(1-O41)*R41)</f>
        <v>0.17686404320932875</v>
      </c>
      <c r="U41" s="83">
        <f t="shared" si="29"/>
        <v>78752.076774157118</v>
      </c>
      <c r="V41" s="83">
        <f>5*U41*((1-T41)+O41*T41)</f>
        <v>361841.97206671105</v>
      </c>
      <c r="W41" s="84">
        <f>SUM(V41:V$42)</f>
        <v>947683.27596373623</v>
      </c>
      <c r="X41" s="85">
        <f t="shared" si="0"/>
        <v>322171.58974710485</v>
      </c>
      <c r="Y41" s="83">
        <f>SUM(X41:X$42)</f>
        <v>725183.22497827979</v>
      </c>
      <c r="Z41" s="83">
        <f t="shared" si="1"/>
        <v>39670.382319606193</v>
      </c>
      <c r="AA41" s="84">
        <f>SUM(Z41:Z$42)</f>
        <v>222500.05098545633</v>
      </c>
      <c r="AB41" s="77">
        <f t="shared" si="2"/>
        <v>12.033755994543158</v>
      </c>
      <c r="AC41" s="78">
        <f t="shared" si="3"/>
        <v>9.2084330303813928</v>
      </c>
      <c r="AD41" s="86">
        <f t="shared" si="16"/>
        <v>76.52168645065646</v>
      </c>
      <c r="AE41" s="78">
        <f t="shared" si="4"/>
        <v>2.8253229641617632</v>
      </c>
      <c r="AF41" s="87">
        <f t="shared" si="17"/>
        <v>23.478313549343511</v>
      </c>
      <c r="AH41" s="88">
        <f>IF(D41=0,0,T41*T41*(1-T41)/D41)</f>
        <v>3.8430485281511944E-4</v>
      </c>
      <c r="AI41" s="89">
        <f t="shared" si="18"/>
        <v>1.6215085816196541E-4</v>
      </c>
      <c r="AJ41" s="89">
        <f>U41*U41*((1-O41)*5+AB42)^2*AH41</f>
        <v>305906026.5353117</v>
      </c>
      <c r="AK41" s="89">
        <f>SUM(AJ41:AJ$42)/U41/U41</f>
        <v>4.9324648849060029E-2</v>
      </c>
      <c r="AL41" s="89">
        <f>U41*U41*((1-O41)*5*(1-S41)+AC42)^2*AH41+V41*V41*AI41</f>
        <v>183743176.09357208</v>
      </c>
      <c r="AM41" s="89">
        <f>SUM(AL41:AL$42)/U41/U41</f>
        <v>4.9560944248170757E-2</v>
      </c>
      <c r="AN41" s="89">
        <f>U41*U41*((1-O41)*5*S41+AE42)^2*AH41+V41*V41*AI41</f>
        <v>43718027.773395181</v>
      </c>
      <c r="AO41" s="90">
        <f>SUM(AN41:AN$42)/U41/U41</f>
        <v>2.6983124029473587E-2</v>
      </c>
      <c r="AP41" s="77">
        <f t="shared" si="5"/>
        <v>11.598456590662853</v>
      </c>
      <c r="AQ41" s="78">
        <f t="shared" si="6"/>
        <v>12.469055398423464</v>
      </c>
      <c r="AR41" s="78">
        <f t="shared" si="7"/>
        <v>8.7720921963722738</v>
      </c>
      <c r="AS41" s="78">
        <f t="shared" si="8"/>
        <v>9.6447738643905119</v>
      </c>
      <c r="AT41" s="78">
        <f t="shared" si="9"/>
        <v>2.503362765889328</v>
      </c>
      <c r="AU41" s="91">
        <f t="shared" si="10"/>
        <v>3.1472831624341984</v>
      </c>
    </row>
    <row r="42" spans="1:47" ht="14.45" customHeight="1" thickBot="1" x14ac:dyDescent="0.2">
      <c r="A42" s="209"/>
      <c r="B42" s="210" t="s">
        <v>101</v>
      </c>
      <c r="C42" s="131">
        <v>1821</v>
      </c>
      <c r="D42" s="131">
        <v>177</v>
      </c>
      <c r="E42" s="131">
        <v>596</v>
      </c>
      <c r="F42" s="132">
        <v>186</v>
      </c>
      <c r="G42" s="133" t="s">
        <v>101</v>
      </c>
      <c r="H42" s="131">
        <v>2761968</v>
      </c>
      <c r="I42" s="131">
        <v>292332</v>
      </c>
      <c r="J42" s="134">
        <v>85</v>
      </c>
      <c r="K42" s="131">
        <v>66190</v>
      </c>
      <c r="L42" s="135">
        <v>549344</v>
      </c>
      <c r="M42" s="179"/>
      <c r="N42" s="54"/>
      <c r="O42" s="136">
        <v>1</v>
      </c>
      <c r="P42" s="137">
        <f>IF(H42&lt;0.5,1,(I42/H42)/(K42/L42))</f>
        <v>0.87843517867442611</v>
      </c>
      <c r="Q42" s="138">
        <f t="shared" si="13"/>
        <v>9.7199341021416807E-2</v>
      </c>
      <c r="R42" s="139">
        <f t="shared" si="14"/>
        <v>0.11065055610374382</v>
      </c>
      <c r="S42" s="140">
        <f t="shared" si="15"/>
        <v>0.31208053691275167</v>
      </c>
      <c r="T42" s="136">
        <v>1</v>
      </c>
      <c r="U42" s="141">
        <f>U41*(1-T41)</f>
        <v>64823.66606474822</v>
      </c>
      <c r="V42" s="141">
        <f>U42/R42</f>
        <v>585841.30389702518</v>
      </c>
      <c r="W42" s="142">
        <f>SUM(V42:V$42)</f>
        <v>585841.30389702518</v>
      </c>
      <c r="X42" s="136">
        <f t="shared" si="0"/>
        <v>403011.63523117499</v>
      </c>
      <c r="Y42" s="141">
        <f>SUM(X42:X$42)</f>
        <v>403011.63523117499</v>
      </c>
      <c r="Z42" s="141">
        <f t="shared" si="1"/>
        <v>182829.66866585013</v>
      </c>
      <c r="AA42" s="142">
        <f>SUM(Z42:Z$42)</f>
        <v>182829.66866585013</v>
      </c>
      <c r="AB42" s="143">
        <f t="shared" si="2"/>
        <v>9.0374602280572294</v>
      </c>
      <c r="AC42" s="137">
        <f t="shared" si="3"/>
        <v>6.2170447877574899</v>
      </c>
      <c r="AD42" s="144">
        <f t="shared" si="16"/>
        <v>68.791946308724832</v>
      </c>
      <c r="AE42" s="137">
        <f t="shared" si="4"/>
        <v>2.8204154402997395</v>
      </c>
      <c r="AF42" s="145">
        <f t="shared" si="17"/>
        <v>31.208053691275168</v>
      </c>
      <c r="AH42" s="146">
        <f>0</f>
        <v>0</v>
      </c>
      <c r="AI42" s="147">
        <f t="shared" si="18"/>
        <v>3.6021187146476562E-4</v>
      </c>
      <c r="AJ42" s="147">
        <v>0</v>
      </c>
      <c r="AK42" s="147">
        <f>(1-R42)/R42/R42/D42</f>
        <v>0.41038546409976856</v>
      </c>
      <c r="AL42" s="147">
        <f>V42*V42*AI42</f>
        <v>123628328.41912447</v>
      </c>
      <c r="AM42" s="147">
        <f>(1-S42)*(1-S42)*(1-R42)/R42/R42/D42+AI42/R42/R42</f>
        <v>0.22362857356137428</v>
      </c>
      <c r="AN42" s="147">
        <f>V42*V42*AI42</f>
        <v>123628328.41912447</v>
      </c>
      <c r="AO42" s="148">
        <f>S42*S42*(1-R42)/R42/R42/D42+AI42/R42/R42</f>
        <v>6.9389741416494843E-2</v>
      </c>
      <c r="AP42" s="143">
        <f t="shared" si="5"/>
        <v>7.7818580622078422</v>
      </c>
      <c r="AQ42" s="137">
        <f t="shared" si="6"/>
        <v>10.293062393906617</v>
      </c>
      <c r="AR42" s="137">
        <f t="shared" si="7"/>
        <v>5.2901728828033185</v>
      </c>
      <c r="AS42" s="137">
        <f t="shared" si="8"/>
        <v>7.1439166927116613</v>
      </c>
      <c r="AT42" s="137">
        <f t="shared" si="9"/>
        <v>2.304113560944641</v>
      </c>
      <c r="AU42" s="149">
        <f t="shared" si="10"/>
        <v>3.3367173196548379</v>
      </c>
    </row>
    <row r="43" spans="1:47" ht="14.45" customHeight="1" thickTop="1" x14ac:dyDescent="0.15">
      <c r="G43" s="150"/>
      <c r="H43" s="150"/>
      <c r="I43" s="150"/>
      <c r="J43" s="150"/>
      <c r="K43" s="150"/>
      <c r="L43" s="150"/>
    </row>
    <row r="44" spans="1:47" ht="14.45" customHeight="1" thickBot="1" x14ac:dyDescent="0.2">
      <c r="A44" s="1" t="s">
        <v>103</v>
      </c>
      <c r="G44" s="150"/>
      <c r="H44" s="150"/>
      <c r="I44" s="150"/>
      <c r="J44" s="229" t="s">
        <v>104</v>
      </c>
      <c r="K44" s="230"/>
      <c r="L44" s="230"/>
      <c r="M44" s="230"/>
    </row>
    <row r="45" spans="1:47" ht="14.45" customHeight="1" thickTop="1" x14ac:dyDescent="0.15">
      <c r="A45" s="212" t="s">
        <v>18</v>
      </c>
      <c r="B45" s="214" t="s">
        <v>105</v>
      </c>
      <c r="C45" s="216" t="s">
        <v>35</v>
      </c>
      <c r="D45" s="217"/>
      <c r="E45" s="217"/>
      <c r="F45" s="218" t="s">
        <v>106</v>
      </c>
      <c r="G45" s="217"/>
      <c r="H45" s="217"/>
      <c r="I45" s="217"/>
      <c r="J45" s="218" t="s">
        <v>107</v>
      </c>
      <c r="K45" s="217"/>
      <c r="L45" s="217"/>
      <c r="M45" s="219"/>
    </row>
    <row r="46" spans="1:47" ht="14.45" customHeight="1" x14ac:dyDescent="0.15">
      <c r="A46" s="213"/>
      <c r="B46" s="215"/>
      <c r="C46" s="20" t="s">
        <v>108</v>
      </c>
      <c r="D46" s="220" t="s">
        <v>17</v>
      </c>
      <c r="E46" s="221"/>
      <c r="F46" s="22" t="s">
        <v>108</v>
      </c>
      <c r="G46" s="220" t="s">
        <v>17</v>
      </c>
      <c r="H46" s="222"/>
      <c r="I46" s="151" t="s">
        <v>326</v>
      </c>
      <c r="J46" s="22" t="s">
        <v>108</v>
      </c>
      <c r="K46" s="220" t="s">
        <v>17</v>
      </c>
      <c r="L46" s="222"/>
      <c r="M46" s="152" t="s">
        <v>326</v>
      </c>
    </row>
    <row r="47" spans="1:47" ht="14.45" customHeight="1" x14ac:dyDescent="0.15">
      <c r="A47" s="46" t="s">
        <v>65</v>
      </c>
      <c r="B47" s="47">
        <v>0</v>
      </c>
      <c r="C47" s="153">
        <f>AB7</f>
        <v>79.660034680891016</v>
      </c>
      <c r="D47" s="153">
        <f t="shared" ref="D47:E82" si="35">AP7</f>
        <v>77.782164814157014</v>
      </c>
      <c r="E47" s="154">
        <f t="shared" si="35"/>
        <v>81.537904547625018</v>
      </c>
      <c r="F47" s="155">
        <f>AC7</f>
        <v>78.584208750560038</v>
      </c>
      <c r="G47" s="153">
        <f t="shared" ref="G47:H82" si="36">AR7</f>
        <v>76.767706271087789</v>
      </c>
      <c r="H47" s="153">
        <f t="shared" si="36"/>
        <v>80.400711230032286</v>
      </c>
      <c r="I47" s="156">
        <f t="shared" ref="I47:J82" si="37">AD7</f>
        <v>98.649478455990362</v>
      </c>
      <c r="J47" s="155">
        <f t="shared" si="37"/>
        <v>1.0758259303309847</v>
      </c>
      <c r="K47" s="153">
        <f t="shared" ref="K47:L82" si="38">AT7</f>
        <v>0.86388337573031249</v>
      </c>
      <c r="L47" s="153">
        <f t="shared" si="38"/>
        <v>1.2877684849316569</v>
      </c>
      <c r="M47" s="157">
        <f>AF7</f>
        <v>1.3505215440096408</v>
      </c>
    </row>
    <row r="48" spans="1:47" ht="14.45" customHeight="1" x14ac:dyDescent="0.15">
      <c r="A48" s="46"/>
      <c r="B48" s="70">
        <v>5</v>
      </c>
      <c r="C48" s="158">
        <f>AB8</f>
        <v>75.106117023243144</v>
      </c>
      <c r="D48" s="158">
        <f t="shared" si="35"/>
        <v>73.433493246069773</v>
      </c>
      <c r="E48" s="159">
        <f t="shared" si="35"/>
        <v>76.778740800416514</v>
      </c>
      <c r="F48" s="160">
        <f>AC8</f>
        <v>74.024200572984526</v>
      </c>
      <c r="G48" s="158">
        <f t="shared" si="36"/>
        <v>72.415091740838093</v>
      </c>
      <c r="H48" s="158">
        <f t="shared" si="36"/>
        <v>75.633309405130959</v>
      </c>
      <c r="I48" s="161">
        <f t="shared" si="37"/>
        <v>98.559482911460066</v>
      </c>
      <c r="J48" s="160">
        <f t="shared" si="37"/>
        <v>1.0819164502586287</v>
      </c>
      <c r="K48" s="158">
        <f t="shared" si="38"/>
        <v>0.86911048199208585</v>
      </c>
      <c r="L48" s="158">
        <f t="shared" si="38"/>
        <v>1.2947224185251716</v>
      </c>
      <c r="M48" s="162">
        <f>AF8</f>
        <v>1.4405170885399485</v>
      </c>
    </row>
    <row r="49" spans="1:13" ht="14.45" customHeight="1" x14ac:dyDescent="0.15">
      <c r="A49" s="46"/>
      <c r="B49" s="70">
        <v>10</v>
      </c>
      <c r="C49" s="158">
        <f t="shared" ref="C49:C62" si="39">AB9</f>
        <v>70.106117023243129</v>
      </c>
      <c r="D49" s="158">
        <f t="shared" si="35"/>
        <v>68.433493246069759</v>
      </c>
      <c r="E49" s="159">
        <f t="shared" si="35"/>
        <v>71.7787408004165</v>
      </c>
      <c r="F49" s="160">
        <f t="shared" ref="F49:F62" si="40">AC9</f>
        <v>69.024200572984526</v>
      </c>
      <c r="G49" s="158">
        <f t="shared" si="36"/>
        <v>67.415091740838093</v>
      </c>
      <c r="H49" s="158">
        <f t="shared" si="36"/>
        <v>70.633309405130959</v>
      </c>
      <c r="I49" s="161">
        <f t="shared" si="37"/>
        <v>98.456744580647793</v>
      </c>
      <c r="J49" s="160">
        <f t="shared" si="37"/>
        <v>1.0819164502586287</v>
      </c>
      <c r="K49" s="158">
        <f t="shared" si="38"/>
        <v>0.86911048199208585</v>
      </c>
      <c r="L49" s="158">
        <f t="shared" si="38"/>
        <v>1.2947224185251716</v>
      </c>
      <c r="M49" s="162">
        <f t="shared" ref="M49:M62" si="41">AF9</f>
        <v>1.5432554193522483</v>
      </c>
    </row>
    <row r="50" spans="1:13" ht="14.45" customHeight="1" x14ac:dyDescent="0.15">
      <c r="A50" s="46"/>
      <c r="B50" s="70">
        <v>15</v>
      </c>
      <c r="C50" s="158">
        <f t="shared" si="39"/>
        <v>65.106117023243129</v>
      </c>
      <c r="D50" s="158">
        <f t="shared" si="35"/>
        <v>63.433493246069766</v>
      </c>
      <c r="E50" s="159">
        <f t="shared" si="35"/>
        <v>66.7787408004165</v>
      </c>
      <c r="F50" s="160">
        <f t="shared" si="40"/>
        <v>64.024200572984526</v>
      </c>
      <c r="G50" s="158">
        <f t="shared" si="36"/>
        <v>62.415091740838093</v>
      </c>
      <c r="H50" s="158">
        <f t="shared" si="36"/>
        <v>65.633309405130959</v>
      </c>
      <c r="I50" s="161">
        <f t="shared" si="37"/>
        <v>98.338226114955745</v>
      </c>
      <c r="J50" s="160">
        <f t="shared" si="37"/>
        <v>1.0819164502586287</v>
      </c>
      <c r="K50" s="158">
        <f t="shared" si="38"/>
        <v>0.86911048199208585</v>
      </c>
      <c r="L50" s="158">
        <f t="shared" si="38"/>
        <v>1.2947224185251716</v>
      </c>
      <c r="M50" s="162">
        <f t="shared" si="41"/>
        <v>1.6617738850442894</v>
      </c>
    </row>
    <row r="51" spans="1:13" ht="14.45" customHeight="1" x14ac:dyDescent="0.15">
      <c r="A51" s="46"/>
      <c r="B51" s="70">
        <v>20</v>
      </c>
      <c r="C51" s="158">
        <f t="shared" si="39"/>
        <v>60.106117023243144</v>
      </c>
      <c r="D51" s="158">
        <f t="shared" si="35"/>
        <v>58.43349324606978</v>
      </c>
      <c r="E51" s="159">
        <f t="shared" si="35"/>
        <v>61.778740800416507</v>
      </c>
      <c r="F51" s="160">
        <f t="shared" si="40"/>
        <v>59.024200572984533</v>
      </c>
      <c r="G51" s="158">
        <f t="shared" si="36"/>
        <v>57.415091740838101</v>
      </c>
      <c r="H51" s="158">
        <f t="shared" si="36"/>
        <v>60.633309405130966</v>
      </c>
      <c r="I51" s="161">
        <f t="shared" si="37"/>
        <v>98.199989445599627</v>
      </c>
      <c r="J51" s="160">
        <f t="shared" si="37"/>
        <v>1.0819164502586287</v>
      </c>
      <c r="K51" s="158">
        <f t="shared" si="38"/>
        <v>0.86911048199208585</v>
      </c>
      <c r="L51" s="158">
        <f t="shared" si="38"/>
        <v>1.2947224185251716</v>
      </c>
      <c r="M51" s="162">
        <f t="shared" si="41"/>
        <v>1.8000105544003946</v>
      </c>
    </row>
    <row r="52" spans="1:13" ht="14.45" customHeight="1" x14ac:dyDescent="0.15">
      <c r="A52" s="46"/>
      <c r="B52" s="70">
        <v>25</v>
      </c>
      <c r="C52" s="158">
        <f t="shared" si="39"/>
        <v>55.106117023243144</v>
      </c>
      <c r="D52" s="158">
        <f t="shared" si="35"/>
        <v>53.43349324606978</v>
      </c>
      <c r="E52" s="159">
        <f t="shared" si="35"/>
        <v>56.778740800416507</v>
      </c>
      <c r="F52" s="160">
        <f t="shared" si="40"/>
        <v>54.024200572984526</v>
      </c>
      <c r="G52" s="158">
        <f t="shared" si="36"/>
        <v>52.415091740838093</v>
      </c>
      <c r="H52" s="158">
        <f t="shared" si="36"/>
        <v>55.633309405130959</v>
      </c>
      <c r="I52" s="161">
        <f t="shared" si="37"/>
        <v>98.036667236411745</v>
      </c>
      <c r="J52" s="160">
        <f t="shared" si="37"/>
        <v>1.0819164502586287</v>
      </c>
      <c r="K52" s="158">
        <f t="shared" si="38"/>
        <v>0.86911048199208585</v>
      </c>
      <c r="L52" s="158">
        <f t="shared" si="38"/>
        <v>1.2947224185251716</v>
      </c>
      <c r="M52" s="162">
        <f t="shared" si="41"/>
        <v>1.9633327635882756</v>
      </c>
    </row>
    <row r="53" spans="1:13" ht="14.45" customHeight="1" x14ac:dyDescent="0.15">
      <c r="A53" s="46"/>
      <c r="B53" s="70">
        <v>30</v>
      </c>
      <c r="C53" s="158">
        <f t="shared" si="39"/>
        <v>50.464692708803327</v>
      </c>
      <c r="D53" s="158">
        <f t="shared" si="35"/>
        <v>48.935421907625695</v>
      </c>
      <c r="E53" s="159">
        <f t="shared" si="35"/>
        <v>51.993963509980958</v>
      </c>
      <c r="F53" s="160">
        <f t="shared" si="40"/>
        <v>49.375394058160744</v>
      </c>
      <c r="G53" s="158">
        <f t="shared" si="36"/>
        <v>47.909910534538106</v>
      </c>
      <c r="H53" s="158">
        <f t="shared" si="36"/>
        <v>50.840877581783381</v>
      </c>
      <c r="I53" s="161">
        <f t="shared" si="37"/>
        <v>97.841463819212834</v>
      </c>
      <c r="J53" s="160">
        <f t="shared" si="37"/>
        <v>1.0892986506425846</v>
      </c>
      <c r="K53" s="158">
        <f t="shared" si="38"/>
        <v>0.87553310952332475</v>
      </c>
      <c r="L53" s="158">
        <f t="shared" si="38"/>
        <v>1.3030641917618444</v>
      </c>
      <c r="M53" s="162">
        <f t="shared" si="41"/>
        <v>2.1585361807871699</v>
      </c>
    </row>
    <row r="54" spans="1:13" ht="14.45" customHeight="1" x14ac:dyDescent="0.15">
      <c r="A54" s="46"/>
      <c r="B54" s="70">
        <v>35</v>
      </c>
      <c r="C54" s="158">
        <f t="shared" si="39"/>
        <v>45.721211044629868</v>
      </c>
      <c r="D54" s="158">
        <f t="shared" si="35"/>
        <v>44.268745405185911</v>
      </c>
      <c r="E54" s="159">
        <f t="shared" si="35"/>
        <v>47.173676684073826</v>
      </c>
      <c r="F54" s="160">
        <f t="shared" si="40"/>
        <v>44.62607666834927</v>
      </c>
      <c r="G54" s="158">
        <f t="shared" si="36"/>
        <v>43.237549193197786</v>
      </c>
      <c r="H54" s="158">
        <f t="shared" si="36"/>
        <v>46.014604143500755</v>
      </c>
      <c r="I54" s="161">
        <f t="shared" si="37"/>
        <v>97.604756411172914</v>
      </c>
      <c r="J54" s="160">
        <f t="shared" si="37"/>
        <v>1.0951343762805943</v>
      </c>
      <c r="K54" s="158">
        <f t="shared" si="38"/>
        <v>0.88052985108837778</v>
      </c>
      <c r="L54" s="158">
        <f t="shared" si="38"/>
        <v>1.3097389014728107</v>
      </c>
      <c r="M54" s="162">
        <f t="shared" si="41"/>
        <v>2.3952435888270767</v>
      </c>
    </row>
    <row r="55" spans="1:13" ht="14.45" customHeight="1" x14ac:dyDescent="0.15">
      <c r="A55" s="46"/>
      <c r="B55" s="70">
        <v>40</v>
      </c>
      <c r="C55" s="158">
        <f t="shared" si="39"/>
        <v>41.426177184543562</v>
      </c>
      <c r="D55" s="158">
        <f t="shared" si="35"/>
        <v>40.188237057335591</v>
      </c>
      <c r="E55" s="159">
        <f t="shared" si="35"/>
        <v>42.664117311751532</v>
      </c>
      <c r="F55" s="160">
        <f t="shared" si="40"/>
        <v>40.313110186490732</v>
      </c>
      <c r="G55" s="158">
        <f t="shared" si="36"/>
        <v>39.13950947899275</v>
      </c>
      <c r="H55" s="158">
        <f t="shared" si="36"/>
        <v>41.486710893988715</v>
      </c>
      <c r="I55" s="161">
        <f t="shared" si="37"/>
        <v>97.31313127664572</v>
      </c>
      <c r="J55" s="160">
        <f t="shared" si="37"/>
        <v>1.1130669980528272</v>
      </c>
      <c r="K55" s="158">
        <f t="shared" si="38"/>
        <v>0.8959099048930701</v>
      </c>
      <c r="L55" s="158">
        <f t="shared" si="38"/>
        <v>1.3302240912125842</v>
      </c>
      <c r="M55" s="162">
        <f t="shared" si="41"/>
        <v>2.6868687233542787</v>
      </c>
    </row>
    <row r="56" spans="1:13" ht="14.45" customHeight="1" x14ac:dyDescent="0.15">
      <c r="A56" s="46"/>
      <c r="B56" s="70">
        <v>45</v>
      </c>
      <c r="C56" s="158">
        <f t="shared" si="39"/>
        <v>36.651199018849766</v>
      </c>
      <c r="D56" s="158">
        <f t="shared" si="35"/>
        <v>35.487285697083344</v>
      </c>
      <c r="E56" s="159">
        <f t="shared" si="35"/>
        <v>37.815112340616189</v>
      </c>
      <c r="F56" s="160">
        <f t="shared" si="40"/>
        <v>35.531669713933184</v>
      </c>
      <c r="G56" s="158">
        <f t="shared" si="36"/>
        <v>34.432212429507473</v>
      </c>
      <c r="H56" s="158">
        <f t="shared" si="36"/>
        <v>36.631126998358894</v>
      </c>
      <c r="I56" s="161">
        <f t="shared" si="37"/>
        <v>96.945449712734344</v>
      </c>
      <c r="J56" s="160">
        <f t="shared" si="37"/>
        <v>1.1195293049165811</v>
      </c>
      <c r="K56" s="158">
        <f t="shared" si="38"/>
        <v>0.90148113022236442</v>
      </c>
      <c r="L56" s="158">
        <f t="shared" si="38"/>
        <v>1.3375774796107978</v>
      </c>
      <c r="M56" s="162">
        <f t="shared" si="41"/>
        <v>3.0545502872656511</v>
      </c>
    </row>
    <row r="57" spans="1:13" ht="14.45" customHeight="1" x14ac:dyDescent="0.15">
      <c r="A57" s="46"/>
      <c r="B57" s="70">
        <v>50</v>
      </c>
      <c r="C57" s="158">
        <f t="shared" si="39"/>
        <v>31.804309219782873</v>
      </c>
      <c r="D57" s="158">
        <f t="shared" si="35"/>
        <v>30.674498034685072</v>
      </c>
      <c r="E57" s="159">
        <f t="shared" si="35"/>
        <v>32.934120404880673</v>
      </c>
      <c r="F57" s="160">
        <f t="shared" si="40"/>
        <v>30.69258417207018</v>
      </c>
      <c r="G57" s="158">
        <f t="shared" si="36"/>
        <v>29.627471676973787</v>
      </c>
      <c r="H57" s="158">
        <f t="shared" si="36"/>
        <v>31.757696667166574</v>
      </c>
      <c r="I57" s="161">
        <f t="shared" si="37"/>
        <v>96.504482961632192</v>
      </c>
      <c r="J57" s="160">
        <f t="shared" si="37"/>
        <v>1.1117250477126928</v>
      </c>
      <c r="K57" s="158">
        <f t="shared" si="38"/>
        <v>0.89436655501416129</v>
      </c>
      <c r="L57" s="158">
        <f t="shared" si="38"/>
        <v>1.3290835404112242</v>
      </c>
      <c r="M57" s="162">
        <f t="shared" si="41"/>
        <v>3.495517038367804</v>
      </c>
    </row>
    <row r="58" spans="1:13" ht="14.45" customHeight="1" x14ac:dyDescent="0.15">
      <c r="A58" s="46"/>
      <c r="B58" s="70">
        <v>55</v>
      </c>
      <c r="C58" s="158">
        <f t="shared" si="39"/>
        <v>27.283039002762234</v>
      </c>
      <c r="D58" s="158">
        <f t="shared" si="35"/>
        <v>26.215418175093234</v>
      </c>
      <c r="E58" s="159">
        <f t="shared" si="35"/>
        <v>28.350659830431233</v>
      </c>
      <c r="F58" s="160">
        <f t="shared" si="40"/>
        <v>26.162983750622168</v>
      </c>
      <c r="G58" s="158">
        <f t="shared" si="36"/>
        <v>25.159957278858695</v>
      </c>
      <c r="H58" s="158">
        <f t="shared" si="36"/>
        <v>27.166010222385641</v>
      </c>
      <c r="I58" s="161">
        <f t="shared" si="37"/>
        <v>95.89468294926138</v>
      </c>
      <c r="J58" s="160">
        <f t="shared" si="37"/>
        <v>1.1200552521400688</v>
      </c>
      <c r="K58" s="158">
        <f t="shared" si="38"/>
        <v>0.90057144621650909</v>
      </c>
      <c r="L58" s="158">
        <f t="shared" si="38"/>
        <v>1.3395390580636286</v>
      </c>
      <c r="M58" s="162">
        <f t="shared" si="41"/>
        <v>4.1053170507386305</v>
      </c>
    </row>
    <row r="59" spans="1:13" ht="14.45" customHeight="1" x14ac:dyDescent="0.15">
      <c r="A59" s="46"/>
      <c r="B59" s="70">
        <v>60</v>
      </c>
      <c r="C59" s="158">
        <f t="shared" si="39"/>
        <v>23.367951504656901</v>
      </c>
      <c r="D59" s="158">
        <f t="shared" si="35"/>
        <v>22.394564144977132</v>
      </c>
      <c r="E59" s="159">
        <f t="shared" si="35"/>
        <v>24.34133886433667</v>
      </c>
      <c r="F59" s="160">
        <f t="shared" si="40"/>
        <v>22.207023476573735</v>
      </c>
      <c r="G59" s="158">
        <f t="shared" si="36"/>
        <v>21.297326611090046</v>
      </c>
      <c r="H59" s="158">
        <f t="shared" si="36"/>
        <v>23.116720342057423</v>
      </c>
      <c r="I59" s="161">
        <f t="shared" si="37"/>
        <v>95.031964920622983</v>
      </c>
      <c r="J59" s="160">
        <f t="shared" si="37"/>
        <v>1.1609280280831691</v>
      </c>
      <c r="K59" s="158">
        <f t="shared" si="38"/>
        <v>0.93370474166647155</v>
      </c>
      <c r="L59" s="158">
        <f t="shared" si="38"/>
        <v>1.3881513144998667</v>
      </c>
      <c r="M59" s="162">
        <f t="shared" si="41"/>
        <v>4.9680350793770378</v>
      </c>
    </row>
    <row r="60" spans="1:13" ht="14.45" customHeight="1" x14ac:dyDescent="0.15">
      <c r="A60" s="46"/>
      <c r="B60" s="70">
        <v>65</v>
      </c>
      <c r="C60" s="158">
        <f t="shared" si="39"/>
        <v>19.46607567846176</v>
      </c>
      <c r="D60" s="158">
        <f t="shared" si="35"/>
        <v>18.583145378464529</v>
      </c>
      <c r="E60" s="159">
        <f t="shared" si="35"/>
        <v>20.34900597845899</v>
      </c>
      <c r="F60" s="160">
        <f t="shared" si="40"/>
        <v>18.268457655982335</v>
      </c>
      <c r="G60" s="158">
        <f t="shared" si="36"/>
        <v>17.446876190738763</v>
      </c>
      <c r="H60" s="158">
        <f t="shared" si="36"/>
        <v>19.090039121225907</v>
      </c>
      <c r="I60" s="161">
        <f t="shared" si="37"/>
        <v>93.847665845640734</v>
      </c>
      <c r="J60" s="160">
        <f t="shared" si="37"/>
        <v>1.1976180224794257</v>
      </c>
      <c r="K60" s="158">
        <f t="shared" si="38"/>
        <v>0.96175824905552909</v>
      </c>
      <c r="L60" s="158">
        <f t="shared" si="38"/>
        <v>1.4334777959033225</v>
      </c>
      <c r="M60" s="162">
        <f t="shared" si="41"/>
        <v>6.1523341543592691</v>
      </c>
    </row>
    <row r="61" spans="1:13" ht="14.45" customHeight="1" x14ac:dyDescent="0.15">
      <c r="A61" s="46"/>
      <c r="B61" s="70">
        <v>70</v>
      </c>
      <c r="C61" s="158">
        <f t="shared" si="39"/>
        <v>15.46383819295283</v>
      </c>
      <c r="D61" s="158">
        <f t="shared" si="35"/>
        <v>14.713430323629805</v>
      </c>
      <c r="E61" s="159">
        <f t="shared" si="35"/>
        <v>16.214246062275855</v>
      </c>
      <c r="F61" s="160">
        <f t="shared" si="40"/>
        <v>14.278161882759916</v>
      </c>
      <c r="G61" s="158">
        <f t="shared" si="36"/>
        <v>13.583356648857812</v>
      </c>
      <c r="H61" s="158">
        <f t="shared" si="36"/>
        <v>14.972967116662019</v>
      </c>
      <c r="I61" s="161">
        <f t="shared" si="37"/>
        <v>92.332587192141929</v>
      </c>
      <c r="J61" s="160">
        <f t="shared" si="37"/>
        <v>1.185676310192914</v>
      </c>
      <c r="K61" s="158">
        <f t="shared" si="38"/>
        <v>0.94772822144076518</v>
      </c>
      <c r="L61" s="158">
        <f t="shared" si="38"/>
        <v>1.4236243989450628</v>
      </c>
      <c r="M61" s="162">
        <f t="shared" si="41"/>
        <v>7.6674128078580743</v>
      </c>
    </row>
    <row r="62" spans="1:13" ht="14.45" customHeight="1" x14ac:dyDescent="0.15">
      <c r="A62" s="46"/>
      <c r="B62" s="70">
        <v>75</v>
      </c>
      <c r="C62" s="158">
        <f t="shared" si="39"/>
        <v>11.891948492710926</v>
      </c>
      <c r="D62" s="158">
        <f t="shared" si="35"/>
        <v>11.263116679669869</v>
      </c>
      <c r="E62" s="159">
        <f t="shared" si="35"/>
        <v>12.520780305751982</v>
      </c>
      <c r="F62" s="160">
        <f t="shared" si="40"/>
        <v>10.690435296815815</v>
      </c>
      <c r="G62" s="158">
        <f t="shared" si="36"/>
        <v>10.105966976086039</v>
      </c>
      <c r="H62" s="158">
        <f t="shared" si="36"/>
        <v>11.274903617545592</v>
      </c>
      <c r="I62" s="161">
        <f t="shared" si="37"/>
        <v>89.896414396416475</v>
      </c>
      <c r="J62" s="160">
        <f t="shared" si="37"/>
        <v>1.20151319589511</v>
      </c>
      <c r="K62" s="158">
        <f t="shared" si="38"/>
        <v>0.95144319592101034</v>
      </c>
      <c r="L62" s="158">
        <f t="shared" si="38"/>
        <v>1.4515831958692096</v>
      </c>
      <c r="M62" s="162">
        <f t="shared" si="41"/>
        <v>10.103585603583532</v>
      </c>
    </row>
    <row r="63" spans="1:13" ht="14.45" customHeight="1" x14ac:dyDescent="0.15">
      <c r="A63" s="46"/>
      <c r="B63" s="70">
        <v>80</v>
      </c>
      <c r="C63" s="158">
        <f>AB23</f>
        <v>8.6398918244003919</v>
      </c>
      <c r="D63" s="158">
        <f t="shared" si="35"/>
        <v>8.1158958470947518</v>
      </c>
      <c r="E63" s="159">
        <f t="shared" si="35"/>
        <v>9.1638878017060321</v>
      </c>
      <c r="F63" s="160">
        <f>AC23</f>
        <v>7.3683126121503051</v>
      </c>
      <c r="G63" s="158">
        <f t="shared" si="36"/>
        <v>6.8613001409598677</v>
      </c>
      <c r="H63" s="158">
        <f t="shared" si="36"/>
        <v>7.8753250833407424</v>
      </c>
      <c r="I63" s="161">
        <f t="shared" si="37"/>
        <v>85.282463738041841</v>
      </c>
      <c r="J63" s="160">
        <f t="shared" si="37"/>
        <v>1.2715792122500857</v>
      </c>
      <c r="K63" s="158">
        <f t="shared" si="38"/>
        <v>0.9929756152327307</v>
      </c>
      <c r="L63" s="158">
        <f t="shared" si="38"/>
        <v>1.5501828092674408</v>
      </c>
      <c r="M63" s="162">
        <f>AF23</f>
        <v>14.717536261958156</v>
      </c>
    </row>
    <row r="64" spans="1:13" ht="14.45" customHeight="1" x14ac:dyDescent="0.15">
      <c r="A64" s="22"/>
      <c r="B64" s="93">
        <v>85</v>
      </c>
      <c r="C64" s="163">
        <f>AB24</f>
        <v>6.7207639742119749</v>
      </c>
      <c r="D64" s="163">
        <f t="shared" si="35"/>
        <v>5.4867884626217016</v>
      </c>
      <c r="E64" s="164">
        <f t="shared" si="35"/>
        <v>7.9547394858022482</v>
      </c>
      <c r="F64" s="165">
        <f>AC24</f>
        <v>5.3467411172619714</v>
      </c>
      <c r="G64" s="163">
        <f t="shared" si="36"/>
        <v>4.3031126156543209</v>
      </c>
      <c r="H64" s="163">
        <f t="shared" si="36"/>
        <v>6.390369618869622</v>
      </c>
      <c r="I64" s="166">
        <f t="shared" si="37"/>
        <v>79.555555555555557</v>
      </c>
      <c r="J64" s="165">
        <f t="shared" si="37"/>
        <v>1.3740228569500039</v>
      </c>
      <c r="K64" s="163">
        <f t="shared" si="38"/>
        <v>0.93919164473304129</v>
      </c>
      <c r="L64" s="163">
        <f t="shared" si="38"/>
        <v>1.8088540691669666</v>
      </c>
      <c r="M64" s="167">
        <f>AF24</f>
        <v>20.444444444444446</v>
      </c>
    </row>
    <row r="65" spans="1:13" ht="14.45" customHeight="1" x14ac:dyDescent="0.15">
      <c r="A65" s="46" t="s">
        <v>102</v>
      </c>
      <c r="B65" s="168">
        <v>0</v>
      </c>
      <c r="C65" s="169">
        <f>AB25</f>
        <v>85.58002050143871</v>
      </c>
      <c r="D65" s="169">
        <f t="shared" si="35"/>
        <v>83.146515900024511</v>
      </c>
      <c r="E65" s="170">
        <f t="shared" si="35"/>
        <v>88.01352510285291</v>
      </c>
      <c r="F65" s="171">
        <f>AC25</f>
        <v>82.986808187711816</v>
      </c>
      <c r="G65" s="169">
        <f t="shared" si="36"/>
        <v>80.676170250743397</v>
      </c>
      <c r="H65" s="169">
        <f t="shared" si="36"/>
        <v>85.297446124680235</v>
      </c>
      <c r="I65" s="172">
        <f t="shared" si="37"/>
        <v>96.969839106683438</v>
      </c>
      <c r="J65" s="171">
        <f t="shared" si="37"/>
        <v>2.5932123137269021</v>
      </c>
      <c r="K65" s="169">
        <f t="shared" si="38"/>
        <v>2.281184142926362</v>
      </c>
      <c r="L65" s="169">
        <f t="shared" si="38"/>
        <v>2.9052404845274422</v>
      </c>
      <c r="M65" s="173">
        <f>AF25</f>
        <v>3.0301608933165736</v>
      </c>
    </row>
    <row r="66" spans="1:13" ht="14.45" customHeight="1" x14ac:dyDescent="0.15">
      <c r="A66" s="125"/>
      <c r="B66" s="70">
        <v>5</v>
      </c>
      <c r="C66" s="158">
        <f>AB26</f>
        <v>81.120559248761296</v>
      </c>
      <c r="D66" s="158">
        <f t="shared" si="35"/>
        <v>78.914170243353794</v>
      </c>
      <c r="E66" s="159">
        <f t="shared" si="35"/>
        <v>83.326948254168798</v>
      </c>
      <c r="F66" s="160">
        <f>AC26</f>
        <v>78.51079963566535</v>
      </c>
      <c r="G66" s="158">
        <f t="shared" si="36"/>
        <v>76.426118658944631</v>
      </c>
      <c r="H66" s="158">
        <f t="shared" si="36"/>
        <v>80.595480612386069</v>
      </c>
      <c r="I66" s="161">
        <f t="shared" si="37"/>
        <v>96.782862892879038</v>
      </c>
      <c r="J66" s="160">
        <f t="shared" si="37"/>
        <v>2.6097596130959588</v>
      </c>
      <c r="K66" s="158">
        <f t="shared" si="38"/>
        <v>2.2974304910300556</v>
      </c>
      <c r="L66" s="158">
        <f t="shared" si="38"/>
        <v>2.9220887351618621</v>
      </c>
      <c r="M66" s="162">
        <f>AF26</f>
        <v>3.2171371071209784</v>
      </c>
    </row>
    <row r="67" spans="1:13" ht="14.45" customHeight="1" x14ac:dyDescent="0.15">
      <c r="A67" s="125"/>
      <c r="B67" s="70">
        <v>10</v>
      </c>
      <c r="C67" s="158">
        <f t="shared" ref="C67:C80" si="42">AB27</f>
        <v>76.120559248761296</v>
      </c>
      <c r="D67" s="158">
        <f t="shared" si="35"/>
        <v>73.914170243353794</v>
      </c>
      <c r="E67" s="159">
        <f t="shared" si="35"/>
        <v>78.326948254168798</v>
      </c>
      <c r="F67" s="160">
        <f t="shared" ref="F67:F80" si="43">AC27</f>
        <v>73.51079963566535</v>
      </c>
      <c r="G67" s="158">
        <f t="shared" si="36"/>
        <v>71.426118658944631</v>
      </c>
      <c r="H67" s="158">
        <f t="shared" si="36"/>
        <v>75.595480612386069</v>
      </c>
      <c r="I67" s="161">
        <f t="shared" si="37"/>
        <v>96.571544351681297</v>
      </c>
      <c r="J67" s="160">
        <f t="shared" si="37"/>
        <v>2.6097596130959588</v>
      </c>
      <c r="K67" s="158">
        <f t="shared" si="38"/>
        <v>2.2974304910300556</v>
      </c>
      <c r="L67" s="158">
        <f t="shared" si="38"/>
        <v>2.9220887351618621</v>
      </c>
      <c r="M67" s="162">
        <f t="shared" ref="M67:M80" si="44">AF27</f>
        <v>3.4284556483187254</v>
      </c>
    </row>
    <row r="68" spans="1:13" ht="14.45" customHeight="1" x14ac:dyDescent="0.15">
      <c r="A68" s="125"/>
      <c r="B68" s="70">
        <v>15</v>
      </c>
      <c r="C68" s="158">
        <f t="shared" si="42"/>
        <v>71.120559248761296</v>
      </c>
      <c r="D68" s="158">
        <f t="shared" si="35"/>
        <v>68.914170243353794</v>
      </c>
      <c r="E68" s="159">
        <f t="shared" si="35"/>
        <v>73.326948254168798</v>
      </c>
      <c r="F68" s="160">
        <f t="shared" si="43"/>
        <v>68.51079963566535</v>
      </c>
      <c r="G68" s="158">
        <f t="shared" si="36"/>
        <v>66.426118658944631</v>
      </c>
      <c r="H68" s="158">
        <f t="shared" si="36"/>
        <v>70.595480612386069</v>
      </c>
      <c r="I68" s="161">
        <f t="shared" si="37"/>
        <v>96.330513088391669</v>
      </c>
      <c r="J68" s="160">
        <f t="shared" si="37"/>
        <v>2.6097596130959588</v>
      </c>
      <c r="K68" s="158">
        <f t="shared" si="38"/>
        <v>2.2974304910300556</v>
      </c>
      <c r="L68" s="158">
        <f t="shared" si="38"/>
        <v>2.9220887351618621</v>
      </c>
      <c r="M68" s="162">
        <f t="shared" si="44"/>
        <v>3.6694869116083515</v>
      </c>
    </row>
    <row r="69" spans="1:13" ht="14.45" customHeight="1" x14ac:dyDescent="0.15">
      <c r="A69" s="125"/>
      <c r="B69" s="70">
        <v>20</v>
      </c>
      <c r="C69" s="158">
        <f t="shared" si="42"/>
        <v>66.12055924876131</v>
      </c>
      <c r="D69" s="158">
        <f t="shared" si="35"/>
        <v>63.914170243353809</v>
      </c>
      <c r="E69" s="159">
        <f t="shared" si="35"/>
        <v>68.326948254168812</v>
      </c>
      <c r="F69" s="160">
        <f t="shared" si="43"/>
        <v>63.510799635665357</v>
      </c>
      <c r="G69" s="158">
        <f t="shared" si="36"/>
        <v>61.426118658944631</v>
      </c>
      <c r="H69" s="158">
        <f t="shared" si="36"/>
        <v>65.595480612386083</v>
      </c>
      <c r="I69" s="161">
        <f t="shared" si="37"/>
        <v>96.053028524339283</v>
      </c>
      <c r="J69" s="160">
        <f t="shared" si="37"/>
        <v>2.6097596130959588</v>
      </c>
      <c r="K69" s="158">
        <f t="shared" si="38"/>
        <v>2.2974304910300556</v>
      </c>
      <c r="L69" s="158">
        <f t="shared" si="38"/>
        <v>2.9220887351618621</v>
      </c>
      <c r="M69" s="162">
        <f t="shared" si="44"/>
        <v>3.9469714756607259</v>
      </c>
    </row>
    <row r="70" spans="1:13" ht="14.45" customHeight="1" x14ac:dyDescent="0.15">
      <c r="A70" s="125"/>
      <c r="B70" s="70">
        <v>25</v>
      </c>
      <c r="C70" s="158">
        <f t="shared" si="42"/>
        <v>61.990359438758176</v>
      </c>
      <c r="D70" s="158">
        <f t="shared" si="35"/>
        <v>60.556449434433858</v>
      </c>
      <c r="E70" s="159">
        <f t="shared" si="35"/>
        <v>63.424269443082494</v>
      </c>
      <c r="F70" s="160">
        <f t="shared" si="43"/>
        <v>59.344908614122154</v>
      </c>
      <c r="G70" s="158">
        <f t="shared" si="36"/>
        <v>58.019662192913437</v>
      </c>
      <c r="H70" s="158">
        <f t="shared" si="36"/>
        <v>60.670155035330872</v>
      </c>
      <c r="I70" s="161">
        <f t="shared" si="37"/>
        <v>95.732480262113128</v>
      </c>
      <c r="J70" s="160">
        <f t="shared" si="37"/>
        <v>2.645450824636042</v>
      </c>
      <c r="K70" s="158">
        <f t="shared" si="38"/>
        <v>2.3367838312614313</v>
      </c>
      <c r="L70" s="158">
        <f t="shared" si="38"/>
        <v>2.9541178180106527</v>
      </c>
      <c r="M70" s="162">
        <f t="shared" si="44"/>
        <v>4.2675197378869028</v>
      </c>
    </row>
    <row r="71" spans="1:13" ht="14.45" customHeight="1" x14ac:dyDescent="0.15">
      <c r="A71" s="125"/>
      <c r="B71" s="70">
        <v>30</v>
      </c>
      <c r="C71" s="158">
        <f t="shared" si="42"/>
        <v>56.990359438758183</v>
      </c>
      <c r="D71" s="158">
        <f t="shared" si="35"/>
        <v>55.556449434433866</v>
      </c>
      <c r="E71" s="159">
        <f t="shared" si="35"/>
        <v>58.424269443082501</v>
      </c>
      <c r="F71" s="160">
        <f t="shared" si="43"/>
        <v>54.344908614122154</v>
      </c>
      <c r="G71" s="158">
        <f t="shared" si="36"/>
        <v>53.019662192913437</v>
      </c>
      <c r="H71" s="158">
        <f t="shared" si="36"/>
        <v>55.670155035330872</v>
      </c>
      <c r="I71" s="161">
        <f t="shared" si="37"/>
        <v>95.358073100979766</v>
      </c>
      <c r="J71" s="160">
        <f t="shared" si="37"/>
        <v>2.645450824636042</v>
      </c>
      <c r="K71" s="158">
        <f t="shared" si="38"/>
        <v>2.3367838312614313</v>
      </c>
      <c r="L71" s="158">
        <f t="shared" si="38"/>
        <v>2.9541178180106527</v>
      </c>
      <c r="M71" s="162">
        <f t="shared" si="44"/>
        <v>4.64192689902025</v>
      </c>
    </row>
    <row r="72" spans="1:13" ht="14.45" customHeight="1" x14ac:dyDescent="0.15">
      <c r="A72" s="125"/>
      <c r="B72" s="70">
        <v>35</v>
      </c>
      <c r="C72" s="158">
        <f t="shared" si="42"/>
        <v>51.99035943875819</v>
      </c>
      <c r="D72" s="158">
        <f t="shared" si="35"/>
        <v>50.556449434433873</v>
      </c>
      <c r="E72" s="159">
        <f t="shared" si="35"/>
        <v>53.424269443082508</v>
      </c>
      <c r="F72" s="160">
        <f t="shared" si="43"/>
        <v>49.344908614122147</v>
      </c>
      <c r="G72" s="158">
        <f t="shared" si="36"/>
        <v>48.01966219291343</v>
      </c>
      <c r="H72" s="158">
        <f t="shared" si="36"/>
        <v>50.670155035330865</v>
      </c>
      <c r="I72" s="161">
        <f t="shared" si="37"/>
        <v>94.911651211505401</v>
      </c>
      <c r="J72" s="160">
        <f t="shared" si="37"/>
        <v>2.645450824636042</v>
      </c>
      <c r="K72" s="158">
        <f t="shared" si="38"/>
        <v>2.3367838312614313</v>
      </c>
      <c r="L72" s="158">
        <f t="shared" si="38"/>
        <v>2.9541178180106527</v>
      </c>
      <c r="M72" s="162">
        <f t="shared" si="44"/>
        <v>5.0883487884946028</v>
      </c>
    </row>
    <row r="73" spans="1:13" ht="14.45" customHeight="1" x14ac:dyDescent="0.15">
      <c r="A73" s="125"/>
      <c r="B73" s="70">
        <v>40</v>
      </c>
      <c r="C73" s="158">
        <f t="shared" si="42"/>
        <v>47.250053777196023</v>
      </c>
      <c r="D73" s="158">
        <f t="shared" si="35"/>
        <v>45.901959720496386</v>
      </c>
      <c r="E73" s="159">
        <f t="shared" si="35"/>
        <v>48.598147833895659</v>
      </c>
      <c r="F73" s="160">
        <f t="shared" si="43"/>
        <v>44.590676043529463</v>
      </c>
      <c r="G73" s="158">
        <f t="shared" si="36"/>
        <v>43.349081080386206</v>
      </c>
      <c r="H73" s="158">
        <f t="shared" si="36"/>
        <v>45.83227100667272</v>
      </c>
      <c r="I73" s="161">
        <f t="shared" si="37"/>
        <v>94.371693741965572</v>
      </c>
      <c r="J73" s="160">
        <f t="shared" si="37"/>
        <v>2.6593777336665547</v>
      </c>
      <c r="K73" s="158">
        <f t="shared" si="38"/>
        <v>2.3502951111396602</v>
      </c>
      <c r="L73" s="158">
        <f t="shared" si="38"/>
        <v>2.9684603561934493</v>
      </c>
      <c r="M73" s="162">
        <f t="shared" si="44"/>
        <v>5.6283062580344243</v>
      </c>
    </row>
    <row r="74" spans="1:13" ht="14.45" customHeight="1" x14ac:dyDescent="0.15">
      <c r="A74" s="125"/>
      <c r="B74" s="70">
        <v>45</v>
      </c>
      <c r="C74" s="158">
        <f t="shared" si="42"/>
        <v>42.507276800165755</v>
      </c>
      <c r="D74" s="158">
        <f t="shared" si="35"/>
        <v>41.249201850276876</v>
      </c>
      <c r="E74" s="159">
        <f t="shared" si="35"/>
        <v>43.765351750054634</v>
      </c>
      <c r="F74" s="160">
        <f t="shared" si="43"/>
        <v>39.832551974519248</v>
      </c>
      <c r="G74" s="158">
        <f t="shared" si="36"/>
        <v>38.677841619649136</v>
      </c>
      <c r="H74" s="158">
        <f t="shared" si="36"/>
        <v>40.98726232938936</v>
      </c>
      <c r="I74" s="161">
        <f t="shared" si="37"/>
        <v>93.707607198125487</v>
      </c>
      <c r="J74" s="160">
        <f t="shared" si="37"/>
        <v>2.6747248256465022</v>
      </c>
      <c r="K74" s="158">
        <f t="shared" si="38"/>
        <v>2.3653256960699007</v>
      </c>
      <c r="L74" s="158">
        <f t="shared" si="38"/>
        <v>2.9841239552231036</v>
      </c>
      <c r="M74" s="162">
        <f t="shared" si="44"/>
        <v>6.2923928018745068</v>
      </c>
    </row>
    <row r="75" spans="1:13" ht="14.45" customHeight="1" x14ac:dyDescent="0.15">
      <c r="A75" s="125"/>
      <c r="B75" s="70">
        <v>50</v>
      </c>
      <c r="C75" s="158">
        <f t="shared" si="42"/>
        <v>38.460298380593038</v>
      </c>
      <c r="D75" s="158">
        <f t="shared" si="35"/>
        <v>37.488252364563223</v>
      </c>
      <c r="E75" s="159">
        <f t="shared" si="35"/>
        <v>39.432344396622852</v>
      </c>
      <c r="F75" s="160">
        <f t="shared" si="43"/>
        <v>35.735802935781336</v>
      </c>
      <c r="G75" s="158">
        <f t="shared" si="36"/>
        <v>34.855398569434776</v>
      </c>
      <c r="H75" s="158">
        <f t="shared" si="36"/>
        <v>36.616207302127897</v>
      </c>
      <c r="I75" s="161">
        <f t="shared" si="37"/>
        <v>92.916083443111106</v>
      </c>
      <c r="J75" s="160">
        <f t="shared" si="37"/>
        <v>2.7244954448116965</v>
      </c>
      <c r="K75" s="158">
        <f t="shared" si="38"/>
        <v>2.4140369871758733</v>
      </c>
      <c r="L75" s="158">
        <f t="shared" si="38"/>
        <v>3.0349539024475196</v>
      </c>
      <c r="M75" s="162">
        <f t="shared" si="44"/>
        <v>7.0839165568888802</v>
      </c>
    </row>
    <row r="76" spans="1:13" ht="14.45" customHeight="1" x14ac:dyDescent="0.15">
      <c r="A76" s="125"/>
      <c r="B76" s="70">
        <v>55</v>
      </c>
      <c r="C76" s="158">
        <f t="shared" si="42"/>
        <v>33.709654687346678</v>
      </c>
      <c r="D76" s="158">
        <f t="shared" si="35"/>
        <v>32.794336019249194</v>
      </c>
      <c r="E76" s="159">
        <f t="shared" si="35"/>
        <v>34.624973355444162</v>
      </c>
      <c r="F76" s="160">
        <f t="shared" si="43"/>
        <v>30.976783585735234</v>
      </c>
      <c r="G76" s="158">
        <f t="shared" si="36"/>
        <v>30.150462160207216</v>
      </c>
      <c r="H76" s="158">
        <f t="shared" si="36"/>
        <v>31.803105011263252</v>
      </c>
      <c r="I76" s="161">
        <f t="shared" si="37"/>
        <v>91.892912796175096</v>
      </c>
      <c r="J76" s="160">
        <f t="shared" si="37"/>
        <v>2.73287110161144</v>
      </c>
      <c r="K76" s="158">
        <f t="shared" si="38"/>
        <v>2.4220520941558346</v>
      </c>
      <c r="L76" s="158">
        <f t="shared" si="38"/>
        <v>3.0436901090670454</v>
      </c>
      <c r="M76" s="162">
        <f t="shared" si="44"/>
        <v>8.1070872038248911</v>
      </c>
    </row>
    <row r="77" spans="1:13" ht="14.45" customHeight="1" x14ac:dyDescent="0.15">
      <c r="A77" s="125"/>
      <c r="B77" s="70">
        <v>60</v>
      </c>
      <c r="C77" s="158">
        <f t="shared" si="42"/>
        <v>29.473724100829848</v>
      </c>
      <c r="D77" s="158">
        <f t="shared" si="35"/>
        <v>28.683660562050115</v>
      </c>
      <c r="E77" s="159">
        <f t="shared" si="35"/>
        <v>30.263787639609582</v>
      </c>
      <c r="F77" s="160">
        <f t="shared" si="43"/>
        <v>26.682131082736255</v>
      </c>
      <c r="G77" s="158">
        <f t="shared" si="36"/>
        <v>25.972145673072472</v>
      </c>
      <c r="H77" s="158">
        <f t="shared" si="36"/>
        <v>27.392116492400039</v>
      </c>
      <c r="I77" s="161">
        <f t="shared" si="37"/>
        <v>90.528536507488738</v>
      </c>
      <c r="J77" s="160">
        <f t="shared" si="37"/>
        <v>2.7915930180935926</v>
      </c>
      <c r="K77" s="158">
        <f t="shared" si="38"/>
        <v>2.4766748704910042</v>
      </c>
      <c r="L77" s="158">
        <f t="shared" si="38"/>
        <v>3.106511165696181</v>
      </c>
      <c r="M77" s="162">
        <f t="shared" si="44"/>
        <v>9.4714634925112637</v>
      </c>
    </row>
    <row r="78" spans="1:13" ht="14.45" customHeight="1" x14ac:dyDescent="0.15">
      <c r="A78" s="125"/>
      <c r="B78" s="70">
        <v>65</v>
      </c>
      <c r="C78" s="158">
        <f t="shared" si="42"/>
        <v>24.973864302669547</v>
      </c>
      <c r="D78" s="158">
        <f t="shared" si="35"/>
        <v>24.277765681464423</v>
      </c>
      <c r="E78" s="159">
        <f t="shared" si="35"/>
        <v>25.669962923874671</v>
      </c>
      <c r="F78" s="160">
        <f t="shared" si="43"/>
        <v>22.156746448982478</v>
      </c>
      <c r="G78" s="158">
        <f t="shared" si="36"/>
        <v>21.531402834047164</v>
      </c>
      <c r="H78" s="158">
        <f t="shared" si="36"/>
        <v>22.782090063917792</v>
      </c>
      <c r="I78" s="161">
        <f t="shared" si="37"/>
        <v>88.719735882500416</v>
      </c>
      <c r="J78" s="160">
        <f t="shared" si="37"/>
        <v>2.8171178536870682</v>
      </c>
      <c r="K78" s="158">
        <f t="shared" si="38"/>
        <v>2.5004788102914559</v>
      </c>
      <c r="L78" s="158">
        <f t="shared" si="38"/>
        <v>3.1337568970826806</v>
      </c>
      <c r="M78" s="162">
        <f t="shared" si="44"/>
        <v>11.280264117499575</v>
      </c>
    </row>
    <row r="79" spans="1:13" ht="14.45" customHeight="1" x14ac:dyDescent="0.15">
      <c r="A79" s="125"/>
      <c r="B79" s="70">
        <v>70</v>
      </c>
      <c r="C79" s="158">
        <f t="shared" si="42"/>
        <v>20.300441310325532</v>
      </c>
      <c r="D79" s="158">
        <f t="shared" si="35"/>
        <v>19.672021174584266</v>
      </c>
      <c r="E79" s="159">
        <f t="shared" si="35"/>
        <v>20.928861446066797</v>
      </c>
      <c r="F79" s="160">
        <f t="shared" si="43"/>
        <v>17.496865555945476</v>
      </c>
      <c r="G79" s="158">
        <f t="shared" si="36"/>
        <v>16.93053905327077</v>
      </c>
      <c r="H79" s="158">
        <f t="shared" si="36"/>
        <v>18.063192058620182</v>
      </c>
      <c r="I79" s="161">
        <f t="shared" si="37"/>
        <v>86.189582228667831</v>
      </c>
      <c r="J79" s="160">
        <f t="shared" si="37"/>
        <v>2.8035757543800544</v>
      </c>
      <c r="K79" s="158">
        <f t="shared" si="38"/>
        <v>2.4884344669695535</v>
      </c>
      <c r="L79" s="158">
        <f t="shared" si="38"/>
        <v>3.1187170417905552</v>
      </c>
      <c r="M79" s="162">
        <f t="shared" si="44"/>
        <v>13.810417771332171</v>
      </c>
    </row>
    <row r="80" spans="1:13" ht="14.45" customHeight="1" x14ac:dyDescent="0.15">
      <c r="A80" s="125"/>
      <c r="B80" s="70">
        <v>75</v>
      </c>
      <c r="C80" s="158">
        <f t="shared" si="42"/>
        <v>15.713795481060686</v>
      </c>
      <c r="D80" s="158">
        <f t="shared" si="35"/>
        <v>15.13957560111894</v>
      </c>
      <c r="E80" s="159">
        <f t="shared" si="35"/>
        <v>16.288015361002433</v>
      </c>
      <c r="F80" s="160">
        <f t="shared" si="43"/>
        <v>12.950522930738096</v>
      </c>
      <c r="G80" s="158">
        <f t="shared" si="36"/>
        <v>12.428345944245441</v>
      </c>
      <c r="H80" s="158">
        <f t="shared" si="36"/>
        <v>13.47269991723075</v>
      </c>
      <c r="I80" s="161">
        <f t="shared" si="37"/>
        <v>82.41498972254621</v>
      </c>
      <c r="J80" s="160">
        <f t="shared" si="37"/>
        <v>2.7632725503225894</v>
      </c>
      <c r="K80" s="158">
        <f t="shared" si="38"/>
        <v>2.4495013409019912</v>
      </c>
      <c r="L80" s="158">
        <f t="shared" si="38"/>
        <v>3.0770437597431877</v>
      </c>
      <c r="M80" s="162">
        <f t="shared" si="44"/>
        <v>17.58501027745378</v>
      </c>
    </row>
    <row r="81" spans="1:13" ht="14.45" customHeight="1" x14ac:dyDescent="0.15">
      <c r="A81" s="125"/>
      <c r="B81" s="70">
        <v>80</v>
      </c>
      <c r="C81" s="158">
        <f>AB41</f>
        <v>12.033755994543158</v>
      </c>
      <c r="D81" s="158">
        <f t="shared" si="35"/>
        <v>11.598456590662853</v>
      </c>
      <c r="E81" s="159">
        <f t="shared" si="35"/>
        <v>12.469055398423464</v>
      </c>
      <c r="F81" s="160">
        <f>AC41</f>
        <v>9.2084330303813928</v>
      </c>
      <c r="G81" s="158">
        <f t="shared" si="36"/>
        <v>8.7720921963722738</v>
      </c>
      <c r="H81" s="158">
        <f t="shared" si="36"/>
        <v>9.6447738643905119</v>
      </c>
      <c r="I81" s="161">
        <f t="shared" si="37"/>
        <v>76.52168645065646</v>
      </c>
      <c r="J81" s="160">
        <f t="shared" si="37"/>
        <v>2.8253229641617632</v>
      </c>
      <c r="K81" s="158">
        <f t="shared" si="38"/>
        <v>2.503362765889328</v>
      </c>
      <c r="L81" s="158">
        <f t="shared" si="38"/>
        <v>3.1472831624341984</v>
      </c>
      <c r="M81" s="162">
        <f>AF41</f>
        <v>23.478313549343511</v>
      </c>
    </row>
    <row r="82" spans="1:13" ht="14.45" customHeight="1" thickBot="1" x14ac:dyDescent="0.2">
      <c r="A82" s="129"/>
      <c r="B82" s="130">
        <v>85</v>
      </c>
      <c r="C82" s="174">
        <f>AB42</f>
        <v>9.0374602280572294</v>
      </c>
      <c r="D82" s="174">
        <f t="shared" si="35"/>
        <v>7.7818580622078422</v>
      </c>
      <c r="E82" s="175">
        <f t="shared" si="35"/>
        <v>10.293062393906617</v>
      </c>
      <c r="F82" s="176">
        <f>AC42</f>
        <v>6.2170447877574899</v>
      </c>
      <c r="G82" s="174">
        <f t="shared" si="36"/>
        <v>5.2901728828033185</v>
      </c>
      <c r="H82" s="174">
        <f t="shared" si="36"/>
        <v>7.1439166927116613</v>
      </c>
      <c r="I82" s="177">
        <f t="shared" si="37"/>
        <v>68.791946308724832</v>
      </c>
      <c r="J82" s="176">
        <f t="shared" si="37"/>
        <v>2.8204154402997395</v>
      </c>
      <c r="K82" s="174">
        <f t="shared" si="38"/>
        <v>2.304113560944641</v>
      </c>
      <c r="L82" s="174">
        <f t="shared" si="38"/>
        <v>3.3367173196548379</v>
      </c>
      <c r="M82" s="178">
        <f>AF42</f>
        <v>31.208053691275168</v>
      </c>
    </row>
    <row r="83" spans="1:13" ht="14.45" customHeight="1" thickTop="1" x14ac:dyDescent="0.15"/>
    <row r="84" spans="1:13" ht="14.45" customHeight="1" x14ac:dyDescent="0.15"/>
  </sheetData>
  <protectedRanges>
    <protectedRange sqref="C7:F42" name="範囲1"/>
  </protectedRanges>
  <mergeCells count="30">
    <mergeCell ref="A1:M1"/>
    <mergeCell ref="B4:F4"/>
    <mergeCell ref="G4:L4"/>
    <mergeCell ref="O4:P4"/>
    <mergeCell ref="Q4:S4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T4:W4"/>
    <mergeCell ref="AL5:AM5"/>
    <mergeCell ref="AN5:AO5"/>
    <mergeCell ref="AP5:AQ5"/>
    <mergeCell ref="AR5:AS5"/>
    <mergeCell ref="AT5:AU5"/>
    <mergeCell ref="A45:A46"/>
    <mergeCell ref="B45:B46"/>
    <mergeCell ref="C45:E45"/>
    <mergeCell ref="F45:I45"/>
    <mergeCell ref="J45:M45"/>
    <mergeCell ref="D46:E46"/>
    <mergeCell ref="G46:H46"/>
    <mergeCell ref="K46:L46"/>
  </mergeCells>
  <phoneticPr fontId="2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4"/>
  <sheetViews>
    <sheetView workbookViewId="0">
      <selection activeCell="J18" sqref="J18"/>
    </sheetView>
  </sheetViews>
  <sheetFormatPr defaultRowHeight="13.5" x14ac:dyDescent="0.15"/>
  <cols>
    <col min="1" max="1" width="4.625" style="1" customWidth="1"/>
    <col min="2" max="2" width="7.625" style="1" customWidth="1"/>
    <col min="3" max="7" width="9.625" style="1" customWidth="1"/>
    <col min="8" max="8" width="11.625" style="1" bestFit="1" customWidth="1"/>
    <col min="9" max="11" width="9.625" style="1" customWidth="1"/>
    <col min="12" max="12" width="11.625" style="1" bestFit="1" customWidth="1"/>
    <col min="13" max="14" width="9.625" style="1" customWidth="1"/>
    <col min="15" max="16" width="8.625" style="1" customWidth="1"/>
    <col min="17" max="22" width="9.625" style="1" customWidth="1"/>
    <col min="23" max="23" width="10.625" style="1" customWidth="1"/>
    <col min="24" max="24" width="9.625" style="1" customWidth="1"/>
    <col min="25" max="25" width="10.625" style="1" customWidth="1"/>
    <col min="26" max="26" width="9.625" style="1" customWidth="1"/>
    <col min="27" max="32" width="10.625" style="1" customWidth="1"/>
    <col min="33" max="33" width="6.625" style="1" customWidth="1"/>
    <col min="34" max="41" width="10.625" style="1" customWidth="1"/>
    <col min="42" max="47" width="9.625" style="1" customWidth="1"/>
    <col min="48" max="256" width="9" style="1"/>
    <col min="257" max="257" width="4.625" style="1" customWidth="1"/>
    <col min="258" max="258" width="7.625" style="1" customWidth="1"/>
    <col min="259" max="270" width="9.625" style="1" customWidth="1"/>
    <col min="271" max="272" width="8.625" style="1" customWidth="1"/>
    <col min="273" max="278" width="9.625" style="1" customWidth="1"/>
    <col min="279" max="279" width="10.625" style="1" customWidth="1"/>
    <col min="280" max="280" width="9.625" style="1" customWidth="1"/>
    <col min="281" max="281" width="10.625" style="1" customWidth="1"/>
    <col min="282" max="282" width="9.625" style="1" customWidth="1"/>
    <col min="283" max="288" width="10.625" style="1" customWidth="1"/>
    <col min="289" max="289" width="6.625" style="1" customWidth="1"/>
    <col min="290" max="297" width="10.625" style="1" customWidth="1"/>
    <col min="298" max="303" width="9.625" style="1" customWidth="1"/>
    <col min="304" max="512" width="9" style="1"/>
    <col min="513" max="513" width="4.625" style="1" customWidth="1"/>
    <col min="514" max="514" width="7.625" style="1" customWidth="1"/>
    <col min="515" max="526" width="9.625" style="1" customWidth="1"/>
    <col min="527" max="528" width="8.625" style="1" customWidth="1"/>
    <col min="529" max="534" width="9.625" style="1" customWidth="1"/>
    <col min="535" max="535" width="10.625" style="1" customWidth="1"/>
    <col min="536" max="536" width="9.625" style="1" customWidth="1"/>
    <col min="537" max="537" width="10.625" style="1" customWidth="1"/>
    <col min="538" max="538" width="9.625" style="1" customWidth="1"/>
    <col min="539" max="544" width="10.625" style="1" customWidth="1"/>
    <col min="545" max="545" width="6.625" style="1" customWidth="1"/>
    <col min="546" max="553" width="10.625" style="1" customWidth="1"/>
    <col min="554" max="559" width="9.625" style="1" customWidth="1"/>
    <col min="560" max="768" width="9" style="1"/>
    <col min="769" max="769" width="4.625" style="1" customWidth="1"/>
    <col min="770" max="770" width="7.625" style="1" customWidth="1"/>
    <col min="771" max="782" width="9.625" style="1" customWidth="1"/>
    <col min="783" max="784" width="8.625" style="1" customWidth="1"/>
    <col min="785" max="790" width="9.625" style="1" customWidth="1"/>
    <col min="791" max="791" width="10.625" style="1" customWidth="1"/>
    <col min="792" max="792" width="9.625" style="1" customWidth="1"/>
    <col min="793" max="793" width="10.625" style="1" customWidth="1"/>
    <col min="794" max="794" width="9.625" style="1" customWidth="1"/>
    <col min="795" max="800" width="10.625" style="1" customWidth="1"/>
    <col min="801" max="801" width="6.625" style="1" customWidth="1"/>
    <col min="802" max="809" width="10.625" style="1" customWidth="1"/>
    <col min="810" max="815" width="9.625" style="1" customWidth="1"/>
    <col min="816" max="1024" width="9" style="1"/>
    <col min="1025" max="1025" width="4.625" style="1" customWidth="1"/>
    <col min="1026" max="1026" width="7.625" style="1" customWidth="1"/>
    <col min="1027" max="1038" width="9.625" style="1" customWidth="1"/>
    <col min="1039" max="1040" width="8.625" style="1" customWidth="1"/>
    <col min="1041" max="1046" width="9.625" style="1" customWidth="1"/>
    <col min="1047" max="1047" width="10.625" style="1" customWidth="1"/>
    <col min="1048" max="1048" width="9.625" style="1" customWidth="1"/>
    <col min="1049" max="1049" width="10.625" style="1" customWidth="1"/>
    <col min="1050" max="1050" width="9.625" style="1" customWidth="1"/>
    <col min="1051" max="1056" width="10.625" style="1" customWidth="1"/>
    <col min="1057" max="1057" width="6.625" style="1" customWidth="1"/>
    <col min="1058" max="1065" width="10.625" style="1" customWidth="1"/>
    <col min="1066" max="1071" width="9.625" style="1" customWidth="1"/>
    <col min="1072" max="1280" width="9" style="1"/>
    <col min="1281" max="1281" width="4.625" style="1" customWidth="1"/>
    <col min="1282" max="1282" width="7.625" style="1" customWidth="1"/>
    <col min="1283" max="1294" width="9.625" style="1" customWidth="1"/>
    <col min="1295" max="1296" width="8.625" style="1" customWidth="1"/>
    <col min="1297" max="1302" width="9.625" style="1" customWidth="1"/>
    <col min="1303" max="1303" width="10.625" style="1" customWidth="1"/>
    <col min="1304" max="1304" width="9.625" style="1" customWidth="1"/>
    <col min="1305" max="1305" width="10.625" style="1" customWidth="1"/>
    <col min="1306" max="1306" width="9.625" style="1" customWidth="1"/>
    <col min="1307" max="1312" width="10.625" style="1" customWidth="1"/>
    <col min="1313" max="1313" width="6.625" style="1" customWidth="1"/>
    <col min="1314" max="1321" width="10.625" style="1" customWidth="1"/>
    <col min="1322" max="1327" width="9.625" style="1" customWidth="1"/>
    <col min="1328" max="1536" width="9" style="1"/>
    <col min="1537" max="1537" width="4.625" style="1" customWidth="1"/>
    <col min="1538" max="1538" width="7.625" style="1" customWidth="1"/>
    <col min="1539" max="1550" width="9.625" style="1" customWidth="1"/>
    <col min="1551" max="1552" width="8.625" style="1" customWidth="1"/>
    <col min="1553" max="1558" width="9.625" style="1" customWidth="1"/>
    <col min="1559" max="1559" width="10.625" style="1" customWidth="1"/>
    <col min="1560" max="1560" width="9.625" style="1" customWidth="1"/>
    <col min="1561" max="1561" width="10.625" style="1" customWidth="1"/>
    <col min="1562" max="1562" width="9.625" style="1" customWidth="1"/>
    <col min="1563" max="1568" width="10.625" style="1" customWidth="1"/>
    <col min="1569" max="1569" width="6.625" style="1" customWidth="1"/>
    <col min="1570" max="1577" width="10.625" style="1" customWidth="1"/>
    <col min="1578" max="1583" width="9.625" style="1" customWidth="1"/>
    <col min="1584" max="1792" width="9" style="1"/>
    <col min="1793" max="1793" width="4.625" style="1" customWidth="1"/>
    <col min="1794" max="1794" width="7.625" style="1" customWidth="1"/>
    <col min="1795" max="1806" width="9.625" style="1" customWidth="1"/>
    <col min="1807" max="1808" width="8.625" style="1" customWidth="1"/>
    <col min="1809" max="1814" width="9.625" style="1" customWidth="1"/>
    <col min="1815" max="1815" width="10.625" style="1" customWidth="1"/>
    <col min="1816" max="1816" width="9.625" style="1" customWidth="1"/>
    <col min="1817" max="1817" width="10.625" style="1" customWidth="1"/>
    <col min="1818" max="1818" width="9.625" style="1" customWidth="1"/>
    <col min="1819" max="1824" width="10.625" style="1" customWidth="1"/>
    <col min="1825" max="1825" width="6.625" style="1" customWidth="1"/>
    <col min="1826" max="1833" width="10.625" style="1" customWidth="1"/>
    <col min="1834" max="1839" width="9.625" style="1" customWidth="1"/>
    <col min="1840" max="2048" width="9" style="1"/>
    <col min="2049" max="2049" width="4.625" style="1" customWidth="1"/>
    <col min="2050" max="2050" width="7.625" style="1" customWidth="1"/>
    <col min="2051" max="2062" width="9.625" style="1" customWidth="1"/>
    <col min="2063" max="2064" width="8.625" style="1" customWidth="1"/>
    <col min="2065" max="2070" width="9.625" style="1" customWidth="1"/>
    <col min="2071" max="2071" width="10.625" style="1" customWidth="1"/>
    <col min="2072" max="2072" width="9.625" style="1" customWidth="1"/>
    <col min="2073" max="2073" width="10.625" style="1" customWidth="1"/>
    <col min="2074" max="2074" width="9.625" style="1" customWidth="1"/>
    <col min="2075" max="2080" width="10.625" style="1" customWidth="1"/>
    <col min="2081" max="2081" width="6.625" style="1" customWidth="1"/>
    <col min="2082" max="2089" width="10.625" style="1" customWidth="1"/>
    <col min="2090" max="2095" width="9.625" style="1" customWidth="1"/>
    <col min="2096" max="2304" width="9" style="1"/>
    <col min="2305" max="2305" width="4.625" style="1" customWidth="1"/>
    <col min="2306" max="2306" width="7.625" style="1" customWidth="1"/>
    <col min="2307" max="2318" width="9.625" style="1" customWidth="1"/>
    <col min="2319" max="2320" width="8.625" style="1" customWidth="1"/>
    <col min="2321" max="2326" width="9.625" style="1" customWidth="1"/>
    <col min="2327" max="2327" width="10.625" style="1" customWidth="1"/>
    <col min="2328" max="2328" width="9.625" style="1" customWidth="1"/>
    <col min="2329" max="2329" width="10.625" style="1" customWidth="1"/>
    <col min="2330" max="2330" width="9.625" style="1" customWidth="1"/>
    <col min="2331" max="2336" width="10.625" style="1" customWidth="1"/>
    <col min="2337" max="2337" width="6.625" style="1" customWidth="1"/>
    <col min="2338" max="2345" width="10.625" style="1" customWidth="1"/>
    <col min="2346" max="2351" width="9.625" style="1" customWidth="1"/>
    <col min="2352" max="2560" width="9" style="1"/>
    <col min="2561" max="2561" width="4.625" style="1" customWidth="1"/>
    <col min="2562" max="2562" width="7.625" style="1" customWidth="1"/>
    <col min="2563" max="2574" width="9.625" style="1" customWidth="1"/>
    <col min="2575" max="2576" width="8.625" style="1" customWidth="1"/>
    <col min="2577" max="2582" width="9.625" style="1" customWidth="1"/>
    <col min="2583" max="2583" width="10.625" style="1" customWidth="1"/>
    <col min="2584" max="2584" width="9.625" style="1" customWidth="1"/>
    <col min="2585" max="2585" width="10.625" style="1" customWidth="1"/>
    <col min="2586" max="2586" width="9.625" style="1" customWidth="1"/>
    <col min="2587" max="2592" width="10.625" style="1" customWidth="1"/>
    <col min="2593" max="2593" width="6.625" style="1" customWidth="1"/>
    <col min="2594" max="2601" width="10.625" style="1" customWidth="1"/>
    <col min="2602" max="2607" width="9.625" style="1" customWidth="1"/>
    <col min="2608" max="2816" width="9" style="1"/>
    <col min="2817" max="2817" width="4.625" style="1" customWidth="1"/>
    <col min="2818" max="2818" width="7.625" style="1" customWidth="1"/>
    <col min="2819" max="2830" width="9.625" style="1" customWidth="1"/>
    <col min="2831" max="2832" width="8.625" style="1" customWidth="1"/>
    <col min="2833" max="2838" width="9.625" style="1" customWidth="1"/>
    <col min="2839" max="2839" width="10.625" style="1" customWidth="1"/>
    <col min="2840" max="2840" width="9.625" style="1" customWidth="1"/>
    <col min="2841" max="2841" width="10.625" style="1" customWidth="1"/>
    <col min="2842" max="2842" width="9.625" style="1" customWidth="1"/>
    <col min="2843" max="2848" width="10.625" style="1" customWidth="1"/>
    <col min="2849" max="2849" width="6.625" style="1" customWidth="1"/>
    <col min="2850" max="2857" width="10.625" style="1" customWidth="1"/>
    <col min="2858" max="2863" width="9.625" style="1" customWidth="1"/>
    <col min="2864" max="3072" width="9" style="1"/>
    <col min="3073" max="3073" width="4.625" style="1" customWidth="1"/>
    <col min="3074" max="3074" width="7.625" style="1" customWidth="1"/>
    <col min="3075" max="3086" width="9.625" style="1" customWidth="1"/>
    <col min="3087" max="3088" width="8.625" style="1" customWidth="1"/>
    <col min="3089" max="3094" width="9.625" style="1" customWidth="1"/>
    <col min="3095" max="3095" width="10.625" style="1" customWidth="1"/>
    <col min="3096" max="3096" width="9.625" style="1" customWidth="1"/>
    <col min="3097" max="3097" width="10.625" style="1" customWidth="1"/>
    <col min="3098" max="3098" width="9.625" style="1" customWidth="1"/>
    <col min="3099" max="3104" width="10.625" style="1" customWidth="1"/>
    <col min="3105" max="3105" width="6.625" style="1" customWidth="1"/>
    <col min="3106" max="3113" width="10.625" style="1" customWidth="1"/>
    <col min="3114" max="3119" width="9.625" style="1" customWidth="1"/>
    <col min="3120" max="3328" width="9" style="1"/>
    <col min="3329" max="3329" width="4.625" style="1" customWidth="1"/>
    <col min="3330" max="3330" width="7.625" style="1" customWidth="1"/>
    <col min="3331" max="3342" width="9.625" style="1" customWidth="1"/>
    <col min="3343" max="3344" width="8.625" style="1" customWidth="1"/>
    <col min="3345" max="3350" width="9.625" style="1" customWidth="1"/>
    <col min="3351" max="3351" width="10.625" style="1" customWidth="1"/>
    <col min="3352" max="3352" width="9.625" style="1" customWidth="1"/>
    <col min="3353" max="3353" width="10.625" style="1" customWidth="1"/>
    <col min="3354" max="3354" width="9.625" style="1" customWidth="1"/>
    <col min="3355" max="3360" width="10.625" style="1" customWidth="1"/>
    <col min="3361" max="3361" width="6.625" style="1" customWidth="1"/>
    <col min="3362" max="3369" width="10.625" style="1" customWidth="1"/>
    <col min="3370" max="3375" width="9.625" style="1" customWidth="1"/>
    <col min="3376" max="3584" width="9" style="1"/>
    <col min="3585" max="3585" width="4.625" style="1" customWidth="1"/>
    <col min="3586" max="3586" width="7.625" style="1" customWidth="1"/>
    <col min="3587" max="3598" width="9.625" style="1" customWidth="1"/>
    <col min="3599" max="3600" width="8.625" style="1" customWidth="1"/>
    <col min="3601" max="3606" width="9.625" style="1" customWidth="1"/>
    <col min="3607" max="3607" width="10.625" style="1" customWidth="1"/>
    <col min="3608" max="3608" width="9.625" style="1" customWidth="1"/>
    <col min="3609" max="3609" width="10.625" style="1" customWidth="1"/>
    <col min="3610" max="3610" width="9.625" style="1" customWidth="1"/>
    <col min="3611" max="3616" width="10.625" style="1" customWidth="1"/>
    <col min="3617" max="3617" width="6.625" style="1" customWidth="1"/>
    <col min="3618" max="3625" width="10.625" style="1" customWidth="1"/>
    <col min="3626" max="3631" width="9.625" style="1" customWidth="1"/>
    <col min="3632" max="3840" width="9" style="1"/>
    <col min="3841" max="3841" width="4.625" style="1" customWidth="1"/>
    <col min="3842" max="3842" width="7.625" style="1" customWidth="1"/>
    <col min="3843" max="3854" width="9.625" style="1" customWidth="1"/>
    <col min="3855" max="3856" width="8.625" style="1" customWidth="1"/>
    <col min="3857" max="3862" width="9.625" style="1" customWidth="1"/>
    <col min="3863" max="3863" width="10.625" style="1" customWidth="1"/>
    <col min="3864" max="3864" width="9.625" style="1" customWidth="1"/>
    <col min="3865" max="3865" width="10.625" style="1" customWidth="1"/>
    <col min="3866" max="3866" width="9.625" style="1" customWidth="1"/>
    <col min="3867" max="3872" width="10.625" style="1" customWidth="1"/>
    <col min="3873" max="3873" width="6.625" style="1" customWidth="1"/>
    <col min="3874" max="3881" width="10.625" style="1" customWidth="1"/>
    <col min="3882" max="3887" width="9.625" style="1" customWidth="1"/>
    <col min="3888" max="4096" width="9" style="1"/>
    <col min="4097" max="4097" width="4.625" style="1" customWidth="1"/>
    <col min="4098" max="4098" width="7.625" style="1" customWidth="1"/>
    <col min="4099" max="4110" width="9.625" style="1" customWidth="1"/>
    <col min="4111" max="4112" width="8.625" style="1" customWidth="1"/>
    <col min="4113" max="4118" width="9.625" style="1" customWidth="1"/>
    <col min="4119" max="4119" width="10.625" style="1" customWidth="1"/>
    <col min="4120" max="4120" width="9.625" style="1" customWidth="1"/>
    <col min="4121" max="4121" width="10.625" style="1" customWidth="1"/>
    <col min="4122" max="4122" width="9.625" style="1" customWidth="1"/>
    <col min="4123" max="4128" width="10.625" style="1" customWidth="1"/>
    <col min="4129" max="4129" width="6.625" style="1" customWidth="1"/>
    <col min="4130" max="4137" width="10.625" style="1" customWidth="1"/>
    <col min="4138" max="4143" width="9.625" style="1" customWidth="1"/>
    <col min="4144" max="4352" width="9" style="1"/>
    <col min="4353" max="4353" width="4.625" style="1" customWidth="1"/>
    <col min="4354" max="4354" width="7.625" style="1" customWidth="1"/>
    <col min="4355" max="4366" width="9.625" style="1" customWidth="1"/>
    <col min="4367" max="4368" width="8.625" style="1" customWidth="1"/>
    <col min="4369" max="4374" width="9.625" style="1" customWidth="1"/>
    <col min="4375" max="4375" width="10.625" style="1" customWidth="1"/>
    <col min="4376" max="4376" width="9.625" style="1" customWidth="1"/>
    <col min="4377" max="4377" width="10.625" style="1" customWidth="1"/>
    <col min="4378" max="4378" width="9.625" style="1" customWidth="1"/>
    <col min="4379" max="4384" width="10.625" style="1" customWidth="1"/>
    <col min="4385" max="4385" width="6.625" style="1" customWidth="1"/>
    <col min="4386" max="4393" width="10.625" style="1" customWidth="1"/>
    <col min="4394" max="4399" width="9.625" style="1" customWidth="1"/>
    <col min="4400" max="4608" width="9" style="1"/>
    <col min="4609" max="4609" width="4.625" style="1" customWidth="1"/>
    <col min="4610" max="4610" width="7.625" style="1" customWidth="1"/>
    <col min="4611" max="4622" width="9.625" style="1" customWidth="1"/>
    <col min="4623" max="4624" width="8.625" style="1" customWidth="1"/>
    <col min="4625" max="4630" width="9.625" style="1" customWidth="1"/>
    <col min="4631" max="4631" width="10.625" style="1" customWidth="1"/>
    <col min="4632" max="4632" width="9.625" style="1" customWidth="1"/>
    <col min="4633" max="4633" width="10.625" style="1" customWidth="1"/>
    <col min="4634" max="4634" width="9.625" style="1" customWidth="1"/>
    <col min="4635" max="4640" width="10.625" style="1" customWidth="1"/>
    <col min="4641" max="4641" width="6.625" style="1" customWidth="1"/>
    <col min="4642" max="4649" width="10.625" style="1" customWidth="1"/>
    <col min="4650" max="4655" width="9.625" style="1" customWidth="1"/>
    <col min="4656" max="4864" width="9" style="1"/>
    <col min="4865" max="4865" width="4.625" style="1" customWidth="1"/>
    <col min="4866" max="4866" width="7.625" style="1" customWidth="1"/>
    <col min="4867" max="4878" width="9.625" style="1" customWidth="1"/>
    <col min="4879" max="4880" width="8.625" style="1" customWidth="1"/>
    <col min="4881" max="4886" width="9.625" style="1" customWidth="1"/>
    <col min="4887" max="4887" width="10.625" style="1" customWidth="1"/>
    <col min="4888" max="4888" width="9.625" style="1" customWidth="1"/>
    <col min="4889" max="4889" width="10.625" style="1" customWidth="1"/>
    <col min="4890" max="4890" width="9.625" style="1" customWidth="1"/>
    <col min="4891" max="4896" width="10.625" style="1" customWidth="1"/>
    <col min="4897" max="4897" width="6.625" style="1" customWidth="1"/>
    <col min="4898" max="4905" width="10.625" style="1" customWidth="1"/>
    <col min="4906" max="4911" width="9.625" style="1" customWidth="1"/>
    <col min="4912" max="5120" width="9" style="1"/>
    <col min="5121" max="5121" width="4.625" style="1" customWidth="1"/>
    <col min="5122" max="5122" width="7.625" style="1" customWidth="1"/>
    <col min="5123" max="5134" width="9.625" style="1" customWidth="1"/>
    <col min="5135" max="5136" width="8.625" style="1" customWidth="1"/>
    <col min="5137" max="5142" width="9.625" style="1" customWidth="1"/>
    <col min="5143" max="5143" width="10.625" style="1" customWidth="1"/>
    <col min="5144" max="5144" width="9.625" style="1" customWidth="1"/>
    <col min="5145" max="5145" width="10.625" style="1" customWidth="1"/>
    <col min="5146" max="5146" width="9.625" style="1" customWidth="1"/>
    <col min="5147" max="5152" width="10.625" style="1" customWidth="1"/>
    <col min="5153" max="5153" width="6.625" style="1" customWidth="1"/>
    <col min="5154" max="5161" width="10.625" style="1" customWidth="1"/>
    <col min="5162" max="5167" width="9.625" style="1" customWidth="1"/>
    <col min="5168" max="5376" width="9" style="1"/>
    <col min="5377" max="5377" width="4.625" style="1" customWidth="1"/>
    <col min="5378" max="5378" width="7.625" style="1" customWidth="1"/>
    <col min="5379" max="5390" width="9.625" style="1" customWidth="1"/>
    <col min="5391" max="5392" width="8.625" style="1" customWidth="1"/>
    <col min="5393" max="5398" width="9.625" style="1" customWidth="1"/>
    <col min="5399" max="5399" width="10.625" style="1" customWidth="1"/>
    <col min="5400" max="5400" width="9.625" style="1" customWidth="1"/>
    <col min="5401" max="5401" width="10.625" style="1" customWidth="1"/>
    <col min="5402" max="5402" width="9.625" style="1" customWidth="1"/>
    <col min="5403" max="5408" width="10.625" style="1" customWidth="1"/>
    <col min="5409" max="5409" width="6.625" style="1" customWidth="1"/>
    <col min="5410" max="5417" width="10.625" style="1" customWidth="1"/>
    <col min="5418" max="5423" width="9.625" style="1" customWidth="1"/>
    <col min="5424" max="5632" width="9" style="1"/>
    <col min="5633" max="5633" width="4.625" style="1" customWidth="1"/>
    <col min="5634" max="5634" width="7.625" style="1" customWidth="1"/>
    <col min="5635" max="5646" width="9.625" style="1" customWidth="1"/>
    <col min="5647" max="5648" width="8.625" style="1" customWidth="1"/>
    <col min="5649" max="5654" width="9.625" style="1" customWidth="1"/>
    <col min="5655" max="5655" width="10.625" style="1" customWidth="1"/>
    <col min="5656" max="5656" width="9.625" style="1" customWidth="1"/>
    <col min="5657" max="5657" width="10.625" style="1" customWidth="1"/>
    <col min="5658" max="5658" width="9.625" style="1" customWidth="1"/>
    <col min="5659" max="5664" width="10.625" style="1" customWidth="1"/>
    <col min="5665" max="5665" width="6.625" style="1" customWidth="1"/>
    <col min="5666" max="5673" width="10.625" style="1" customWidth="1"/>
    <col min="5674" max="5679" width="9.625" style="1" customWidth="1"/>
    <col min="5680" max="5888" width="9" style="1"/>
    <col min="5889" max="5889" width="4.625" style="1" customWidth="1"/>
    <col min="5890" max="5890" width="7.625" style="1" customWidth="1"/>
    <col min="5891" max="5902" width="9.625" style="1" customWidth="1"/>
    <col min="5903" max="5904" width="8.625" style="1" customWidth="1"/>
    <col min="5905" max="5910" width="9.625" style="1" customWidth="1"/>
    <col min="5911" max="5911" width="10.625" style="1" customWidth="1"/>
    <col min="5912" max="5912" width="9.625" style="1" customWidth="1"/>
    <col min="5913" max="5913" width="10.625" style="1" customWidth="1"/>
    <col min="5914" max="5914" width="9.625" style="1" customWidth="1"/>
    <col min="5915" max="5920" width="10.625" style="1" customWidth="1"/>
    <col min="5921" max="5921" width="6.625" style="1" customWidth="1"/>
    <col min="5922" max="5929" width="10.625" style="1" customWidth="1"/>
    <col min="5930" max="5935" width="9.625" style="1" customWidth="1"/>
    <col min="5936" max="6144" width="9" style="1"/>
    <col min="6145" max="6145" width="4.625" style="1" customWidth="1"/>
    <col min="6146" max="6146" width="7.625" style="1" customWidth="1"/>
    <col min="6147" max="6158" width="9.625" style="1" customWidth="1"/>
    <col min="6159" max="6160" width="8.625" style="1" customWidth="1"/>
    <col min="6161" max="6166" width="9.625" style="1" customWidth="1"/>
    <col min="6167" max="6167" width="10.625" style="1" customWidth="1"/>
    <col min="6168" max="6168" width="9.625" style="1" customWidth="1"/>
    <col min="6169" max="6169" width="10.625" style="1" customWidth="1"/>
    <col min="6170" max="6170" width="9.625" style="1" customWidth="1"/>
    <col min="6171" max="6176" width="10.625" style="1" customWidth="1"/>
    <col min="6177" max="6177" width="6.625" style="1" customWidth="1"/>
    <col min="6178" max="6185" width="10.625" style="1" customWidth="1"/>
    <col min="6186" max="6191" width="9.625" style="1" customWidth="1"/>
    <col min="6192" max="6400" width="9" style="1"/>
    <col min="6401" max="6401" width="4.625" style="1" customWidth="1"/>
    <col min="6402" max="6402" width="7.625" style="1" customWidth="1"/>
    <col min="6403" max="6414" width="9.625" style="1" customWidth="1"/>
    <col min="6415" max="6416" width="8.625" style="1" customWidth="1"/>
    <col min="6417" max="6422" width="9.625" style="1" customWidth="1"/>
    <col min="6423" max="6423" width="10.625" style="1" customWidth="1"/>
    <col min="6424" max="6424" width="9.625" style="1" customWidth="1"/>
    <col min="6425" max="6425" width="10.625" style="1" customWidth="1"/>
    <col min="6426" max="6426" width="9.625" style="1" customWidth="1"/>
    <col min="6427" max="6432" width="10.625" style="1" customWidth="1"/>
    <col min="6433" max="6433" width="6.625" style="1" customWidth="1"/>
    <col min="6434" max="6441" width="10.625" style="1" customWidth="1"/>
    <col min="6442" max="6447" width="9.625" style="1" customWidth="1"/>
    <col min="6448" max="6656" width="9" style="1"/>
    <col min="6657" max="6657" width="4.625" style="1" customWidth="1"/>
    <col min="6658" max="6658" width="7.625" style="1" customWidth="1"/>
    <col min="6659" max="6670" width="9.625" style="1" customWidth="1"/>
    <col min="6671" max="6672" width="8.625" style="1" customWidth="1"/>
    <col min="6673" max="6678" width="9.625" style="1" customWidth="1"/>
    <col min="6679" max="6679" width="10.625" style="1" customWidth="1"/>
    <col min="6680" max="6680" width="9.625" style="1" customWidth="1"/>
    <col min="6681" max="6681" width="10.625" style="1" customWidth="1"/>
    <col min="6682" max="6682" width="9.625" style="1" customWidth="1"/>
    <col min="6683" max="6688" width="10.625" style="1" customWidth="1"/>
    <col min="6689" max="6689" width="6.625" style="1" customWidth="1"/>
    <col min="6690" max="6697" width="10.625" style="1" customWidth="1"/>
    <col min="6698" max="6703" width="9.625" style="1" customWidth="1"/>
    <col min="6704" max="6912" width="9" style="1"/>
    <col min="6913" max="6913" width="4.625" style="1" customWidth="1"/>
    <col min="6914" max="6914" width="7.625" style="1" customWidth="1"/>
    <col min="6915" max="6926" width="9.625" style="1" customWidth="1"/>
    <col min="6927" max="6928" width="8.625" style="1" customWidth="1"/>
    <col min="6929" max="6934" width="9.625" style="1" customWidth="1"/>
    <col min="6935" max="6935" width="10.625" style="1" customWidth="1"/>
    <col min="6936" max="6936" width="9.625" style="1" customWidth="1"/>
    <col min="6937" max="6937" width="10.625" style="1" customWidth="1"/>
    <col min="6938" max="6938" width="9.625" style="1" customWidth="1"/>
    <col min="6939" max="6944" width="10.625" style="1" customWidth="1"/>
    <col min="6945" max="6945" width="6.625" style="1" customWidth="1"/>
    <col min="6946" max="6953" width="10.625" style="1" customWidth="1"/>
    <col min="6954" max="6959" width="9.625" style="1" customWidth="1"/>
    <col min="6960" max="7168" width="9" style="1"/>
    <col min="7169" max="7169" width="4.625" style="1" customWidth="1"/>
    <col min="7170" max="7170" width="7.625" style="1" customWidth="1"/>
    <col min="7171" max="7182" width="9.625" style="1" customWidth="1"/>
    <col min="7183" max="7184" width="8.625" style="1" customWidth="1"/>
    <col min="7185" max="7190" width="9.625" style="1" customWidth="1"/>
    <col min="7191" max="7191" width="10.625" style="1" customWidth="1"/>
    <col min="7192" max="7192" width="9.625" style="1" customWidth="1"/>
    <col min="7193" max="7193" width="10.625" style="1" customWidth="1"/>
    <col min="7194" max="7194" width="9.625" style="1" customWidth="1"/>
    <col min="7195" max="7200" width="10.625" style="1" customWidth="1"/>
    <col min="7201" max="7201" width="6.625" style="1" customWidth="1"/>
    <col min="7202" max="7209" width="10.625" style="1" customWidth="1"/>
    <col min="7210" max="7215" width="9.625" style="1" customWidth="1"/>
    <col min="7216" max="7424" width="9" style="1"/>
    <col min="7425" max="7425" width="4.625" style="1" customWidth="1"/>
    <col min="7426" max="7426" width="7.625" style="1" customWidth="1"/>
    <col min="7427" max="7438" width="9.625" style="1" customWidth="1"/>
    <col min="7439" max="7440" width="8.625" style="1" customWidth="1"/>
    <col min="7441" max="7446" width="9.625" style="1" customWidth="1"/>
    <col min="7447" max="7447" width="10.625" style="1" customWidth="1"/>
    <col min="7448" max="7448" width="9.625" style="1" customWidth="1"/>
    <col min="7449" max="7449" width="10.625" style="1" customWidth="1"/>
    <col min="7450" max="7450" width="9.625" style="1" customWidth="1"/>
    <col min="7451" max="7456" width="10.625" style="1" customWidth="1"/>
    <col min="7457" max="7457" width="6.625" style="1" customWidth="1"/>
    <col min="7458" max="7465" width="10.625" style="1" customWidth="1"/>
    <col min="7466" max="7471" width="9.625" style="1" customWidth="1"/>
    <col min="7472" max="7680" width="9" style="1"/>
    <col min="7681" max="7681" width="4.625" style="1" customWidth="1"/>
    <col min="7682" max="7682" width="7.625" style="1" customWidth="1"/>
    <col min="7683" max="7694" width="9.625" style="1" customWidth="1"/>
    <col min="7695" max="7696" width="8.625" style="1" customWidth="1"/>
    <col min="7697" max="7702" width="9.625" style="1" customWidth="1"/>
    <col min="7703" max="7703" width="10.625" style="1" customWidth="1"/>
    <col min="7704" max="7704" width="9.625" style="1" customWidth="1"/>
    <col min="7705" max="7705" width="10.625" style="1" customWidth="1"/>
    <col min="7706" max="7706" width="9.625" style="1" customWidth="1"/>
    <col min="7707" max="7712" width="10.625" style="1" customWidth="1"/>
    <col min="7713" max="7713" width="6.625" style="1" customWidth="1"/>
    <col min="7714" max="7721" width="10.625" style="1" customWidth="1"/>
    <col min="7722" max="7727" width="9.625" style="1" customWidth="1"/>
    <col min="7728" max="7936" width="9" style="1"/>
    <col min="7937" max="7937" width="4.625" style="1" customWidth="1"/>
    <col min="7938" max="7938" width="7.625" style="1" customWidth="1"/>
    <col min="7939" max="7950" width="9.625" style="1" customWidth="1"/>
    <col min="7951" max="7952" width="8.625" style="1" customWidth="1"/>
    <col min="7953" max="7958" width="9.625" style="1" customWidth="1"/>
    <col min="7959" max="7959" width="10.625" style="1" customWidth="1"/>
    <col min="7960" max="7960" width="9.625" style="1" customWidth="1"/>
    <col min="7961" max="7961" width="10.625" style="1" customWidth="1"/>
    <col min="7962" max="7962" width="9.625" style="1" customWidth="1"/>
    <col min="7963" max="7968" width="10.625" style="1" customWidth="1"/>
    <col min="7969" max="7969" width="6.625" style="1" customWidth="1"/>
    <col min="7970" max="7977" width="10.625" style="1" customWidth="1"/>
    <col min="7978" max="7983" width="9.625" style="1" customWidth="1"/>
    <col min="7984" max="8192" width="9" style="1"/>
    <col min="8193" max="8193" width="4.625" style="1" customWidth="1"/>
    <col min="8194" max="8194" width="7.625" style="1" customWidth="1"/>
    <col min="8195" max="8206" width="9.625" style="1" customWidth="1"/>
    <col min="8207" max="8208" width="8.625" style="1" customWidth="1"/>
    <col min="8209" max="8214" width="9.625" style="1" customWidth="1"/>
    <col min="8215" max="8215" width="10.625" style="1" customWidth="1"/>
    <col min="8216" max="8216" width="9.625" style="1" customWidth="1"/>
    <col min="8217" max="8217" width="10.625" style="1" customWidth="1"/>
    <col min="8218" max="8218" width="9.625" style="1" customWidth="1"/>
    <col min="8219" max="8224" width="10.625" style="1" customWidth="1"/>
    <col min="8225" max="8225" width="6.625" style="1" customWidth="1"/>
    <col min="8226" max="8233" width="10.625" style="1" customWidth="1"/>
    <col min="8234" max="8239" width="9.625" style="1" customWidth="1"/>
    <col min="8240" max="8448" width="9" style="1"/>
    <col min="8449" max="8449" width="4.625" style="1" customWidth="1"/>
    <col min="8450" max="8450" width="7.625" style="1" customWidth="1"/>
    <col min="8451" max="8462" width="9.625" style="1" customWidth="1"/>
    <col min="8463" max="8464" width="8.625" style="1" customWidth="1"/>
    <col min="8465" max="8470" width="9.625" style="1" customWidth="1"/>
    <col min="8471" max="8471" width="10.625" style="1" customWidth="1"/>
    <col min="8472" max="8472" width="9.625" style="1" customWidth="1"/>
    <col min="8473" max="8473" width="10.625" style="1" customWidth="1"/>
    <col min="8474" max="8474" width="9.625" style="1" customWidth="1"/>
    <col min="8475" max="8480" width="10.625" style="1" customWidth="1"/>
    <col min="8481" max="8481" width="6.625" style="1" customWidth="1"/>
    <col min="8482" max="8489" width="10.625" style="1" customWidth="1"/>
    <col min="8490" max="8495" width="9.625" style="1" customWidth="1"/>
    <col min="8496" max="8704" width="9" style="1"/>
    <col min="8705" max="8705" width="4.625" style="1" customWidth="1"/>
    <col min="8706" max="8706" width="7.625" style="1" customWidth="1"/>
    <col min="8707" max="8718" width="9.625" style="1" customWidth="1"/>
    <col min="8719" max="8720" width="8.625" style="1" customWidth="1"/>
    <col min="8721" max="8726" width="9.625" style="1" customWidth="1"/>
    <col min="8727" max="8727" width="10.625" style="1" customWidth="1"/>
    <col min="8728" max="8728" width="9.625" style="1" customWidth="1"/>
    <col min="8729" max="8729" width="10.625" style="1" customWidth="1"/>
    <col min="8730" max="8730" width="9.625" style="1" customWidth="1"/>
    <col min="8731" max="8736" width="10.625" style="1" customWidth="1"/>
    <col min="8737" max="8737" width="6.625" style="1" customWidth="1"/>
    <col min="8738" max="8745" width="10.625" style="1" customWidth="1"/>
    <col min="8746" max="8751" width="9.625" style="1" customWidth="1"/>
    <col min="8752" max="8960" width="9" style="1"/>
    <col min="8961" max="8961" width="4.625" style="1" customWidth="1"/>
    <col min="8962" max="8962" width="7.625" style="1" customWidth="1"/>
    <col min="8963" max="8974" width="9.625" style="1" customWidth="1"/>
    <col min="8975" max="8976" width="8.625" style="1" customWidth="1"/>
    <col min="8977" max="8982" width="9.625" style="1" customWidth="1"/>
    <col min="8983" max="8983" width="10.625" style="1" customWidth="1"/>
    <col min="8984" max="8984" width="9.625" style="1" customWidth="1"/>
    <col min="8985" max="8985" width="10.625" style="1" customWidth="1"/>
    <col min="8986" max="8986" width="9.625" style="1" customWidth="1"/>
    <col min="8987" max="8992" width="10.625" style="1" customWidth="1"/>
    <col min="8993" max="8993" width="6.625" style="1" customWidth="1"/>
    <col min="8994" max="9001" width="10.625" style="1" customWidth="1"/>
    <col min="9002" max="9007" width="9.625" style="1" customWidth="1"/>
    <col min="9008" max="9216" width="9" style="1"/>
    <col min="9217" max="9217" width="4.625" style="1" customWidth="1"/>
    <col min="9218" max="9218" width="7.625" style="1" customWidth="1"/>
    <col min="9219" max="9230" width="9.625" style="1" customWidth="1"/>
    <col min="9231" max="9232" width="8.625" style="1" customWidth="1"/>
    <col min="9233" max="9238" width="9.625" style="1" customWidth="1"/>
    <col min="9239" max="9239" width="10.625" style="1" customWidth="1"/>
    <col min="9240" max="9240" width="9.625" style="1" customWidth="1"/>
    <col min="9241" max="9241" width="10.625" style="1" customWidth="1"/>
    <col min="9242" max="9242" width="9.625" style="1" customWidth="1"/>
    <col min="9243" max="9248" width="10.625" style="1" customWidth="1"/>
    <col min="9249" max="9249" width="6.625" style="1" customWidth="1"/>
    <col min="9250" max="9257" width="10.625" style="1" customWidth="1"/>
    <col min="9258" max="9263" width="9.625" style="1" customWidth="1"/>
    <col min="9264" max="9472" width="9" style="1"/>
    <col min="9473" max="9473" width="4.625" style="1" customWidth="1"/>
    <col min="9474" max="9474" width="7.625" style="1" customWidth="1"/>
    <col min="9475" max="9486" width="9.625" style="1" customWidth="1"/>
    <col min="9487" max="9488" width="8.625" style="1" customWidth="1"/>
    <col min="9489" max="9494" width="9.625" style="1" customWidth="1"/>
    <col min="9495" max="9495" width="10.625" style="1" customWidth="1"/>
    <col min="9496" max="9496" width="9.625" style="1" customWidth="1"/>
    <col min="9497" max="9497" width="10.625" style="1" customWidth="1"/>
    <col min="9498" max="9498" width="9.625" style="1" customWidth="1"/>
    <col min="9499" max="9504" width="10.625" style="1" customWidth="1"/>
    <col min="9505" max="9505" width="6.625" style="1" customWidth="1"/>
    <col min="9506" max="9513" width="10.625" style="1" customWidth="1"/>
    <col min="9514" max="9519" width="9.625" style="1" customWidth="1"/>
    <col min="9520" max="9728" width="9" style="1"/>
    <col min="9729" max="9729" width="4.625" style="1" customWidth="1"/>
    <col min="9730" max="9730" width="7.625" style="1" customWidth="1"/>
    <col min="9731" max="9742" width="9.625" style="1" customWidth="1"/>
    <col min="9743" max="9744" width="8.625" style="1" customWidth="1"/>
    <col min="9745" max="9750" width="9.625" style="1" customWidth="1"/>
    <col min="9751" max="9751" width="10.625" style="1" customWidth="1"/>
    <col min="9752" max="9752" width="9.625" style="1" customWidth="1"/>
    <col min="9753" max="9753" width="10.625" style="1" customWidth="1"/>
    <col min="9754" max="9754" width="9.625" style="1" customWidth="1"/>
    <col min="9755" max="9760" width="10.625" style="1" customWidth="1"/>
    <col min="9761" max="9761" width="6.625" style="1" customWidth="1"/>
    <col min="9762" max="9769" width="10.625" style="1" customWidth="1"/>
    <col min="9770" max="9775" width="9.625" style="1" customWidth="1"/>
    <col min="9776" max="9984" width="9" style="1"/>
    <col min="9985" max="9985" width="4.625" style="1" customWidth="1"/>
    <col min="9986" max="9986" width="7.625" style="1" customWidth="1"/>
    <col min="9987" max="9998" width="9.625" style="1" customWidth="1"/>
    <col min="9999" max="10000" width="8.625" style="1" customWidth="1"/>
    <col min="10001" max="10006" width="9.625" style="1" customWidth="1"/>
    <col min="10007" max="10007" width="10.625" style="1" customWidth="1"/>
    <col min="10008" max="10008" width="9.625" style="1" customWidth="1"/>
    <col min="10009" max="10009" width="10.625" style="1" customWidth="1"/>
    <col min="10010" max="10010" width="9.625" style="1" customWidth="1"/>
    <col min="10011" max="10016" width="10.625" style="1" customWidth="1"/>
    <col min="10017" max="10017" width="6.625" style="1" customWidth="1"/>
    <col min="10018" max="10025" width="10.625" style="1" customWidth="1"/>
    <col min="10026" max="10031" width="9.625" style="1" customWidth="1"/>
    <col min="10032" max="10240" width="9" style="1"/>
    <col min="10241" max="10241" width="4.625" style="1" customWidth="1"/>
    <col min="10242" max="10242" width="7.625" style="1" customWidth="1"/>
    <col min="10243" max="10254" width="9.625" style="1" customWidth="1"/>
    <col min="10255" max="10256" width="8.625" style="1" customWidth="1"/>
    <col min="10257" max="10262" width="9.625" style="1" customWidth="1"/>
    <col min="10263" max="10263" width="10.625" style="1" customWidth="1"/>
    <col min="10264" max="10264" width="9.625" style="1" customWidth="1"/>
    <col min="10265" max="10265" width="10.625" style="1" customWidth="1"/>
    <col min="10266" max="10266" width="9.625" style="1" customWidth="1"/>
    <col min="10267" max="10272" width="10.625" style="1" customWidth="1"/>
    <col min="10273" max="10273" width="6.625" style="1" customWidth="1"/>
    <col min="10274" max="10281" width="10.625" style="1" customWidth="1"/>
    <col min="10282" max="10287" width="9.625" style="1" customWidth="1"/>
    <col min="10288" max="10496" width="9" style="1"/>
    <col min="10497" max="10497" width="4.625" style="1" customWidth="1"/>
    <col min="10498" max="10498" width="7.625" style="1" customWidth="1"/>
    <col min="10499" max="10510" width="9.625" style="1" customWidth="1"/>
    <col min="10511" max="10512" width="8.625" style="1" customWidth="1"/>
    <col min="10513" max="10518" width="9.625" style="1" customWidth="1"/>
    <col min="10519" max="10519" width="10.625" style="1" customWidth="1"/>
    <col min="10520" max="10520" width="9.625" style="1" customWidth="1"/>
    <col min="10521" max="10521" width="10.625" style="1" customWidth="1"/>
    <col min="10522" max="10522" width="9.625" style="1" customWidth="1"/>
    <col min="10523" max="10528" width="10.625" style="1" customWidth="1"/>
    <col min="10529" max="10529" width="6.625" style="1" customWidth="1"/>
    <col min="10530" max="10537" width="10.625" style="1" customWidth="1"/>
    <col min="10538" max="10543" width="9.625" style="1" customWidth="1"/>
    <col min="10544" max="10752" width="9" style="1"/>
    <col min="10753" max="10753" width="4.625" style="1" customWidth="1"/>
    <col min="10754" max="10754" width="7.625" style="1" customWidth="1"/>
    <col min="10755" max="10766" width="9.625" style="1" customWidth="1"/>
    <col min="10767" max="10768" width="8.625" style="1" customWidth="1"/>
    <col min="10769" max="10774" width="9.625" style="1" customWidth="1"/>
    <col min="10775" max="10775" width="10.625" style="1" customWidth="1"/>
    <col min="10776" max="10776" width="9.625" style="1" customWidth="1"/>
    <col min="10777" max="10777" width="10.625" style="1" customWidth="1"/>
    <col min="10778" max="10778" width="9.625" style="1" customWidth="1"/>
    <col min="10779" max="10784" width="10.625" style="1" customWidth="1"/>
    <col min="10785" max="10785" width="6.625" style="1" customWidth="1"/>
    <col min="10786" max="10793" width="10.625" style="1" customWidth="1"/>
    <col min="10794" max="10799" width="9.625" style="1" customWidth="1"/>
    <col min="10800" max="11008" width="9" style="1"/>
    <col min="11009" max="11009" width="4.625" style="1" customWidth="1"/>
    <col min="11010" max="11010" width="7.625" style="1" customWidth="1"/>
    <col min="11011" max="11022" width="9.625" style="1" customWidth="1"/>
    <col min="11023" max="11024" width="8.625" style="1" customWidth="1"/>
    <col min="11025" max="11030" width="9.625" style="1" customWidth="1"/>
    <col min="11031" max="11031" width="10.625" style="1" customWidth="1"/>
    <col min="11032" max="11032" width="9.625" style="1" customWidth="1"/>
    <col min="11033" max="11033" width="10.625" style="1" customWidth="1"/>
    <col min="11034" max="11034" width="9.625" style="1" customWidth="1"/>
    <col min="11035" max="11040" width="10.625" style="1" customWidth="1"/>
    <col min="11041" max="11041" width="6.625" style="1" customWidth="1"/>
    <col min="11042" max="11049" width="10.625" style="1" customWidth="1"/>
    <col min="11050" max="11055" width="9.625" style="1" customWidth="1"/>
    <col min="11056" max="11264" width="9" style="1"/>
    <col min="11265" max="11265" width="4.625" style="1" customWidth="1"/>
    <col min="11266" max="11266" width="7.625" style="1" customWidth="1"/>
    <col min="11267" max="11278" width="9.625" style="1" customWidth="1"/>
    <col min="11279" max="11280" width="8.625" style="1" customWidth="1"/>
    <col min="11281" max="11286" width="9.625" style="1" customWidth="1"/>
    <col min="11287" max="11287" width="10.625" style="1" customWidth="1"/>
    <col min="11288" max="11288" width="9.625" style="1" customWidth="1"/>
    <col min="11289" max="11289" width="10.625" style="1" customWidth="1"/>
    <col min="11290" max="11290" width="9.625" style="1" customWidth="1"/>
    <col min="11291" max="11296" width="10.625" style="1" customWidth="1"/>
    <col min="11297" max="11297" width="6.625" style="1" customWidth="1"/>
    <col min="11298" max="11305" width="10.625" style="1" customWidth="1"/>
    <col min="11306" max="11311" width="9.625" style="1" customWidth="1"/>
    <col min="11312" max="11520" width="9" style="1"/>
    <col min="11521" max="11521" width="4.625" style="1" customWidth="1"/>
    <col min="11522" max="11522" width="7.625" style="1" customWidth="1"/>
    <col min="11523" max="11534" width="9.625" style="1" customWidth="1"/>
    <col min="11535" max="11536" width="8.625" style="1" customWidth="1"/>
    <col min="11537" max="11542" width="9.625" style="1" customWidth="1"/>
    <col min="11543" max="11543" width="10.625" style="1" customWidth="1"/>
    <col min="11544" max="11544" width="9.625" style="1" customWidth="1"/>
    <col min="11545" max="11545" width="10.625" style="1" customWidth="1"/>
    <col min="11546" max="11546" width="9.625" style="1" customWidth="1"/>
    <col min="11547" max="11552" width="10.625" style="1" customWidth="1"/>
    <col min="11553" max="11553" width="6.625" style="1" customWidth="1"/>
    <col min="11554" max="11561" width="10.625" style="1" customWidth="1"/>
    <col min="11562" max="11567" width="9.625" style="1" customWidth="1"/>
    <col min="11568" max="11776" width="9" style="1"/>
    <col min="11777" max="11777" width="4.625" style="1" customWidth="1"/>
    <col min="11778" max="11778" width="7.625" style="1" customWidth="1"/>
    <col min="11779" max="11790" width="9.625" style="1" customWidth="1"/>
    <col min="11791" max="11792" width="8.625" style="1" customWidth="1"/>
    <col min="11793" max="11798" width="9.625" style="1" customWidth="1"/>
    <col min="11799" max="11799" width="10.625" style="1" customWidth="1"/>
    <col min="11800" max="11800" width="9.625" style="1" customWidth="1"/>
    <col min="11801" max="11801" width="10.625" style="1" customWidth="1"/>
    <col min="11802" max="11802" width="9.625" style="1" customWidth="1"/>
    <col min="11803" max="11808" width="10.625" style="1" customWidth="1"/>
    <col min="11809" max="11809" width="6.625" style="1" customWidth="1"/>
    <col min="11810" max="11817" width="10.625" style="1" customWidth="1"/>
    <col min="11818" max="11823" width="9.625" style="1" customWidth="1"/>
    <col min="11824" max="12032" width="9" style="1"/>
    <col min="12033" max="12033" width="4.625" style="1" customWidth="1"/>
    <col min="12034" max="12034" width="7.625" style="1" customWidth="1"/>
    <col min="12035" max="12046" width="9.625" style="1" customWidth="1"/>
    <col min="12047" max="12048" width="8.625" style="1" customWidth="1"/>
    <col min="12049" max="12054" width="9.625" style="1" customWidth="1"/>
    <col min="12055" max="12055" width="10.625" style="1" customWidth="1"/>
    <col min="12056" max="12056" width="9.625" style="1" customWidth="1"/>
    <col min="12057" max="12057" width="10.625" style="1" customWidth="1"/>
    <col min="12058" max="12058" width="9.625" style="1" customWidth="1"/>
    <col min="12059" max="12064" width="10.625" style="1" customWidth="1"/>
    <col min="12065" max="12065" width="6.625" style="1" customWidth="1"/>
    <col min="12066" max="12073" width="10.625" style="1" customWidth="1"/>
    <col min="12074" max="12079" width="9.625" style="1" customWidth="1"/>
    <col min="12080" max="12288" width="9" style="1"/>
    <col min="12289" max="12289" width="4.625" style="1" customWidth="1"/>
    <col min="12290" max="12290" width="7.625" style="1" customWidth="1"/>
    <col min="12291" max="12302" width="9.625" style="1" customWidth="1"/>
    <col min="12303" max="12304" width="8.625" style="1" customWidth="1"/>
    <col min="12305" max="12310" width="9.625" style="1" customWidth="1"/>
    <col min="12311" max="12311" width="10.625" style="1" customWidth="1"/>
    <col min="12312" max="12312" width="9.625" style="1" customWidth="1"/>
    <col min="12313" max="12313" width="10.625" style="1" customWidth="1"/>
    <col min="12314" max="12314" width="9.625" style="1" customWidth="1"/>
    <col min="12315" max="12320" width="10.625" style="1" customWidth="1"/>
    <col min="12321" max="12321" width="6.625" style="1" customWidth="1"/>
    <col min="12322" max="12329" width="10.625" style="1" customWidth="1"/>
    <col min="12330" max="12335" width="9.625" style="1" customWidth="1"/>
    <col min="12336" max="12544" width="9" style="1"/>
    <col min="12545" max="12545" width="4.625" style="1" customWidth="1"/>
    <col min="12546" max="12546" width="7.625" style="1" customWidth="1"/>
    <col min="12547" max="12558" width="9.625" style="1" customWidth="1"/>
    <col min="12559" max="12560" width="8.625" style="1" customWidth="1"/>
    <col min="12561" max="12566" width="9.625" style="1" customWidth="1"/>
    <col min="12567" max="12567" width="10.625" style="1" customWidth="1"/>
    <col min="12568" max="12568" width="9.625" style="1" customWidth="1"/>
    <col min="12569" max="12569" width="10.625" style="1" customWidth="1"/>
    <col min="12570" max="12570" width="9.625" style="1" customWidth="1"/>
    <col min="12571" max="12576" width="10.625" style="1" customWidth="1"/>
    <col min="12577" max="12577" width="6.625" style="1" customWidth="1"/>
    <col min="12578" max="12585" width="10.625" style="1" customWidth="1"/>
    <col min="12586" max="12591" width="9.625" style="1" customWidth="1"/>
    <col min="12592" max="12800" width="9" style="1"/>
    <col min="12801" max="12801" width="4.625" style="1" customWidth="1"/>
    <col min="12802" max="12802" width="7.625" style="1" customWidth="1"/>
    <col min="12803" max="12814" width="9.625" style="1" customWidth="1"/>
    <col min="12815" max="12816" width="8.625" style="1" customWidth="1"/>
    <col min="12817" max="12822" width="9.625" style="1" customWidth="1"/>
    <col min="12823" max="12823" width="10.625" style="1" customWidth="1"/>
    <col min="12824" max="12824" width="9.625" style="1" customWidth="1"/>
    <col min="12825" max="12825" width="10.625" style="1" customWidth="1"/>
    <col min="12826" max="12826" width="9.625" style="1" customWidth="1"/>
    <col min="12827" max="12832" width="10.625" style="1" customWidth="1"/>
    <col min="12833" max="12833" width="6.625" style="1" customWidth="1"/>
    <col min="12834" max="12841" width="10.625" style="1" customWidth="1"/>
    <col min="12842" max="12847" width="9.625" style="1" customWidth="1"/>
    <col min="12848" max="13056" width="9" style="1"/>
    <col min="13057" max="13057" width="4.625" style="1" customWidth="1"/>
    <col min="13058" max="13058" width="7.625" style="1" customWidth="1"/>
    <col min="13059" max="13070" width="9.625" style="1" customWidth="1"/>
    <col min="13071" max="13072" width="8.625" style="1" customWidth="1"/>
    <col min="13073" max="13078" width="9.625" style="1" customWidth="1"/>
    <col min="13079" max="13079" width="10.625" style="1" customWidth="1"/>
    <col min="13080" max="13080" width="9.625" style="1" customWidth="1"/>
    <col min="13081" max="13081" width="10.625" style="1" customWidth="1"/>
    <col min="13082" max="13082" width="9.625" style="1" customWidth="1"/>
    <col min="13083" max="13088" width="10.625" style="1" customWidth="1"/>
    <col min="13089" max="13089" width="6.625" style="1" customWidth="1"/>
    <col min="13090" max="13097" width="10.625" style="1" customWidth="1"/>
    <col min="13098" max="13103" width="9.625" style="1" customWidth="1"/>
    <col min="13104" max="13312" width="9" style="1"/>
    <col min="13313" max="13313" width="4.625" style="1" customWidth="1"/>
    <col min="13314" max="13314" width="7.625" style="1" customWidth="1"/>
    <col min="13315" max="13326" width="9.625" style="1" customWidth="1"/>
    <col min="13327" max="13328" width="8.625" style="1" customWidth="1"/>
    <col min="13329" max="13334" width="9.625" style="1" customWidth="1"/>
    <col min="13335" max="13335" width="10.625" style="1" customWidth="1"/>
    <col min="13336" max="13336" width="9.625" style="1" customWidth="1"/>
    <col min="13337" max="13337" width="10.625" style="1" customWidth="1"/>
    <col min="13338" max="13338" width="9.625" style="1" customWidth="1"/>
    <col min="13339" max="13344" width="10.625" style="1" customWidth="1"/>
    <col min="13345" max="13345" width="6.625" style="1" customWidth="1"/>
    <col min="13346" max="13353" width="10.625" style="1" customWidth="1"/>
    <col min="13354" max="13359" width="9.625" style="1" customWidth="1"/>
    <col min="13360" max="13568" width="9" style="1"/>
    <col min="13569" max="13569" width="4.625" style="1" customWidth="1"/>
    <col min="13570" max="13570" width="7.625" style="1" customWidth="1"/>
    <col min="13571" max="13582" width="9.625" style="1" customWidth="1"/>
    <col min="13583" max="13584" width="8.625" style="1" customWidth="1"/>
    <col min="13585" max="13590" width="9.625" style="1" customWidth="1"/>
    <col min="13591" max="13591" width="10.625" style="1" customWidth="1"/>
    <col min="13592" max="13592" width="9.625" style="1" customWidth="1"/>
    <col min="13593" max="13593" width="10.625" style="1" customWidth="1"/>
    <col min="13594" max="13594" width="9.625" style="1" customWidth="1"/>
    <col min="13595" max="13600" width="10.625" style="1" customWidth="1"/>
    <col min="13601" max="13601" width="6.625" style="1" customWidth="1"/>
    <col min="13602" max="13609" width="10.625" style="1" customWidth="1"/>
    <col min="13610" max="13615" width="9.625" style="1" customWidth="1"/>
    <col min="13616" max="13824" width="9" style="1"/>
    <col min="13825" max="13825" width="4.625" style="1" customWidth="1"/>
    <col min="13826" max="13826" width="7.625" style="1" customWidth="1"/>
    <col min="13827" max="13838" width="9.625" style="1" customWidth="1"/>
    <col min="13839" max="13840" width="8.625" style="1" customWidth="1"/>
    <col min="13841" max="13846" width="9.625" style="1" customWidth="1"/>
    <col min="13847" max="13847" width="10.625" style="1" customWidth="1"/>
    <col min="13848" max="13848" width="9.625" style="1" customWidth="1"/>
    <col min="13849" max="13849" width="10.625" style="1" customWidth="1"/>
    <col min="13850" max="13850" width="9.625" style="1" customWidth="1"/>
    <col min="13851" max="13856" width="10.625" style="1" customWidth="1"/>
    <col min="13857" max="13857" width="6.625" style="1" customWidth="1"/>
    <col min="13858" max="13865" width="10.625" style="1" customWidth="1"/>
    <col min="13866" max="13871" width="9.625" style="1" customWidth="1"/>
    <col min="13872" max="14080" width="9" style="1"/>
    <col min="14081" max="14081" width="4.625" style="1" customWidth="1"/>
    <col min="14082" max="14082" width="7.625" style="1" customWidth="1"/>
    <col min="14083" max="14094" width="9.625" style="1" customWidth="1"/>
    <col min="14095" max="14096" width="8.625" style="1" customWidth="1"/>
    <col min="14097" max="14102" width="9.625" style="1" customWidth="1"/>
    <col min="14103" max="14103" width="10.625" style="1" customWidth="1"/>
    <col min="14104" max="14104" width="9.625" style="1" customWidth="1"/>
    <col min="14105" max="14105" width="10.625" style="1" customWidth="1"/>
    <col min="14106" max="14106" width="9.625" style="1" customWidth="1"/>
    <col min="14107" max="14112" width="10.625" style="1" customWidth="1"/>
    <col min="14113" max="14113" width="6.625" style="1" customWidth="1"/>
    <col min="14114" max="14121" width="10.625" style="1" customWidth="1"/>
    <col min="14122" max="14127" width="9.625" style="1" customWidth="1"/>
    <col min="14128" max="14336" width="9" style="1"/>
    <col min="14337" max="14337" width="4.625" style="1" customWidth="1"/>
    <col min="14338" max="14338" width="7.625" style="1" customWidth="1"/>
    <col min="14339" max="14350" width="9.625" style="1" customWidth="1"/>
    <col min="14351" max="14352" width="8.625" style="1" customWidth="1"/>
    <col min="14353" max="14358" width="9.625" style="1" customWidth="1"/>
    <col min="14359" max="14359" width="10.625" style="1" customWidth="1"/>
    <col min="14360" max="14360" width="9.625" style="1" customWidth="1"/>
    <col min="14361" max="14361" width="10.625" style="1" customWidth="1"/>
    <col min="14362" max="14362" width="9.625" style="1" customWidth="1"/>
    <col min="14363" max="14368" width="10.625" style="1" customWidth="1"/>
    <col min="14369" max="14369" width="6.625" style="1" customWidth="1"/>
    <col min="14370" max="14377" width="10.625" style="1" customWidth="1"/>
    <col min="14378" max="14383" width="9.625" style="1" customWidth="1"/>
    <col min="14384" max="14592" width="9" style="1"/>
    <col min="14593" max="14593" width="4.625" style="1" customWidth="1"/>
    <col min="14594" max="14594" width="7.625" style="1" customWidth="1"/>
    <col min="14595" max="14606" width="9.625" style="1" customWidth="1"/>
    <col min="14607" max="14608" width="8.625" style="1" customWidth="1"/>
    <col min="14609" max="14614" width="9.625" style="1" customWidth="1"/>
    <col min="14615" max="14615" width="10.625" style="1" customWidth="1"/>
    <col min="14616" max="14616" width="9.625" style="1" customWidth="1"/>
    <col min="14617" max="14617" width="10.625" style="1" customWidth="1"/>
    <col min="14618" max="14618" width="9.625" style="1" customWidth="1"/>
    <col min="14619" max="14624" width="10.625" style="1" customWidth="1"/>
    <col min="14625" max="14625" width="6.625" style="1" customWidth="1"/>
    <col min="14626" max="14633" width="10.625" style="1" customWidth="1"/>
    <col min="14634" max="14639" width="9.625" style="1" customWidth="1"/>
    <col min="14640" max="14848" width="9" style="1"/>
    <col min="14849" max="14849" width="4.625" style="1" customWidth="1"/>
    <col min="14850" max="14850" width="7.625" style="1" customWidth="1"/>
    <col min="14851" max="14862" width="9.625" style="1" customWidth="1"/>
    <col min="14863" max="14864" width="8.625" style="1" customWidth="1"/>
    <col min="14865" max="14870" width="9.625" style="1" customWidth="1"/>
    <col min="14871" max="14871" width="10.625" style="1" customWidth="1"/>
    <col min="14872" max="14872" width="9.625" style="1" customWidth="1"/>
    <col min="14873" max="14873" width="10.625" style="1" customWidth="1"/>
    <col min="14874" max="14874" width="9.625" style="1" customWidth="1"/>
    <col min="14875" max="14880" width="10.625" style="1" customWidth="1"/>
    <col min="14881" max="14881" width="6.625" style="1" customWidth="1"/>
    <col min="14882" max="14889" width="10.625" style="1" customWidth="1"/>
    <col min="14890" max="14895" width="9.625" style="1" customWidth="1"/>
    <col min="14896" max="15104" width="9" style="1"/>
    <col min="15105" max="15105" width="4.625" style="1" customWidth="1"/>
    <col min="15106" max="15106" width="7.625" style="1" customWidth="1"/>
    <col min="15107" max="15118" width="9.625" style="1" customWidth="1"/>
    <col min="15119" max="15120" width="8.625" style="1" customWidth="1"/>
    <col min="15121" max="15126" width="9.625" style="1" customWidth="1"/>
    <col min="15127" max="15127" width="10.625" style="1" customWidth="1"/>
    <col min="15128" max="15128" width="9.625" style="1" customWidth="1"/>
    <col min="15129" max="15129" width="10.625" style="1" customWidth="1"/>
    <col min="15130" max="15130" width="9.625" style="1" customWidth="1"/>
    <col min="15131" max="15136" width="10.625" style="1" customWidth="1"/>
    <col min="15137" max="15137" width="6.625" style="1" customWidth="1"/>
    <col min="15138" max="15145" width="10.625" style="1" customWidth="1"/>
    <col min="15146" max="15151" width="9.625" style="1" customWidth="1"/>
    <col min="15152" max="15360" width="9" style="1"/>
    <col min="15361" max="15361" width="4.625" style="1" customWidth="1"/>
    <col min="15362" max="15362" width="7.625" style="1" customWidth="1"/>
    <col min="15363" max="15374" width="9.625" style="1" customWidth="1"/>
    <col min="15375" max="15376" width="8.625" style="1" customWidth="1"/>
    <col min="15377" max="15382" width="9.625" style="1" customWidth="1"/>
    <col min="15383" max="15383" width="10.625" style="1" customWidth="1"/>
    <col min="15384" max="15384" width="9.625" style="1" customWidth="1"/>
    <col min="15385" max="15385" width="10.625" style="1" customWidth="1"/>
    <col min="15386" max="15386" width="9.625" style="1" customWidth="1"/>
    <col min="15387" max="15392" width="10.625" style="1" customWidth="1"/>
    <col min="15393" max="15393" width="6.625" style="1" customWidth="1"/>
    <col min="15394" max="15401" width="10.625" style="1" customWidth="1"/>
    <col min="15402" max="15407" width="9.625" style="1" customWidth="1"/>
    <col min="15408" max="15616" width="9" style="1"/>
    <col min="15617" max="15617" width="4.625" style="1" customWidth="1"/>
    <col min="15618" max="15618" width="7.625" style="1" customWidth="1"/>
    <col min="15619" max="15630" width="9.625" style="1" customWidth="1"/>
    <col min="15631" max="15632" width="8.625" style="1" customWidth="1"/>
    <col min="15633" max="15638" width="9.625" style="1" customWidth="1"/>
    <col min="15639" max="15639" width="10.625" style="1" customWidth="1"/>
    <col min="15640" max="15640" width="9.625" style="1" customWidth="1"/>
    <col min="15641" max="15641" width="10.625" style="1" customWidth="1"/>
    <col min="15642" max="15642" width="9.625" style="1" customWidth="1"/>
    <col min="15643" max="15648" width="10.625" style="1" customWidth="1"/>
    <col min="15649" max="15649" width="6.625" style="1" customWidth="1"/>
    <col min="15650" max="15657" width="10.625" style="1" customWidth="1"/>
    <col min="15658" max="15663" width="9.625" style="1" customWidth="1"/>
    <col min="15664" max="15872" width="9" style="1"/>
    <col min="15873" max="15873" width="4.625" style="1" customWidth="1"/>
    <col min="15874" max="15874" width="7.625" style="1" customWidth="1"/>
    <col min="15875" max="15886" width="9.625" style="1" customWidth="1"/>
    <col min="15887" max="15888" width="8.625" style="1" customWidth="1"/>
    <col min="15889" max="15894" width="9.625" style="1" customWidth="1"/>
    <col min="15895" max="15895" width="10.625" style="1" customWidth="1"/>
    <col min="15896" max="15896" width="9.625" style="1" customWidth="1"/>
    <col min="15897" max="15897" width="10.625" style="1" customWidth="1"/>
    <col min="15898" max="15898" width="9.625" style="1" customWidth="1"/>
    <col min="15899" max="15904" width="10.625" style="1" customWidth="1"/>
    <col min="15905" max="15905" width="6.625" style="1" customWidth="1"/>
    <col min="15906" max="15913" width="10.625" style="1" customWidth="1"/>
    <col min="15914" max="15919" width="9.625" style="1" customWidth="1"/>
    <col min="15920" max="16128" width="9" style="1"/>
    <col min="16129" max="16129" width="4.625" style="1" customWidth="1"/>
    <col min="16130" max="16130" width="7.625" style="1" customWidth="1"/>
    <col min="16131" max="16142" width="9.625" style="1" customWidth="1"/>
    <col min="16143" max="16144" width="8.625" style="1" customWidth="1"/>
    <col min="16145" max="16150" width="9.625" style="1" customWidth="1"/>
    <col min="16151" max="16151" width="10.625" style="1" customWidth="1"/>
    <col min="16152" max="16152" width="9.625" style="1" customWidth="1"/>
    <col min="16153" max="16153" width="10.625" style="1" customWidth="1"/>
    <col min="16154" max="16154" width="9.625" style="1" customWidth="1"/>
    <col min="16155" max="16160" width="10.625" style="1" customWidth="1"/>
    <col min="16161" max="16161" width="6.625" style="1" customWidth="1"/>
    <col min="16162" max="16169" width="10.625" style="1" customWidth="1"/>
    <col min="16170" max="16175" width="9.625" style="1" customWidth="1"/>
    <col min="16176" max="16384" width="9" style="1"/>
  </cols>
  <sheetData>
    <row r="1" spans="1:47" ht="30" customHeight="1" x14ac:dyDescent="0.15">
      <c r="A1" s="263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5"/>
    </row>
    <row r="2" spans="1:47" ht="15" customHeight="1" x14ac:dyDescent="0.15">
      <c r="A2" s="181" t="s">
        <v>327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" t="s">
        <v>335</v>
      </c>
    </row>
    <row r="3" spans="1:47" ht="15" customHeight="1" thickBot="1" x14ac:dyDescent="0.2">
      <c r="A3" s="181" t="s">
        <v>2</v>
      </c>
      <c r="B3" s="181"/>
      <c r="C3" s="181"/>
      <c r="D3" s="181"/>
      <c r="E3" s="181"/>
      <c r="F3" s="181"/>
      <c r="G3" s="181" t="s">
        <v>3</v>
      </c>
      <c r="H3" s="181"/>
      <c r="I3" s="181"/>
      <c r="J3" s="181"/>
      <c r="K3" s="181"/>
      <c r="L3" s="181"/>
      <c r="M3" s="181"/>
      <c r="O3" s="1" t="s">
        <v>4</v>
      </c>
      <c r="T3" s="1" t="s">
        <v>5</v>
      </c>
      <c r="X3" s="1" t="s">
        <v>6</v>
      </c>
      <c r="AB3" s="1" t="s">
        <v>7</v>
      </c>
      <c r="AH3" s="1" t="s">
        <v>8</v>
      </c>
    </row>
    <row r="4" spans="1:47" ht="14.45" customHeight="1" thickTop="1" x14ac:dyDescent="0.15">
      <c r="A4" s="197"/>
      <c r="B4" s="261" t="s">
        <v>9</v>
      </c>
      <c r="C4" s="266"/>
      <c r="D4" s="266"/>
      <c r="E4" s="266"/>
      <c r="F4" s="267"/>
      <c r="G4" s="260" t="s">
        <v>10</v>
      </c>
      <c r="H4" s="261"/>
      <c r="I4" s="261"/>
      <c r="J4" s="261"/>
      <c r="K4" s="261"/>
      <c r="L4" s="262"/>
      <c r="M4" s="198"/>
      <c r="N4" s="3"/>
      <c r="O4" s="231" t="s">
        <v>11</v>
      </c>
      <c r="P4" s="232"/>
      <c r="Q4" s="248" t="s">
        <v>12</v>
      </c>
      <c r="R4" s="232"/>
      <c r="S4" s="233"/>
      <c r="T4" s="231" t="s">
        <v>13</v>
      </c>
      <c r="U4" s="249"/>
      <c r="V4" s="249"/>
      <c r="W4" s="250"/>
      <c r="X4" s="231" t="s">
        <v>14</v>
      </c>
      <c r="Y4" s="232"/>
      <c r="Z4" s="232"/>
      <c r="AA4" s="233"/>
      <c r="AB4" s="234" t="s">
        <v>15</v>
      </c>
      <c r="AC4" s="235"/>
      <c r="AD4" s="235"/>
      <c r="AE4" s="235"/>
      <c r="AF4" s="236"/>
      <c r="AH4" s="234" t="s">
        <v>16</v>
      </c>
      <c r="AI4" s="237"/>
      <c r="AJ4" s="237"/>
      <c r="AK4" s="237"/>
      <c r="AL4" s="237"/>
      <c r="AM4" s="237"/>
      <c r="AN4" s="235"/>
      <c r="AO4" s="236"/>
      <c r="AP4" s="234" t="s">
        <v>17</v>
      </c>
      <c r="AQ4" s="237"/>
      <c r="AR4" s="235"/>
      <c r="AS4" s="235"/>
      <c r="AT4" s="235"/>
      <c r="AU4" s="236"/>
    </row>
    <row r="5" spans="1:47" ht="39.950000000000003" customHeight="1" x14ac:dyDescent="0.15">
      <c r="A5" s="199" t="s">
        <v>18</v>
      </c>
      <c r="B5" s="200" t="s">
        <v>19</v>
      </c>
      <c r="C5" s="186" t="s">
        <v>20</v>
      </c>
      <c r="D5" s="186" t="s">
        <v>21</v>
      </c>
      <c r="E5" s="187" t="s">
        <v>22</v>
      </c>
      <c r="F5" s="188" t="s">
        <v>23</v>
      </c>
      <c r="G5" s="189" t="s">
        <v>19</v>
      </c>
      <c r="H5" s="190" t="s">
        <v>20</v>
      </c>
      <c r="I5" s="190" t="s">
        <v>21</v>
      </c>
      <c r="J5" s="190" t="s">
        <v>24</v>
      </c>
      <c r="K5" s="190" t="s">
        <v>25</v>
      </c>
      <c r="L5" s="191" t="s">
        <v>26</v>
      </c>
      <c r="M5" s="201"/>
      <c r="N5" s="12"/>
      <c r="O5" s="4" t="s">
        <v>27</v>
      </c>
      <c r="P5" s="13" t="s">
        <v>28</v>
      </c>
      <c r="Q5" s="14" t="s">
        <v>29</v>
      </c>
      <c r="R5" s="13" t="s">
        <v>30</v>
      </c>
      <c r="S5" s="15" t="s">
        <v>31</v>
      </c>
      <c r="T5" s="4" t="s">
        <v>32</v>
      </c>
      <c r="U5" s="13" t="s">
        <v>25</v>
      </c>
      <c r="V5" s="224" t="s">
        <v>26</v>
      </c>
      <c r="W5" s="225"/>
      <c r="X5" s="226" t="s">
        <v>33</v>
      </c>
      <c r="Y5" s="224"/>
      <c r="Z5" s="224" t="s">
        <v>34</v>
      </c>
      <c r="AA5" s="225"/>
      <c r="AB5" s="16" t="s">
        <v>35</v>
      </c>
      <c r="AC5" s="238" t="s">
        <v>36</v>
      </c>
      <c r="AD5" s="239"/>
      <c r="AE5" s="238" t="s">
        <v>37</v>
      </c>
      <c r="AF5" s="240"/>
      <c r="AH5" s="17" t="s">
        <v>32</v>
      </c>
      <c r="AI5" s="18" t="s">
        <v>31</v>
      </c>
      <c r="AJ5" s="223" t="s">
        <v>35</v>
      </c>
      <c r="AK5" s="241"/>
      <c r="AL5" s="223" t="s">
        <v>36</v>
      </c>
      <c r="AM5" s="223"/>
      <c r="AN5" s="224" t="s">
        <v>37</v>
      </c>
      <c r="AO5" s="225"/>
      <c r="AP5" s="226" t="s">
        <v>35</v>
      </c>
      <c r="AQ5" s="227"/>
      <c r="AR5" s="224" t="s">
        <v>36</v>
      </c>
      <c r="AS5" s="227"/>
      <c r="AT5" s="224" t="s">
        <v>37</v>
      </c>
      <c r="AU5" s="228"/>
    </row>
    <row r="6" spans="1:47" ht="14.45" customHeight="1" x14ac:dyDescent="0.15">
      <c r="A6" s="202"/>
      <c r="B6" s="182" t="s">
        <v>38</v>
      </c>
      <c r="C6" s="192" t="s">
        <v>39</v>
      </c>
      <c r="D6" s="192" t="s">
        <v>39</v>
      </c>
      <c r="E6" s="192" t="s">
        <v>39</v>
      </c>
      <c r="F6" s="193" t="s">
        <v>39</v>
      </c>
      <c r="G6" s="183" t="s">
        <v>38</v>
      </c>
      <c r="H6" s="194" t="s">
        <v>39</v>
      </c>
      <c r="I6" s="194" t="s">
        <v>39</v>
      </c>
      <c r="J6" s="195" t="s">
        <v>112</v>
      </c>
      <c r="K6" s="195" t="s">
        <v>113</v>
      </c>
      <c r="L6" s="196" t="s">
        <v>114</v>
      </c>
      <c r="M6" s="201"/>
      <c r="N6" s="12"/>
      <c r="O6" s="26" t="s">
        <v>115</v>
      </c>
      <c r="P6" s="27" t="s">
        <v>116</v>
      </c>
      <c r="Q6" s="28"/>
      <c r="R6" s="27" t="s">
        <v>117</v>
      </c>
      <c r="S6" s="29" t="s">
        <v>118</v>
      </c>
      <c r="T6" s="30" t="s">
        <v>119</v>
      </c>
      <c r="U6" s="24" t="s">
        <v>120</v>
      </c>
      <c r="V6" s="24" t="s">
        <v>121</v>
      </c>
      <c r="W6" s="31" t="s">
        <v>122</v>
      </c>
      <c r="X6" s="30" t="s">
        <v>123</v>
      </c>
      <c r="Y6" s="32" t="s">
        <v>122</v>
      </c>
      <c r="Z6" s="33" t="s">
        <v>124</v>
      </c>
      <c r="AA6" s="31" t="s">
        <v>122</v>
      </c>
      <c r="AB6" s="34" t="s">
        <v>125</v>
      </c>
      <c r="AC6" s="35" t="s">
        <v>126</v>
      </c>
      <c r="AD6" s="35" t="s">
        <v>127</v>
      </c>
      <c r="AE6" s="36" t="s">
        <v>128</v>
      </c>
      <c r="AF6" s="37" t="s">
        <v>129</v>
      </c>
      <c r="AH6" s="38" t="s">
        <v>130</v>
      </c>
      <c r="AI6" s="39" t="s">
        <v>131</v>
      </c>
      <c r="AJ6" s="40"/>
      <c r="AK6" s="41" t="s">
        <v>132</v>
      </c>
      <c r="AL6" s="40"/>
      <c r="AM6" s="41" t="s">
        <v>133</v>
      </c>
      <c r="AN6" s="40"/>
      <c r="AO6" s="42" t="s">
        <v>134</v>
      </c>
      <c r="AP6" s="43" t="s">
        <v>63</v>
      </c>
      <c r="AQ6" s="44" t="s">
        <v>64</v>
      </c>
      <c r="AR6" s="44" t="s">
        <v>63</v>
      </c>
      <c r="AS6" s="44" t="s">
        <v>64</v>
      </c>
      <c r="AT6" s="44" t="s">
        <v>63</v>
      </c>
      <c r="AU6" s="45" t="s">
        <v>64</v>
      </c>
    </row>
    <row r="7" spans="1:47" ht="14.45" customHeight="1" x14ac:dyDescent="0.15">
      <c r="A7" s="203" t="s">
        <v>65</v>
      </c>
      <c r="B7" s="204" t="s">
        <v>66</v>
      </c>
      <c r="C7" s="48">
        <v>171</v>
      </c>
      <c r="D7" s="49">
        <v>0</v>
      </c>
      <c r="E7" s="49">
        <v>58</v>
      </c>
      <c r="F7" s="115">
        <v>0</v>
      </c>
      <c r="G7" s="51" t="s">
        <v>67</v>
      </c>
      <c r="H7" s="49">
        <v>2689162</v>
      </c>
      <c r="I7" s="49">
        <v>1873</v>
      </c>
      <c r="J7" s="52">
        <v>0</v>
      </c>
      <c r="K7" s="49">
        <v>100000</v>
      </c>
      <c r="L7" s="53">
        <v>7963518</v>
      </c>
      <c r="M7" s="179"/>
      <c r="N7" s="54"/>
      <c r="O7" s="55">
        <f>IF(K7&lt;0.5,0.5,((L7-L8)-5*K8)/5/(K7-K8))</f>
        <v>0.1728613569321534</v>
      </c>
      <c r="P7" s="56">
        <f>IF(H7&lt;0.5,1,(I7/H7)/((K7-K8)/(L7-L8)))</f>
        <v>1.0244048963074786</v>
      </c>
      <c r="Q7" s="57">
        <f>IF(C7&lt;0.5,0,D7/C7)</f>
        <v>0</v>
      </c>
      <c r="R7" s="58">
        <f>IF(P7=0,Q7,Q7/P7)</f>
        <v>0</v>
      </c>
      <c r="S7" s="59">
        <f>IF(E7&lt;0.5,0,F7/E7)</f>
        <v>0</v>
      </c>
      <c r="T7" s="60">
        <f>5*R7/(1+5*(1-O7)*R7)</f>
        <v>0</v>
      </c>
      <c r="U7" s="61">
        <v>100000</v>
      </c>
      <c r="V7" s="61">
        <f>5*U7*((1-T7)+O7*T7)</f>
        <v>500000</v>
      </c>
      <c r="W7" s="62">
        <f>SUM(V7:V$24)</f>
        <v>7472432.2406905685</v>
      </c>
      <c r="X7" s="63">
        <f t="shared" ref="X7:X42" si="0">V7*(1-S7)</f>
        <v>500000</v>
      </c>
      <c r="Y7" s="61">
        <f>SUM(X7:X$24)</f>
        <v>7360003.8275509039</v>
      </c>
      <c r="Z7" s="61">
        <f t="shared" ref="Z7:Z42" si="1">V7*S7</f>
        <v>0</v>
      </c>
      <c r="AA7" s="62">
        <f>SUM(Z7:Z$24)</f>
        <v>112428.41313966359</v>
      </c>
      <c r="AB7" s="55">
        <f t="shared" ref="AB7:AB42" si="2">W7/U7</f>
        <v>74.724322406905685</v>
      </c>
      <c r="AC7" s="56">
        <f t="shared" ref="AC7:AC42" si="3">Y7/U7</f>
        <v>73.600038275509036</v>
      </c>
      <c r="AD7" s="64">
        <f>AC7/AB7*100</f>
        <v>98.495424120041605</v>
      </c>
      <c r="AE7" s="56">
        <f t="shared" ref="AE7:AE42" si="4">AA7/U7</f>
        <v>1.1242841313966359</v>
      </c>
      <c r="AF7" s="65">
        <f>AE7/AB7*100</f>
        <v>1.504575879958377</v>
      </c>
      <c r="AH7" s="66">
        <f>IF(D7=0,0,T7*T7*(1-T7)/D7)</f>
        <v>0</v>
      </c>
      <c r="AI7" s="67">
        <f>IF(E7&lt;0.5,0,S7*(1-S7)/E7)</f>
        <v>0</v>
      </c>
      <c r="AJ7" s="67">
        <f>U7*U7*((1-O7)*5+AB8)^2*AH7</f>
        <v>0</v>
      </c>
      <c r="AK7" s="67">
        <f>SUM(AJ7:AJ$24)/U7/U7</f>
        <v>9.4052307780783853</v>
      </c>
      <c r="AL7" s="67">
        <f>U7*U7*((1-O7)*5*(1-S7)+AC8)^2*AH7+V7*V7*AI7</f>
        <v>0</v>
      </c>
      <c r="AM7" s="67">
        <f>SUM(AL7:AL$24)/U7/U7</f>
        <v>8.9108747051549919</v>
      </c>
      <c r="AN7" s="67">
        <f>U7*U7*((1-O7)*5*S7+AE8)^2*AH7+V7*V7*AI7</f>
        <v>0</v>
      </c>
      <c r="AO7" s="68">
        <f>SUM(AN7:AN$24)/U7/U7</f>
        <v>3.0428337082100475E-2</v>
      </c>
      <c r="AP7" s="55">
        <f t="shared" ref="AP7:AP42" si="5">AB7-1.96*SQRT(AK7)</f>
        <v>68.713404460612793</v>
      </c>
      <c r="AQ7" s="56">
        <f t="shared" ref="AQ7:AQ42" si="6">AB7+1.96*SQRT(AK7)</f>
        <v>80.735240353198577</v>
      </c>
      <c r="AR7" s="56">
        <f t="shared" ref="AR7:AR42" si="7">AC7-1.96*SQRT(AM7)</f>
        <v>67.749224975862276</v>
      </c>
      <c r="AS7" s="56">
        <f t="shared" ref="AS7:AS42" si="8">AC7+1.96*SQRT(AM7)</f>
        <v>79.450851575155795</v>
      </c>
      <c r="AT7" s="56">
        <f t="shared" ref="AT7:AT42" si="9">AE7-1.96*SQRT(AO7)</f>
        <v>0.78238721749626561</v>
      </c>
      <c r="AU7" s="69">
        <f t="shared" ref="AU7:AU42" si="10">AE7+1.96*SQRT(AO7)</f>
        <v>1.4661810452970061</v>
      </c>
    </row>
    <row r="8" spans="1:47" ht="14.45" customHeight="1" x14ac:dyDescent="0.15">
      <c r="A8" s="203"/>
      <c r="B8" s="205" t="s">
        <v>328</v>
      </c>
      <c r="C8" s="71">
        <v>269</v>
      </c>
      <c r="D8" s="72">
        <v>0</v>
      </c>
      <c r="E8" s="72">
        <v>90</v>
      </c>
      <c r="F8" s="126">
        <v>0</v>
      </c>
      <c r="G8" s="74" t="s">
        <v>69</v>
      </c>
      <c r="H8" s="72">
        <v>2841813</v>
      </c>
      <c r="I8" s="72">
        <v>261</v>
      </c>
      <c r="J8" s="75">
        <v>5</v>
      </c>
      <c r="K8" s="72">
        <v>99661</v>
      </c>
      <c r="L8" s="76">
        <v>7464920</v>
      </c>
      <c r="M8" s="179"/>
      <c r="N8" s="54"/>
      <c r="O8" s="77">
        <f t="shared" ref="O8:O22" si="11">IF(K8&lt;0.5,0.5,((L8-L9)-5*K9)/5/(K8-K9))</f>
        <v>0.4553191489361702</v>
      </c>
      <c r="P8" s="78">
        <f t="shared" ref="P8:P23" si="12">IF(H8&lt;0.5,1,(I8/H8)/((K8-K9)/(L8-L9)))</f>
        <v>0.97348850068450843</v>
      </c>
      <c r="Q8" s="79">
        <f t="shared" ref="Q8:Q42" si="13">IF(C8&lt;0.5,0,D8/C8)</f>
        <v>0</v>
      </c>
      <c r="R8" s="80">
        <f t="shared" ref="R8:R42" si="14">IF(P8=0,Q8,Q8/P8)</f>
        <v>0</v>
      </c>
      <c r="S8" s="81">
        <f t="shared" ref="S8:S42" si="15">IF(E8&lt;0.5,0,F8/E8)</f>
        <v>0</v>
      </c>
      <c r="T8" s="82">
        <f>5*R8/(1+5*(1-O8)*R8)</f>
        <v>0</v>
      </c>
      <c r="U8" s="83">
        <f>U7*(1-T7)</f>
        <v>100000</v>
      </c>
      <c r="V8" s="83">
        <f>5*U8*((1-T8)+O8*T8)</f>
        <v>500000</v>
      </c>
      <c r="W8" s="84">
        <f>SUM(V8:V$24)</f>
        <v>6972432.2406905685</v>
      </c>
      <c r="X8" s="85">
        <f t="shared" si="0"/>
        <v>500000</v>
      </c>
      <c r="Y8" s="83">
        <f>SUM(X8:X$24)</f>
        <v>6860003.8275509039</v>
      </c>
      <c r="Z8" s="83">
        <f t="shared" si="1"/>
        <v>0</v>
      </c>
      <c r="AA8" s="84">
        <f>SUM(Z8:Z$24)</f>
        <v>112428.41313966359</v>
      </c>
      <c r="AB8" s="77">
        <f t="shared" si="2"/>
        <v>69.724322406905685</v>
      </c>
      <c r="AC8" s="78">
        <f t="shared" si="3"/>
        <v>68.600038275509036</v>
      </c>
      <c r="AD8" s="86">
        <f t="shared" ref="AD8:AD42" si="16">AC8/AB8*100</f>
        <v>98.387529498192308</v>
      </c>
      <c r="AE8" s="78">
        <f t="shared" si="4"/>
        <v>1.1242841313966359</v>
      </c>
      <c r="AF8" s="87">
        <f t="shared" ref="AF8:AF42" si="17">AE8/AB8*100</f>
        <v>1.6124705018076786</v>
      </c>
      <c r="AH8" s="88">
        <f>IF(D8=0,0,T8*T8*(1-T8)/D8)</f>
        <v>0</v>
      </c>
      <c r="AI8" s="89">
        <f t="shared" ref="AI8:AI42" si="18">IF(E8&lt;0.5,0,S8*(1-S8)/E8)</f>
        <v>0</v>
      </c>
      <c r="AJ8" s="89">
        <f>U8*U8*((1-O8)*5+AB9)^2*AH8</f>
        <v>0</v>
      </c>
      <c r="AK8" s="89">
        <f>SUM(AJ8:AJ$24)/U8/U8</f>
        <v>9.4052307780783853</v>
      </c>
      <c r="AL8" s="89">
        <f>U8*U8*((1-O8)*5*(1-S8)+AC9)^2*AH8+V8*V8*AI8</f>
        <v>0</v>
      </c>
      <c r="AM8" s="89">
        <f>SUM(AL8:AL$24)/U8/U8</f>
        <v>8.9108747051549919</v>
      </c>
      <c r="AN8" s="89">
        <f>U8*U8*((1-O8)*5*S8+AE9)^2*AH8+V8*V8*AI8</f>
        <v>0</v>
      </c>
      <c r="AO8" s="90">
        <f>SUM(AN8:AN$24)/U8/U8</f>
        <v>3.0428337082100475E-2</v>
      </c>
      <c r="AP8" s="77">
        <f t="shared" si="5"/>
        <v>63.713404460612793</v>
      </c>
      <c r="AQ8" s="78">
        <f t="shared" si="6"/>
        <v>75.735240353198577</v>
      </c>
      <c r="AR8" s="78">
        <f t="shared" si="7"/>
        <v>62.749224975862276</v>
      </c>
      <c r="AS8" s="78">
        <f t="shared" si="8"/>
        <v>74.450851575155795</v>
      </c>
      <c r="AT8" s="78">
        <f t="shared" si="9"/>
        <v>0.78238721749626561</v>
      </c>
      <c r="AU8" s="91">
        <f t="shared" si="10"/>
        <v>1.4661810452970061</v>
      </c>
    </row>
    <row r="9" spans="1:47" ht="14.45" customHeight="1" x14ac:dyDescent="0.15">
      <c r="A9" s="203"/>
      <c r="B9" s="205" t="s">
        <v>238</v>
      </c>
      <c r="C9" s="71">
        <v>347</v>
      </c>
      <c r="D9" s="72">
        <v>0</v>
      </c>
      <c r="E9" s="72">
        <v>116</v>
      </c>
      <c r="F9" s="126">
        <v>0</v>
      </c>
      <c r="G9" s="74" t="s">
        <v>71</v>
      </c>
      <c r="H9" s="72">
        <v>3013782</v>
      </c>
      <c r="I9" s="72">
        <v>350</v>
      </c>
      <c r="J9" s="75">
        <v>10</v>
      </c>
      <c r="K9" s="72">
        <v>99614</v>
      </c>
      <c r="L9" s="76">
        <v>6966743</v>
      </c>
      <c r="M9" s="179"/>
      <c r="N9" s="54"/>
      <c r="O9" s="77">
        <f t="shared" si="11"/>
        <v>0.56491228070175448</v>
      </c>
      <c r="P9" s="78">
        <f t="shared" si="12"/>
        <v>1.0145269823413694</v>
      </c>
      <c r="Q9" s="79">
        <f t="shared" si="13"/>
        <v>0</v>
      </c>
      <c r="R9" s="80">
        <f t="shared" si="14"/>
        <v>0</v>
      </c>
      <c r="S9" s="81">
        <f t="shared" si="15"/>
        <v>0</v>
      </c>
      <c r="T9" s="82">
        <f t="shared" ref="T9:T22" si="19">5*R9/(1+5*(1-O9)*R9)</f>
        <v>0</v>
      </c>
      <c r="U9" s="83">
        <f t="shared" ref="U9:U23" si="20">U8*(1-T8)</f>
        <v>100000</v>
      </c>
      <c r="V9" s="83">
        <f t="shared" ref="V9:V22" si="21">5*U9*((1-T9)+O9*T9)</f>
        <v>500000</v>
      </c>
      <c r="W9" s="84">
        <f>SUM(V9:V$24)</f>
        <v>6472432.2406905685</v>
      </c>
      <c r="X9" s="85">
        <f t="shared" si="0"/>
        <v>500000</v>
      </c>
      <c r="Y9" s="83">
        <f>SUM(X9:X$24)</f>
        <v>6360003.8275509039</v>
      </c>
      <c r="Z9" s="83">
        <f t="shared" si="1"/>
        <v>0</v>
      </c>
      <c r="AA9" s="84">
        <f>SUM(Z9:Z$24)</f>
        <v>112428.41313966359</v>
      </c>
      <c r="AB9" s="77">
        <f t="shared" si="2"/>
        <v>64.724322406905685</v>
      </c>
      <c r="AC9" s="78">
        <f t="shared" si="3"/>
        <v>63.600038275509036</v>
      </c>
      <c r="AD9" s="86">
        <f t="shared" si="16"/>
        <v>98.262965003590836</v>
      </c>
      <c r="AE9" s="78">
        <f t="shared" si="4"/>
        <v>1.1242841313966359</v>
      </c>
      <c r="AF9" s="87">
        <f t="shared" si="17"/>
        <v>1.7370349964091421</v>
      </c>
      <c r="AH9" s="88">
        <f>IF(D9=0,0,T9*T9*(1-T9)/D9)</f>
        <v>0</v>
      </c>
      <c r="AI9" s="89">
        <f t="shared" si="18"/>
        <v>0</v>
      </c>
      <c r="AJ9" s="89">
        <f t="shared" ref="AJ9:AJ23" si="22">U9*U9*((1-O9)*5+AB10)^2*AH9</f>
        <v>0</v>
      </c>
      <c r="AK9" s="89">
        <f>SUM(AJ9:AJ$24)/U9/U9</f>
        <v>9.4052307780783853</v>
      </c>
      <c r="AL9" s="89">
        <f t="shared" ref="AL9:AL23" si="23">U9*U9*((1-O9)*5*(1-S9)+AC10)^2*AH9+V9*V9*AI9</f>
        <v>0</v>
      </c>
      <c r="AM9" s="89">
        <f>SUM(AL9:AL$24)/U9/U9</f>
        <v>8.9108747051549919</v>
      </c>
      <c r="AN9" s="89">
        <f t="shared" ref="AN9:AN23" si="24">U9*U9*((1-O9)*5*S9+AE10)^2*AH9+V9*V9*AI9</f>
        <v>0</v>
      </c>
      <c r="AO9" s="90">
        <f>SUM(AN9:AN$24)/U9/U9</f>
        <v>3.0428337082100475E-2</v>
      </c>
      <c r="AP9" s="77">
        <f t="shared" si="5"/>
        <v>58.713404460612793</v>
      </c>
      <c r="AQ9" s="78">
        <f t="shared" si="6"/>
        <v>70.735240353198577</v>
      </c>
      <c r="AR9" s="78">
        <f t="shared" si="7"/>
        <v>57.749224975862276</v>
      </c>
      <c r="AS9" s="78">
        <f t="shared" si="8"/>
        <v>69.450851575155795</v>
      </c>
      <c r="AT9" s="78">
        <f t="shared" si="9"/>
        <v>0.78238721749626561</v>
      </c>
      <c r="AU9" s="91">
        <f t="shared" si="10"/>
        <v>1.4661810452970061</v>
      </c>
    </row>
    <row r="10" spans="1:47" ht="14.45" customHeight="1" x14ac:dyDescent="0.15">
      <c r="A10" s="203"/>
      <c r="B10" s="205" t="s">
        <v>177</v>
      </c>
      <c r="C10" s="71">
        <v>270</v>
      </c>
      <c r="D10" s="72">
        <v>0</v>
      </c>
      <c r="E10" s="72">
        <v>76</v>
      </c>
      <c r="F10" s="126">
        <v>0</v>
      </c>
      <c r="G10" s="74" t="s">
        <v>73</v>
      </c>
      <c r="H10" s="72">
        <v>3096387</v>
      </c>
      <c r="I10" s="72">
        <v>941</v>
      </c>
      <c r="J10" s="75">
        <v>15</v>
      </c>
      <c r="K10" s="72">
        <v>99557</v>
      </c>
      <c r="L10" s="76">
        <v>6468797</v>
      </c>
      <c r="M10" s="179"/>
      <c r="N10" s="54"/>
      <c r="O10" s="77">
        <f t="shared" si="11"/>
        <v>0.5870129870129871</v>
      </c>
      <c r="P10" s="78">
        <f t="shared" si="12"/>
        <v>0.98169808499767264</v>
      </c>
      <c r="Q10" s="79">
        <f t="shared" si="13"/>
        <v>0</v>
      </c>
      <c r="R10" s="80">
        <f t="shared" si="14"/>
        <v>0</v>
      </c>
      <c r="S10" s="81">
        <f t="shared" si="15"/>
        <v>0</v>
      </c>
      <c r="T10" s="82">
        <f t="shared" si="19"/>
        <v>0</v>
      </c>
      <c r="U10" s="83">
        <f t="shared" si="20"/>
        <v>100000</v>
      </c>
      <c r="V10" s="83">
        <f t="shared" si="21"/>
        <v>500000</v>
      </c>
      <c r="W10" s="84">
        <f>SUM(V10:V$24)</f>
        <v>5972432.2406905666</v>
      </c>
      <c r="X10" s="85">
        <f t="shared" si="0"/>
        <v>500000</v>
      </c>
      <c r="Y10" s="83">
        <f>SUM(X10:X$24)</f>
        <v>5860003.827550902</v>
      </c>
      <c r="Z10" s="83">
        <f t="shared" si="1"/>
        <v>0</v>
      </c>
      <c r="AA10" s="84">
        <f>SUM(Z10:Z$24)</f>
        <v>112428.41313966359</v>
      </c>
      <c r="AB10" s="77">
        <f t="shared" si="2"/>
        <v>59.724322406905664</v>
      </c>
      <c r="AC10" s="78">
        <f t="shared" si="3"/>
        <v>58.600038275509021</v>
      </c>
      <c r="AD10" s="86">
        <f t="shared" si="16"/>
        <v>98.11754393170537</v>
      </c>
      <c r="AE10" s="78">
        <f t="shared" si="4"/>
        <v>1.1242841313966359</v>
      </c>
      <c r="AF10" s="87">
        <f t="shared" si="17"/>
        <v>1.8824560682946145</v>
      </c>
      <c r="AH10" s="88">
        <f t="shared" ref="AH10:AH22" si="25">IF(D10=0,0,T10*T10*(1-T10)/D10)</f>
        <v>0</v>
      </c>
      <c r="AI10" s="89">
        <f t="shared" si="18"/>
        <v>0</v>
      </c>
      <c r="AJ10" s="89">
        <f t="shared" si="22"/>
        <v>0</v>
      </c>
      <c r="AK10" s="89">
        <f>SUM(AJ10:AJ$24)/U10/U10</f>
        <v>9.4052307780783853</v>
      </c>
      <c r="AL10" s="89">
        <f t="shared" si="23"/>
        <v>0</v>
      </c>
      <c r="AM10" s="89">
        <f>SUM(AL10:AL$24)/U10/U10</f>
        <v>8.9108747051549919</v>
      </c>
      <c r="AN10" s="89">
        <f t="shared" si="24"/>
        <v>0</v>
      </c>
      <c r="AO10" s="90">
        <f>SUM(AN10:AN$24)/U10/U10</f>
        <v>3.0428337082100475E-2</v>
      </c>
      <c r="AP10" s="77">
        <f t="shared" si="5"/>
        <v>53.713404460612779</v>
      </c>
      <c r="AQ10" s="78">
        <f t="shared" si="6"/>
        <v>65.735240353198549</v>
      </c>
      <c r="AR10" s="78">
        <f t="shared" si="7"/>
        <v>52.749224975862262</v>
      </c>
      <c r="AS10" s="78">
        <f t="shared" si="8"/>
        <v>64.450851575155781</v>
      </c>
      <c r="AT10" s="78">
        <f t="shared" si="9"/>
        <v>0.78238721749626561</v>
      </c>
      <c r="AU10" s="91">
        <f t="shared" si="10"/>
        <v>1.4661810452970061</v>
      </c>
    </row>
    <row r="11" spans="1:47" ht="14.45" customHeight="1" x14ac:dyDescent="0.15">
      <c r="A11" s="203"/>
      <c r="B11" s="205" t="s">
        <v>210</v>
      </c>
      <c r="C11" s="71">
        <v>99</v>
      </c>
      <c r="D11" s="72">
        <v>1</v>
      </c>
      <c r="E11" s="72">
        <v>42</v>
      </c>
      <c r="F11" s="126">
        <v>0</v>
      </c>
      <c r="G11" s="74" t="s">
        <v>75</v>
      </c>
      <c r="H11" s="72">
        <v>3228469</v>
      </c>
      <c r="I11" s="72">
        <v>1962</v>
      </c>
      <c r="J11" s="75">
        <v>20</v>
      </c>
      <c r="K11" s="72">
        <v>99403</v>
      </c>
      <c r="L11" s="76">
        <v>5971330</v>
      </c>
      <c r="M11" s="179"/>
      <c r="N11" s="54"/>
      <c r="O11" s="77">
        <f t="shared" si="11"/>
        <v>0.52070175438596489</v>
      </c>
      <c r="P11" s="78">
        <f t="shared" si="12"/>
        <v>1.0583511809924049</v>
      </c>
      <c r="Q11" s="79">
        <f t="shared" si="13"/>
        <v>1.0101010101010102E-2</v>
      </c>
      <c r="R11" s="80">
        <f t="shared" si="14"/>
        <v>9.5441005617232736E-3</v>
      </c>
      <c r="S11" s="81">
        <f t="shared" si="15"/>
        <v>0</v>
      </c>
      <c r="T11" s="82">
        <f t="shared" si="19"/>
        <v>4.6653429096778526E-2</v>
      </c>
      <c r="U11" s="83">
        <f t="shared" si="20"/>
        <v>100000</v>
      </c>
      <c r="V11" s="83">
        <f t="shared" si="21"/>
        <v>488819.54664101766</v>
      </c>
      <c r="W11" s="84">
        <f>SUM(V11:V$24)</f>
        <v>5472432.2406905666</v>
      </c>
      <c r="X11" s="85">
        <f t="shared" si="0"/>
        <v>488819.54664101766</v>
      </c>
      <c r="Y11" s="83">
        <f>SUM(X11:X$24)</f>
        <v>5360003.8275509039</v>
      </c>
      <c r="Z11" s="83">
        <f t="shared" si="1"/>
        <v>0</v>
      </c>
      <c r="AA11" s="84">
        <f>SUM(Z11:Z$24)</f>
        <v>112428.41313966359</v>
      </c>
      <c r="AB11" s="77">
        <f t="shared" si="2"/>
        <v>54.724322406905664</v>
      </c>
      <c r="AC11" s="78">
        <f t="shared" si="3"/>
        <v>53.600038275509036</v>
      </c>
      <c r="AD11" s="86">
        <f t="shared" si="16"/>
        <v>97.94554947060476</v>
      </c>
      <c r="AE11" s="78">
        <f t="shared" si="4"/>
        <v>1.1242841313966359</v>
      </c>
      <c r="AF11" s="87">
        <f t="shared" si="17"/>
        <v>2.0544505293952482</v>
      </c>
      <c r="AH11" s="88">
        <f t="shared" si="25"/>
        <v>2.0749992777847779E-3</v>
      </c>
      <c r="AI11" s="89">
        <f t="shared" si="18"/>
        <v>0</v>
      </c>
      <c r="AJ11" s="89">
        <f t="shared" si="22"/>
        <v>62020991619.609322</v>
      </c>
      <c r="AK11" s="89">
        <f>SUM(AJ11:AJ$24)/U11/U11</f>
        <v>9.4052307780783853</v>
      </c>
      <c r="AL11" s="89">
        <f t="shared" si="23"/>
        <v>59374173324.243645</v>
      </c>
      <c r="AM11" s="89">
        <f>SUM(AL11:AL$24)/U11/U11</f>
        <v>8.9108747051549919</v>
      </c>
      <c r="AN11" s="89">
        <f t="shared" si="24"/>
        <v>28858150.506956507</v>
      </c>
      <c r="AO11" s="90">
        <f>SUM(AN11:AN$24)/U11/U11</f>
        <v>3.0428337082100475E-2</v>
      </c>
      <c r="AP11" s="77">
        <f t="shared" si="5"/>
        <v>48.713404460612779</v>
      </c>
      <c r="AQ11" s="78">
        <f t="shared" si="6"/>
        <v>60.735240353198549</v>
      </c>
      <c r="AR11" s="78">
        <f t="shared" si="7"/>
        <v>47.749224975862276</v>
      </c>
      <c r="AS11" s="78">
        <f t="shared" si="8"/>
        <v>59.450851575155795</v>
      </c>
      <c r="AT11" s="78">
        <f t="shared" si="9"/>
        <v>0.78238721749626561</v>
      </c>
      <c r="AU11" s="91">
        <f t="shared" si="10"/>
        <v>1.4661810452970061</v>
      </c>
    </row>
    <row r="12" spans="1:47" ht="14.45" customHeight="1" x14ac:dyDescent="0.15">
      <c r="A12" s="203"/>
      <c r="B12" s="205" t="s">
        <v>211</v>
      </c>
      <c r="C12" s="71">
        <v>141</v>
      </c>
      <c r="D12" s="72">
        <v>0</v>
      </c>
      <c r="E12" s="72">
        <v>52</v>
      </c>
      <c r="F12" s="126">
        <v>0</v>
      </c>
      <c r="G12" s="74" t="s">
        <v>77</v>
      </c>
      <c r="H12" s="72">
        <v>3642952</v>
      </c>
      <c r="I12" s="72">
        <v>2412</v>
      </c>
      <c r="J12" s="75">
        <v>25</v>
      </c>
      <c r="K12" s="72">
        <v>99118</v>
      </c>
      <c r="L12" s="76">
        <v>5474998</v>
      </c>
      <c r="M12" s="179"/>
      <c r="N12" s="54"/>
      <c r="O12" s="77">
        <f t="shared" si="11"/>
        <v>0.51083591331269351</v>
      </c>
      <c r="P12" s="78">
        <f t="shared" si="12"/>
        <v>1.0142640282602235</v>
      </c>
      <c r="Q12" s="79">
        <f t="shared" si="13"/>
        <v>0</v>
      </c>
      <c r="R12" s="80">
        <f t="shared" si="14"/>
        <v>0</v>
      </c>
      <c r="S12" s="81">
        <f t="shared" si="15"/>
        <v>0</v>
      </c>
      <c r="T12" s="82">
        <f t="shared" si="19"/>
        <v>0</v>
      </c>
      <c r="U12" s="83">
        <f t="shared" si="20"/>
        <v>95334.657090322144</v>
      </c>
      <c r="V12" s="83">
        <f t="shared" si="21"/>
        <v>476673.28545161069</v>
      </c>
      <c r="W12" s="84">
        <f>SUM(V12:V$24)</f>
        <v>4983612.6940495502</v>
      </c>
      <c r="X12" s="85">
        <f t="shared" si="0"/>
        <v>476673.28545161069</v>
      </c>
      <c r="Y12" s="83">
        <f>SUM(X12:X$24)</f>
        <v>4871184.2809098857</v>
      </c>
      <c r="Z12" s="83">
        <f t="shared" si="1"/>
        <v>0</v>
      </c>
      <c r="AA12" s="84">
        <f>SUM(Z12:Z$24)</f>
        <v>112428.41313966359</v>
      </c>
      <c r="AB12" s="77">
        <f t="shared" si="2"/>
        <v>52.274931763041494</v>
      </c>
      <c r="AC12" s="78">
        <f t="shared" si="3"/>
        <v>51.095629119374905</v>
      </c>
      <c r="AD12" s="86">
        <f t="shared" si="16"/>
        <v>97.744037909007162</v>
      </c>
      <c r="AE12" s="78">
        <f t="shared" si="4"/>
        <v>1.1793026436665781</v>
      </c>
      <c r="AF12" s="87">
        <f t="shared" si="17"/>
        <v>2.2559620909928149</v>
      </c>
      <c r="AH12" s="88">
        <f t="shared" si="25"/>
        <v>0</v>
      </c>
      <c r="AI12" s="89">
        <f t="shared" si="18"/>
        <v>0</v>
      </c>
      <c r="AJ12" s="89">
        <f t="shared" si="22"/>
        <v>0</v>
      </c>
      <c r="AK12" s="89">
        <f>SUM(AJ12:AJ$24)/U12/U12</f>
        <v>3.5243024072811391</v>
      </c>
      <c r="AL12" s="89">
        <f t="shared" si="23"/>
        <v>0</v>
      </c>
      <c r="AM12" s="89">
        <f>SUM(AL12:AL$24)/U12/U12</f>
        <v>3.271599244917867</v>
      </c>
      <c r="AN12" s="89">
        <f t="shared" si="24"/>
        <v>0</v>
      </c>
      <c r="AO12" s="90">
        <f>SUM(AN12:AN$24)/U12/U12</f>
        <v>3.0304148667962359E-2</v>
      </c>
      <c r="AP12" s="77">
        <f t="shared" si="5"/>
        <v>48.595399166663086</v>
      </c>
      <c r="AQ12" s="78">
        <f t="shared" si="6"/>
        <v>55.954464359419902</v>
      </c>
      <c r="AR12" s="78">
        <f t="shared" si="7"/>
        <v>47.550466829820806</v>
      </c>
      <c r="AS12" s="78">
        <f t="shared" si="8"/>
        <v>54.640791408929005</v>
      </c>
      <c r="AT12" s="78">
        <f t="shared" si="9"/>
        <v>0.83810414202443395</v>
      </c>
      <c r="AU12" s="91">
        <f t="shared" si="10"/>
        <v>1.5205011453087223</v>
      </c>
    </row>
    <row r="13" spans="1:47" ht="14.45" customHeight="1" x14ac:dyDescent="0.15">
      <c r="A13" s="203"/>
      <c r="B13" s="205" t="s">
        <v>329</v>
      </c>
      <c r="C13" s="71">
        <v>233</v>
      </c>
      <c r="D13" s="72">
        <v>2</v>
      </c>
      <c r="E13" s="72">
        <v>76</v>
      </c>
      <c r="F13" s="126">
        <v>0</v>
      </c>
      <c r="G13" s="74" t="s">
        <v>79</v>
      </c>
      <c r="H13" s="72">
        <v>4180032</v>
      </c>
      <c r="I13" s="72">
        <v>3177</v>
      </c>
      <c r="J13" s="75">
        <v>30</v>
      </c>
      <c r="K13" s="72">
        <v>98795</v>
      </c>
      <c r="L13" s="76">
        <v>4980198</v>
      </c>
      <c r="M13" s="179"/>
      <c r="N13" s="54"/>
      <c r="O13" s="77">
        <f t="shared" si="11"/>
        <v>0.51657754010695189</v>
      </c>
      <c r="P13" s="78">
        <f t="shared" si="12"/>
        <v>1.0020178689264798</v>
      </c>
      <c r="Q13" s="79">
        <f t="shared" si="13"/>
        <v>8.5836909871244635E-3</v>
      </c>
      <c r="R13" s="80">
        <f t="shared" si="14"/>
        <v>8.5664051044525499E-3</v>
      </c>
      <c r="S13" s="81">
        <f t="shared" si="15"/>
        <v>0</v>
      </c>
      <c r="T13" s="82">
        <f t="shared" si="19"/>
        <v>4.196313832682156E-2</v>
      </c>
      <c r="U13" s="83">
        <f t="shared" si="20"/>
        <v>95334.657090322144</v>
      </c>
      <c r="V13" s="83">
        <f t="shared" si="21"/>
        <v>467003.52762233146</v>
      </c>
      <c r="W13" s="84">
        <f>SUM(V13:V$24)</f>
        <v>4506939.4085979387</v>
      </c>
      <c r="X13" s="85">
        <f t="shared" si="0"/>
        <v>467003.52762233146</v>
      </c>
      <c r="Y13" s="83">
        <f>SUM(X13:X$24)</f>
        <v>4394510.9954582751</v>
      </c>
      <c r="Z13" s="83">
        <f t="shared" si="1"/>
        <v>0</v>
      </c>
      <c r="AA13" s="84">
        <f>SUM(Z13:Z$24)</f>
        <v>112428.41313966359</v>
      </c>
      <c r="AB13" s="77">
        <f t="shared" si="2"/>
        <v>47.274931763041486</v>
      </c>
      <c r="AC13" s="78">
        <f t="shared" si="3"/>
        <v>46.095629119374912</v>
      </c>
      <c r="AD13" s="86">
        <f t="shared" si="16"/>
        <v>97.505437660750843</v>
      </c>
      <c r="AE13" s="78">
        <f t="shared" si="4"/>
        <v>1.1793026436665781</v>
      </c>
      <c r="AF13" s="87">
        <f t="shared" si="17"/>
        <v>2.4945623392491734</v>
      </c>
      <c r="AH13" s="88">
        <f t="shared" si="25"/>
        <v>8.4350593952692819E-4</v>
      </c>
      <c r="AI13" s="89">
        <f t="shared" si="18"/>
        <v>0</v>
      </c>
      <c r="AJ13" s="89">
        <f t="shared" si="22"/>
        <v>16683446011.434465</v>
      </c>
      <c r="AK13" s="89">
        <f>SUM(AJ13:AJ$24)/U13/U13</f>
        <v>3.5243024072811391</v>
      </c>
      <c r="AL13" s="89">
        <f t="shared" si="23"/>
        <v>15814600135.722757</v>
      </c>
      <c r="AM13" s="89">
        <f>SUM(AL13:AL$24)/U13/U13</f>
        <v>3.271599244917867</v>
      </c>
      <c r="AN13" s="89">
        <f t="shared" si="24"/>
        <v>11616515.278326962</v>
      </c>
      <c r="AO13" s="90">
        <f>SUM(AN13:AN$24)/U13/U13</f>
        <v>3.0304148667962359E-2</v>
      </c>
      <c r="AP13" s="77">
        <f t="shared" si="5"/>
        <v>43.595399166663078</v>
      </c>
      <c r="AQ13" s="78">
        <f t="shared" si="6"/>
        <v>50.954464359419894</v>
      </c>
      <c r="AR13" s="78">
        <f t="shared" si="7"/>
        <v>42.550466829820813</v>
      </c>
      <c r="AS13" s="78">
        <f t="shared" si="8"/>
        <v>49.640791408929012</v>
      </c>
      <c r="AT13" s="78">
        <f t="shared" si="9"/>
        <v>0.83810414202443395</v>
      </c>
      <c r="AU13" s="91">
        <f t="shared" si="10"/>
        <v>1.5205011453087223</v>
      </c>
    </row>
    <row r="14" spans="1:47" ht="14.45" customHeight="1" x14ac:dyDescent="0.15">
      <c r="A14" s="203"/>
      <c r="B14" s="205" t="s">
        <v>142</v>
      </c>
      <c r="C14" s="71">
        <v>228</v>
      </c>
      <c r="D14" s="72">
        <v>1</v>
      </c>
      <c r="E14" s="72">
        <v>77</v>
      </c>
      <c r="F14" s="126">
        <v>0</v>
      </c>
      <c r="G14" s="74" t="s">
        <v>81</v>
      </c>
      <c r="H14" s="72">
        <v>4926663</v>
      </c>
      <c r="I14" s="72">
        <v>4867</v>
      </c>
      <c r="J14" s="75">
        <v>35</v>
      </c>
      <c r="K14" s="72">
        <v>98421</v>
      </c>
      <c r="L14" s="76">
        <v>4487127</v>
      </c>
      <c r="M14" s="179"/>
      <c r="N14" s="54"/>
      <c r="O14" s="77">
        <f t="shared" si="11"/>
        <v>0.53387096774193554</v>
      </c>
      <c r="P14" s="78">
        <f t="shared" si="12"/>
        <v>0.97782963082719465</v>
      </c>
      <c r="Q14" s="79">
        <f t="shared" si="13"/>
        <v>4.3859649122807015E-3</v>
      </c>
      <c r="R14" s="80">
        <f t="shared" si="14"/>
        <v>4.4854080649718046E-3</v>
      </c>
      <c r="S14" s="81">
        <f t="shared" si="15"/>
        <v>0</v>
      </c>
      <c r="T14" s="82">
        <f t="shared" si="19"/>
        <v>2.2195015967224885E-2</v>
      </c>
      <c r="U14" s="83">
        <f t="shared" si="20"/>
        <v>91334.11568750086</v>
      </c>
      <c r="V14" s="83">
        <f t="shared" si="21"/>
        <v>451945.98276738712</v>
      </c>
      <c r="W14" s="84">
        <f>SUM(V14:V$24)</f>
        <v>4039935.8809756073</v>
      </c>
      <c r="X14" s="85">
        <f t="shared" si="0"/>
        <v>451945.98276738712</v>
      </c>
      <c r="Y14" s="83">
        <f>SUM(X14:X$24)</f>
        <v>3927507.4678359437</v>
      </c>
      <c r="Z14" s="83">
        <f t="shared" si="1"/>
        <v>0</v>
      </c>
      <c r="AA14" s="84">
        <f>SUM(Z14:Z$24)</f>
        <v>112428.41313966359</v>
      </c>
      <c r="AB14" s="77">
        <f t="shared" si="2"/>
        <v>44.232495717134043</v>
      </c>
      <c r="AC14" s="78">
        <f t="shared" si="3"/>
        <v>43.001538234342654</v>
      </c>
      <c r="AD14" s="86">
        <f t="shared" si="16"/>
        <v>97.217074318701478</v>
      </c>
      <c r="AE14" s="78">
        <f t="shared" si="4"/>
        <v>1.2309574827913892</v>
      </c>
      <c r="AF14" s="87">
        <f t="shared" si="17"/>
        <v>2.782925681298515</v>
      </c>
      <c r="AH14" s="88">
        <f t="shared" si="25"/>
        <v>4.8168505312324732E-4</v>
      </c>
      <c r="AI14" s="89">
        <f t="shared" si="18"/>
        <v>0</v>
      </c>
      <c r="AJ14" s="89">
        <f t="shared" si="22"/>
        <v>7260080763.0695534</v>
      </c>
      <c r="AK14" s="89">
        <f>SUM(AJ14:AJ$24)/U14/U14</f>
        <v>1.8398484860986011</v>
      </c>
      <c r="AL14" s="89">
        <f t="shared" si="23"/>
        <v>6836411562.7937555</v>
      </c>
      <c r="AM14" s="89">
        <f>SUM(AL14:AL$24)/U14/U14</f>
        <v>1.6686772880627476</v>
      </c>
      <c r="AN14" s="89">
        <f t="shared" si="24"/>
        <v>6368114.1375361718</v>
      </c>
      <c r="AO14" s="90">
        <f>SUM(AN14:AN$24)/U14/U14</f>
        <v>3.1624456152166774E-2</v>
      </c>
      <c r="AP14" s="77">
        <f t="shared" si="5"/>
        <v>41.573931829581895</v>
      </c>
      <c r="AQ14" s="78">
        <f t="shared" si="6"/>
        <v>46.891059604686191</v>
      </c>
      <c r="AR14" s="78">
        <f t="shared" si="7"/>
        <v>40.46966330263259</v>
      </c>
      <c r="AS14" s="78">
        <f t="shared" si="8"/>
        <v>45.533413166052718</v>
      </c>
      <c r="AT14" s="78">
        <f t="shared" si="9"/>
        <v>0.88240546263634267</v>
      </c>
      <c r="AU14" s="91">
        <f t="shared" si="10"/>
        <v>1.5795095029464357</v>
      </c>
    </row>
    <row r="15" spans="1:47" ht="14.45" customHeight="1" x14ac:dyDescent="0.15">
      <c r="A15" s="203"/>
      <c r="B15" s="205" t="s">
        <v>201</v>
      </c>
      <c r="C15" s="71">
        <v>256</v>
      </c>
      <c r="D15" s="72">
        <v>0</v>
      </c>
      <c r="E15" s="72">
        <v>86</v>
      </c>
      <c r="F15" s="126">
        <v>0</v>
      </c>
      <c r="G15" s="74" t="s">
        <v>83</v>
      </c>
      <c r="H15" s="72">
        <v>4381848</v>
      </c>
      <c r="I15" s="72">
        <v>6629</v>
      </c>
      <c r="J15" s="75">
        <v>40</v>
      </c>
      <c r="K15" s="72">
        <v>97925</v>
      </c>
      <c r="L15" s="76">
        <v>3996178</v>
      </c>
      <c r="M15" s="179"/>
      <c r="N15" s="54"/>
      <c r="O15" s="77">
        <f t="shared" si="11"/>
        <v>0.53368841544607193</v>
      </c>
      <c r="P15" s="78">
        <f t="shared" si="12"/>
        <v>0.98278483788079118</v>
      </c>
      <c r="Q15" s="79">
        <f t="shared" si="13"/>
        <v>0</v>
      </c>
      <c r="R15" s="80">
        <f t="shared" si="14"/>
        <v>0</v>
      </c>
      <c r="S15" s="81">
        <f t="shared" si="15"/>
        <v>0</v>
      </c>
      <c r="T15" s="82">
        <f t="shared" si="19"/>
        <v>0</v>
      </c>
      <c r="U15" s="83">
        <f t="shared" si="20"/>
        <v>89306.953531464416</v>
      </c>
      <c r="V15" s="83">
        <f t="shared" si="21"/>
        <v>446534.76765732211</v>
      </c>
      <c r="W15" s="84">
        <f>SUM(V15:V$24)</f>
        <v>3587989.898208221</v>
      </c>
      <c r="X15" s="85">
        <f t="shared" si="0"/>
        <v>446534.76765732211</v>
      </c>
      <c r="Y15" s="83">
        <f>SUM(X15:X$24)</f>
        <v>3475561.4850685569</v>
      </c>
      <c r="Z15" s="83">
        <f t="shared" si="1"/>
        <v>0</v>
      </c>
      <c r="AA15" s="84">
        <f>SUM(Z15:Z$24)</f>
        <v>112428.41313966359</v>
      </c>
      <c r="AB15" s="77">
        <f t="shared" si="2"/>
        <v>40.175929827727344</v>
      </c>
      <c r="AC15" s="78">
        <f t="shared" si="3"/>
        <v>38.917031066836863</v>
      </c>
      <c r="AD15" s="86">
        <f t="shared" si="16"/>
        <v>96.866534847386021</v>
      </c>
      <c r="AE15" s="78">
        <f t="shared" si="4"/>
        <v>1.2588987608904729</v>
      </c>
      <c r="AF15" s="87">
        <f t="shared" si="17"/>
        <v>3.1334651526139568</v>
      </c>
      <c r="AH15" s="88">
        <f t="shared" si="25"/>
        <v>0</v>
      </c>
      <c r="AI15" s="89">
        <f t="shared" si="18"/>
        <v>0</v>
      </c>
      <c r="AJ15" s="89">
        <f t="shared" si="22"/>
        <v>0</v>
      </c>
      <c r="AK15" s="89">
        <f>SUM(AJ15:AJ$24)/U15/U15</f>
        <v>1.0140497998572304</v>
      </c>
      <c r="AL15" s="89">
        <f t="shared" si="23"/>
        <v>0</v>
      </c>
      <c r="AM15" s="89">
        <f>SUM(AL15:AL$24)/U15/U15</f>
        <v>0.888139430214267</v>
      </c>
      <c r="AN15" s="89">
        <f t="shared" si="24"/>
        <v>0</v>
      </c>
      <c r="AO15" s="90">
        <f>SUM(AN15:AN$24)/U15/U15</f>
        <v>3.2277989348446785E-2</v>
      </c>
      <c r="AP15" s="77">
        <f t="shared" si="5"/>
        <v>38.202209049316288</v>
      </c>
      <c r="AQ15" s="78">
        <f t="shared" si="6"/>
        <v>42.149650606138401</v>
      </c>
      <c r="AR15" s="78">
        <f t="shared" si="7"/>
        <v>37.069904532158979</v>
      </c>
      <c r="AS15" s="78">
        <f t="shared" si="8"/>
        <v>40.764157601514746</v>
      </c>
      <c r="AT15" s="78">
        <f t="shared" si="9"/>
        <v>0.90676366766488548</v>
      </c>
      <c r="AU15" s="91">
        <f t="shared" si="10"/>
        <v>1.6110338541160605</v>
      </c>
    </row>
    <row r="16" spans="1:47" ht="14.45" customHeight="1" x14ac:dyDescent="0.15">
      <c r="A16" s="203"/>
      <c r="B16" s="205" t="s">
        <v>330</v>
      </c>
      <c r="C16" s="71">
        <v>417</v>
      </c>
      <c r="D16" s="72">
        <v>1</v>
      </c>
      <c r="E16" s="72">
        <v>141</v>
      </c>
      <c r="F16" s="128">
        <v>0</v>
      </c>
      <c r="G16" s="74" t="s">
        <v>85</v>
      </c>
      <c r="H16" s="72">
        <v>4015388</v>
      </c>
      <c r="I16" s="72">
        <v>9566</v>
      </c>
      <c r="J16" s="75">
        <v>45</v>
      </c>
      <c r="K16" s="72">
        <v>97174</v>
      </c>
      <c r="L16" s="76">
        <v>3508304</v>
      </c>
      <c r="M16" s="179"/>
      <c r="N16" s="54"/>
      <c r="O16" s="77">
        <f t="shared" si="11"/>
        <v>0.53811965811965812</v>
      </c>
      <c r="P16" s="78">
        <f t="shared" si="12"/>
        <v>0.98381889997385186</v>
      </c>
      <c r="Q16" s="79">
        <f t="shared" si="13"/>
        <v>2.3980815347721821E-3</v>
      </c>
      <c r="R16" s="80">
        <f t="shared" si="14"/>
        <v>2.437523343814516E-3</v>
      </c>
      <c r="S16" s="81">
        <f t="shared" si="15"/>
        <v>0</v>
      </c>
      <c r="T16" s="82">
        <f t="shared" si="19"/>
        <v>1.2119393977116893E-2</v>
      </c>
      <c r="U16" s="83">
        <f t="shared" si="20"/>
        <v>89306.953531464416</v>
      </c>
      <c r="V16" s="83">
        <f t="shared" si="21"/>
        <v>444035.19559739216</v>
      </c>
      <c r="W16" s="84">
        <f>SUM(V16:V$24)</f>
        <v>3141455.1305508981</v>
      </c>
      <c r="X16" s="85">
        <f t="shared" si="0"/>
        <v>444035.19559739216</v>
      </c>
      <c r="Y16" s="83">
        <f>SUM(X16:X$24)</f>
        <v>3029026.717411235</v>
      </c>
      <c r="Z16" s="83">
        <f t="shared" si="1"/>
        <v>0</v>
      </c>
      <c r="AA16" s="84">
        <f>SUM(Z16:Z$24)</f>
        <v>112428.41313966359</v>
      </c>
      <c r="AB16" s="77">
        <f t="shared" si="2"/>
        <v>35.175929827727337</v>
      </c>
      <c r="AC16" s="78">
        <f t="shared" si="3"/>
        <v>33.917031066836863</v>
      </c>
      <c r="AD16" s="86">
        <f t="shared" si="16"/>
        <v>96.421135796392932</v>
      </c>
      <c r="AE16" s="78">
        <f t="shared" si="4"/>
        <v>1.2588987608904729</v>
      </c>
      <c r="AF16" s="87">
        <f t="shared" si="17"/>
        <v>3.5788642036070621</v>
      </c>
      <c r="AH16" s="88">
        <f t="shared" si="25"/>
        <v>1.4509961729532715E-4</v>
      </c>
      <c r="AI16" s="89">
        <f t="shared" si="18"/>
        <v>0</v>
      </c>
      <c r="AJ16" s="89">
        <f t="shared" si="22"/>
        <v>1251418308.4614255</v>
      </c>
      <c r="AK16" s="89">
        <f>SUM(AJ16:AJ$24)/U16/U16</f>
        <v>1.0140497998572304</v>
      </c>
      <c r="AL16" s="89">
        <f t="shared" si="23"/>
        <v>1156305646.7504497</v>
      </c>
      <c r="AM16" s="89">
        <f>SUM(AL16:AL$24)/U16/U16</f>
        <v>0.888139430214267</v>
      </c>
      <c r="AN16" s="89">
        <f t="shared" si="24"/>
        <v>1879357.9688676205</v>
      </c>
      <c r="AO16" s="90">
        <f>SUM(AN16:AN$24)/U16/U16</f>
        <v>3.2277989348446785E-2</v>
      </c>
      <c r="AP16" s="77">
        <f t="shared" si="5"/>
        <v>33.202209049316281</v>
      </c>
      <c r="AQ16" s="78">
        <f t="shared" si="6"/>
        <v>37.149650606138394</v>
      </c>
      <c r="AR16" s="78">
        <f t="shared" si="7"/>
        <v>32.069904532158979</v>
      </c>
      <c r="AS16" s="78">
        <f t="shared" si="8"/>
        <v>35.764157601514746</v>
      </c>
      <c r="AT16" s="78">
        <f t="shared" si="9"/>
        <v>0.90676366766488548</v>
      </c>
      <c r="AU16" s="91">
        <f t="shared" si="10"/>
        <v>1.6110338541160605</v>
      </c>
    </row>
    <row r="17" spans="1:47" ht="14.45" customHeight="1" x14ac:dyDescent="0.15">
      <c r="A17" s="203"/>
      <c r="B17" s="205" t="s">
        <v>145</v>
      </c>
      <c r="C17" s="71">
        <v>551</v>
      </c>
      <c r="D17" s="72">
        <v>2</v>
      </c>
      <c r="E17" s="72">
        <v>185</v>
      </c>
      <c r="F17" s="128">
        <v>0</v>
      </c>
      <c r="G17" s="74" t="s">
        <v>87</v>
      </c>
      <c r="H17" s="72">
        <v>3807362</v>
      </c>
      <c r="I17" s="72">
        <v>14638</v>
      </c>
      <c r="J17" s="75">
        <v>50</v>
      </c>
      <c r="K17" s="72">
        <v>96004</v>
      </c>
      <c r="L17" s="76">
        <v>3025136</v>
      </c>
      <c r="M17" s="179"/>
      <c r="N17" s="54"/>
      <c r="O17" s="77">
        <f t="shared" si="11"/>
        <v>0.53771739130434781</v>
      </c>
      <c r="P17" s="78">
        <f t="shared" si="12"/>
        <v>0.99410913388781819</v>
      </c>
      <c r="Q17" s="79">
        <f t="shared" si="13"/>
        <v>3.629764065335753E-3</v>
      </c>
      <c r="R17" s="80">
        <f t="shared" si="14"/>
        <v>3.6512732270553299E-3</v>
      </c>
      <c r="S17" s="81">
        <f t="shared" si="15"/>
        <v>0</v>
      </c>
      <c r="T17" s="82">
        <f t="shared" si="19"/>
        <v>1.8103579158431176E-2</v>
      </c>
      <c r="U17" s="83">
        <f t="shared" si="20"/>
        <v>88224.607376720523</v>
      </c>
      <c r="V17" s="83">
        <f t="shared" si="21"/>
        <v>437431.29150980071</v>
      </c>
      <c r="W17" s="84">
        <f>SUM(V17:V$24)</f>
        <v>2697419.9349535056</v>
      </c>
      <c r="X17" s="85">
        <f t="shared" si="0"/>
        <v>437431.29150980071</v>
      </c>
      <c r="Y17" s="83">
        <f>SUM(X17:X$24)</f>
        <v>2584991.5218138425</v>
      </c>
      <c r="Z17" s="83">
        <f t="shared" si="1"/>
        <v>0</v>
      </c>
      <c r="AA17" s="84">
        <f>SUM(Z17:Z$24)</f>
        <v>112428.41313966359</v>
      </c>
      <c r="AB17" s="77">
        <f t="shared" si="2"/>
        <v>30.574462331529322</v>
      </c>
      <c r="AC17" s="78">
        <f t="shared" si="3"/>
        <v>29.300119305443733</v>
      </c>
      <c r="AD17" s="86">
        <f t="shared" si="16"/>
        <v>95.832001844325333</v>
      </c>
      <c r="AE17" s="78">
        <f t="shared" si="4"/>
        <v>1.2743430260855957</v>
      </c>
      <c r="AF17" s="87">
        <f t="shared" si="17"/>
        <v>4.1679981556746926</v>
      </c>
      <c r="AH17" s="88">
        <f t="shared" si="25"/>
        <v>1.6090315947282674E-4</v>
      </c>
      <c r="AI17" s="89">
        <f t="shared" si="18"/>
        <v>0</v>
      </c>
      <c r="AJ17" s="89">
        <f t="shared" si="22"/>
        <v>1010139260.4288183</v>
      </c>
      <c r="AK17" s="89">
        <f>SUM(AJ17:AJ$24)/U17/U17</f>
        <v>0.87830662694112138</v>
      </c>
      <c r="AL17" s="89">
        <f t="shared" si="23"/>
        <v>919925065.48350346</v>
      </c>
      <c r="AM17" s="89">
        <f>SUM(AL17:AL$24)/U17/U17</f>
        <v>0.76150760401496276</v>
      </c>
      <c r="AN17" s="89">
        <f t="shared" si="24"/>
        <v>2109528.415826065</v>
      </c>
      <c r="AO17" s="90">
        <f>SUM(AN17:AN$24)/U17/U17</f>
        <v>3.2833373423296487E-2</v>
      </c>
      <c r="AP17" s="77">
        <f t="shared" si="5"/>
        <v>28.737589244444369</v>
      </c>
      <c r="AQ17" s="78">
        <f t="shared" si="6"/>
        <v>32.411335418614279</v>
      </c>
      <c r="AR17" s="78">
        <f t="shared" si="7"/>
        <v>27.589737005610189</v>
      </c>
      <c r="AS17" s="78">
        <f t="shared" si="8"/>
        <v>31.010501605277277</v>
      </c>
      <c r="AT17" s="78">
        <f t="shared" si="9"/>
        <v>0.9191913861584573</v>
      </c>
      <c r="AU17" s="91">
        <f t="shared" si="10"/>
        <v>1.6294946660127341</v>
      </c>
    </row>
    <row r="18" spans="1:47" ht="14.45" customHeight="1" x14ac:dyDescent="0.15">
      <c r="A18" s="203"/>
      <c r="B18" s="205" t="s">
        <v>331</v>
      </c>
      <c r="C18" s="71">
        <v>614</v>
      </c>
      <c r="D18" s="72">
        <v>8</v>
      </c>
      <c r="E18" s="72">
        <v>214</v>
      </c>
      <c r="F18" s="128">
        <v>0</v>
      </c>
      <c r="G18" s="74" t="s">
        <v>89</v>
      </c>
      <c r="H18" s="72">
        <v>4296539</v>
      </c>
      <c r="I18" s="72">
        <v>27134</v>
      </c>
      <c r="J18" s="75">
        <v>55</v>
      </c>
      <c r="K18" s="72">
        <v>94164</v>
      </c>
      <c r="L18" s="76">
        <v>2549369</v>
      </c>
      <c r="M18" s="179"/>
      <c r="N18" s="54"/>
      <c r="O18" s="77">
        <f t="shared" si="11"/>
        <v>0.53580846634281754</v>
      </c>
      <c r="P18" s="78">
        <f t="shared" si="12"/>
        <v>1.017048497327077</v>
      </c>
      <c r="Q18" s="79">
        <f t="shared" si="13"/>
        <v>1.3029315960912053E-2</v>
      </c>
      <c r="R18" s="80">
        <f t="shared" si="14"/>
        <v>1.2810909209496525E-2</v>
      </c>
      <c r="S18" s="81">
        <f t="shared" si="15"/>
        <v>0</v>
      </c>
      <c r="T18" s="82">
        <f t="shared" si="19"/>
        <v>6.2204969730048514E-2</v>
      </c>
      <c r="U18" s="83">
        <f t="shared" si="20"/>
        <v>86627.426213354556</v>
      </c>
      <c r="V18" s="83">
        <f t="shared" si="21"/>
        <v>420630.28761449707</v>
      </c>
      <c r="W18" s="84">
        <f>SUM(V18:V$24)</f>
        <v>2259988.6434437055</v>
      </c>
      <c r="X18" s="85">
        <f t="shared" si="0"/>
        <v>420630.28761449707</v>
      </c>
      <c r="Y18" s="83">
        <f>SUM(X18:X$24)</f>
        <v>2147560.2303040419</v>
      </c>
      <c r="Z18" s="83">
        <f t="shared" si="1"/>
        <v>0</v>
      </c>
      <c r="AA18" s="84">
        <f>SUM(Z18:Z$24)</f>
        <v>112428.41313966359</v>
      </c>
      <c r="AB18" s="77">
        <f t="shared" si="2"/>
        <v>26.088604293489951</v>
      </c>
      <c r="AC18" s="78">
        <f t="shared" si="3"/>
        <v>24.790765744497811</v>
      </c>
      <c r="AD18" s="86">
        <f t="shared" si="16"/>
        <v>95.025266455837212</v>
      </c>
      <c r="AE18" s="78">
        <f t="shared" si="4"/>
        <v>1.2978385489921382</v>
      </c>
      <c r="AF18" s="87">
        <f t="shared" si="17"/>
        <v>4.9747335441627891</v>
      </c>
      <c r="AH18" s="88">
        <f t="shared" si="25"/>
        <v>4.5359484065452991E-4</v>
      </c>
      <c r="AI18" s="89">
        <f t="shared" si="18"/>
        <v>0</v>
      </c>
      <c r="AJ18" s="89">
        <f t="shared" si="22"/>
        <v>2121043860.9763813</v>
      </c>
      <c r="AK18" s="89">
        <f>SUM(AJ18:AJ$24)/U18/U18</f>
        <v>0.77638464600509749</v>
      </c>
      <c r="AL18" s="89">
        <f t="shared" si="23"/>
        <v>1892379616.2669795</v>
      </c>
      <c r="AM18" s="89">
        <f>SUM(AL18:AL$24)/U18/U18</f>
        <v>0.66726063658681634</v>
      </c>
      <c r="AN18" s="89">
        <f t="shared" si="24"/>
        <v>6519351.7520023407</v>
      </c>
      <c r="AO18" s="90">
        <f>SUM(AN18:AN$24)/U18/U18</f>
        <v>3.3774147346417316E-2</v>
      </c>
      <c r="AP18" s="77">
        <f t="shared" si="5"/>
        <v>24.361595533786289</v>
      </c>
      <c r="AQ18" s="78">
        <f t="shared" si="6"/>
        <v>27.815613053193612</v>
      </c>
      <c r="AR18" s="78">
        <f t="shared" si="7"/>
        <v>23.189719692220766</v>
      </c>
      <c r="AS18" s="78">
        <f t="shared" si="8"/>
        <v>26.391811796774856</v>
      </c>
      <c r="AT18" s="78">
        <f t="shared" si="9"/>
        <v>0.93763476716024696</v>
      </c>
      <c r="AU18" s="91">
        <f t="shared" si="10"/>
        <v>1.6580423308240295</v>
      </c>
    </row>
    <row r="19" spans="1:47" ht="14.45" customHeight="1" x14ac:dyDescent="0.15">
      <c r="A19" s="203"/>
      <c r="B19" s="205" t="s">
        <v>146</v>
      </c>
      <c r="C19" s="71">
        <v>570</v>
      </c>
      <c r="D19" s="72">
        <v>3</v>
      </c>
      <c r="E19" s="72">
        <v>180</v>
      </c>
      <c r="F19" s="128">
        <v>1</v>
      </c>
      <c r="G19" s="74" t="s">
        <v>91</v>
      </c>
      <c r="H19" s="72">
        <v>4936772</v>
      </c>
      <c r="I19" s="72">
        <v>46155</v>
      </c>
      <c r="J19" s="75">
        <v>60</v>
      </c>
      <c r="K19" s="72">
        <v>91282</v>
      </c>
      <c r="L19" s="76">
        <v>2085238</v>
      </c>
      <c r="M19" s="179"/>
      <c r="N19" s="54"/>
      <c r="O19" s="77">
        <f t="shared" si="11"/>
        <v>0.52924419940271084</v>
      </c>
      <c r="P19" s="78">
        <f t="shared" si="12"/>
        <v>0.95825599073661039</v>
      </c>
      <c r="Q19" s="79">
        <f t="shared" si="13"/>
        <v>5.263157894736842E-3</v>
      </c>
      <c r="R19" s="80">
        <f t="shared" si="14"/>
        <v>5.4924341153255486E-3</v>
      </c>
      <c r="S19" s="81">
        <f t="shared" si="15"/>
        <v>5.5555555555555558E-3</v>
      </c>
      <c r="T19" s="82">
        <f t="shared" si="19"/>
        <v>2.7111671535100988E-2</v>
      </c>
      <c r="U19" s="83">
        <f t="shared" si="20"/>
        <v>81238.769787960831</v>
      </c>
      <c r="V19" s="83">
        <f t="shared" si="21"/>
        <v>401009.6063348648</v>
      </c>
      <c r="W19" s="84">
        <f>SUM(V19:V$24)</f>
        <v>1839358.3558292086</v>
      </c>
      <c r="X19" s="85">
        <f t="shared" si="0"/>
        <v>398781.77518856002</v>
      </c>
      <c r="Y19" s="83">
        <f>SUM(X19:X$24)</f>
        <v>1726929.942689545</v>
      </c>
      <c r="Z19" s="83">
        <f t="shared" si="1"/>
        <v>2227.8311463048044</v>
      </c>
      <c r="AA19" s="84">
        <f>SUM(Z19:Z$24)</f>
        <v>112428.41313966359</v>
      </c>
      <c r="AB19" s="77">
        <f t="shared" si="2"/>
        <v>22.641386134108988</v>
      </c>
      <c r="AC19" s="78">
        <f t="shared" si="3"/>
        <v>21.257460535123307</v>
      </c>
      <c r="AD19" s="86">
        <f t="shared" si="16"/>
        <v>93.887628651406587</v>
      </c>
      <c r="AE19" s="78">
        <f t="shared" si="4"/>
        <v>1.3839255989856816</v>
      </c>
      <c r="AF19" s="87">
        <f t="shared" si="17"/>
        <v>6.1123713485934221</v>
      </c>
      <c r="AH19" s="88">
        <f t="shared" si="25"/>
        <v>2.38371498758088E-4</v>
      </c>
      <c r="AI19" s="89">
        <f t="shared" si="18"/>
        <v>3.0692729766803841E-5</v>
      </c>
      <c r="AJ19" s="89">
        <f t="shared" si="22"/>
        <v>664515334.7534821</v>
      </c>
      <c r="AK19" s="89">
        <f>SUM(AJ19:AJ$24)/U19/U19</f>
        <v>0.56141442522026219</v>
      </c>
      <c r="AL19" s="89">
        <f t="shared" si="23"/>
        <v>581557981.76066601</v>
      </c>
      <c r="AM19" s="89">
        <f>SUM(AL19:AL$24)/U19/U19</f>
        <v>0.47198113531466873</v>
      </c>
      <c r="AN19" s="89">
        <f t="shared" si="24"/>
        <v>8051706.9632691909</v>
      </c>
      <c r="AO19" s="90">
        <f>SUM(AN19:AN$24)/U19/U19</f>
        <v>3.741547973006544E-2</v>
      </c>
      <c r="AP19" s="77">
        <f t="shared" si="5"/>
        <v>21.172805303536098</v>
      </c>
      <c r="AQ19" s="78">
        <f t="shared" si="6"/>
        <v>24.109966964681877</v>
      </c>
      <c r="AR19" s="78">
        <f t="shared" si="7"/>
        <v>19.91092322430536</v>
      </c>
      <c r="AS19" s="78">
        <f t="shared" si="8"/>
        <v>22.603997845941254</v>
      </c>
      <c r="AT19" s="78">
        <f t="shared" si="9"/>
        <v>1.0048012039238241</v>
      </c>
      <c r="AU19" s="91">
        <f t="shared" si="10"/>
        <v>1.763049994047539</v>
      </c>
    </row>
    <row r="20" spans="1:47" ht="14.45" customHeight="1" x14ac:dyDescent="0.15">
      <c r="A20" s="203"/>
      <c r="B20" s="205" t="s">
        <v>147</v>
      </c>
      <c r="C20" s="71">
        <v>404</v>
      </c>
      <c r="D20" s="72">
        <v>5</v>
      </c>
      <c r="E20" s="72">
        <v>140</v>
      </c>
      <c r="F20" s="126">
        <v>3</v>
      </c>
      <c r="G20" s="74" t="s">
        <v>93</v>
      </c>
      <c r="H20" s="72">
        <v>3933785</v>
      </c>
      <c r="I20" s="72">
        <v>57468</v>
      </c>
      <c r="J20" s="75">
        <v>65</v>
      </c>
      <c r="K20" s="72">
        <v>86929</v>
      </c>
      <c r="L20" s="76">
        <v>1639074</v>
      </c>
      <c r="M20" s="179"/>
      <c r="N20" s="54"/>
      <c r="O20" s="77">
        <f t="shared" si="11"/>
        <v>0.5272548053228191</v>
      </c>
      <c r="P20" s="78">
        <f t="shared" si="12"/>
        <v>1.0086189358122006</v>
      </c>
      <c r="Q20" s="79">
        <f t="shared" si="13"/>
        <v>1.2376237623762377E-2</v>
      </c>
      <c r="R20" s="80">
        <f t="shared" si="14"/>
        <v>1.2270479151570049E-2</v>
      </c>
      <c r="S20" s="81">
        <f t="shared" si="15"/>
        <v>2.1428571428571429E-2</v>
      </c>
      <c r="T20" s="82">
        <f t="shared" si="19"/>
        <v>5.9623084808429143E-2</v>
      </c>
      <c r="U20" s="83">
        <f t="shared" si="20"/>
        <v>79036.250945553955</v>
      </c>
      <c r="V20" s="83">
        <f t="shared" si="21"/>
        <v>384042.46768669062</v>
      </c>
      <c r="W20" s="84">
        <f>SUM(V20:V$24)</f>
        <v>1438348.7494943438</v>
      </c>
      <c r="X20" s="85">
        <f t="shared" si="0"/>
        <v>375812.98623626155</v>
      </c>
      <c r="Y20" s="83">
        <f>SUM(X20:X$24)</f>
        <v>1328148.1675009849</v>
      </c>
      <c r="Z20" s="83">
        <f t="shared" si="1"/>
        <v>8229.4814504290844</v>
      </c>
      <c r="AA20" s="84">
        <f>SUM(Z20:Z$24)</f>
        <v>110200.58199335879</v>
      </c>
      <c r="AB20" s="77">
        <f t="shared" si="2"/>
        <v>18.198595357024022</v>
      </c>
      <c r="AC20" s="78">
        <f t="shared" si="3"/>
        <v>16.804291089362426</v>
      </c>
      <c r="AD20" s="86">
        <f t="shared" si="16"/>
        <v>92.338396231644097</v>
      </c>
      <c r="AE20" s="78">
        <f t="shared" si="4"/>
        <v>1.3943042676615969</v>
      </c>
      <c r="AF20" s="87">
        <f t="shared" si="17"/>
        <v>7.6616037683559135</v>
      </c>
      <c r="AH20" s="88">
        <f t="shared" si="25"/>
        <v>6.6859148159549684E-4</v>
      </c>
      <c r="AI20" s="89">
        <f t="shared" si="18"/>
        <v>1.4978134110787172E-4</v>
      </c>
      <c r="AJ20" s="89">
        <f t="shared" si="22"/>
        <v>1143821722.5845194</v>
      </c>
      <c r="AK20" s="89">
        <f>SUM(AJ20:AJ$24)/U20/U20</f>
        <v>0.48676237432475816</v>
      </c>
      <c r="AL20" s="89">
        <f t="shared" si="23"/>
        <v>977708622.9683758</v>
      </c>
      <c r="AM20" s="89">
        <f>SUM(AL20:AL$24)/U20/U20</f>
        <v>0.40555524872606918</v>
      </c>
      <c r="AN20" s="89">
        <f t="shared" si="24"/>
        <v>30543835.197032869</v>
      </c>
      <c r="AO20" s="90">
        <f>SUM(AN20:AN$24)/U20/U20</f>
        <v>3.8240917317354496E-2</v>
      </c>
      <c r="AP20" s="77">
        <f t="shared" si="5"/>
        <v>16.831135545107784</v>
      </c>
      <c r="AQ20" s="78">
        <f t="shared" si="6"/>
        <v>19.56605516894026</v>
      </c>
      <c r="AR20" s="78">
        <f t="shared" si="7"/>
        <v>15.556099980795285</v>
      </c>
      <c r="AS20" s="78">
        <f t="shared" si="8"/>
        <v>18.052482197929567</v>
      </c>
      <c r="AT20" s="78">
        <f t="shared" si="9"/>
        <v>1.011020680788445</v>
      </c>
      <c r="AU20" s="91">
        <f t="shared" si="10"/>
        <v>1.7775878545347488</v>
      </c>
    </row>
    <row r="21" spans="1:47" ht="14.45" customHeight="1" x14ac:dyDescent="0.15">
      <c r="A21" s="203"/>
      <c r="B21" s="205" t="s">
        <v>215</v>
      </c>
      <c r="C21" s="71">
        <v>494</v>
      </c>
      <c r="D21" s="72">
        <v>15</v>
      </c>
      <c r="E21" s="72">
        <v>164</v>
      </c>
      <c r="F21" s="126">
        <v>4</v>
      </c>
      <c r="G21" s="74" t="s">
        <v>95</v>
      </c>
      <c r="H21" s="72">
        <v>3235341</v>
      </c>
      <c r="I21" s="72">
        <v>73470</v>
      </c>
      <c r="J21" s="75">
        <v>70</v>
      </c>
      <c r="K21" s="72">
        <v>80842</v>
      </c>
      <c r="L21" s="76">
        <v>1218817</v>
      </c>
      <c r="M21" s="179"/>
      <c r="N21" s="54"/>
      <c r="O21" s="77">
        <f t="shared" si="11"/>
        <v>0.53200229489386108</v>
      </c>
      <c r="P21" s="78">
        <f t="shared" si="12"/>
        <v>1.0001077519982688</v>
      </c>
      <c r="Q21" s="79">
        <f t="shared" si="13"/>
        <v>3.0364372469635626E-2</v>
      </c>
      <c r="R21" s="80">
        <f t="shared" si="14"/>
        <v>3.0361101000333197E-2</v>
      </c>
      <c r="S21" s="81">
        <f t="shared" si="15"/>
        <v>2.4390243902439025E-2</v>
      </c>
      <c r="T21" s="82">
        <f t="shared" si="19"/>
        <v>0.14173592867959711</v>
      </c>
      <c r="U21" s="83">
        <f t="shared" si="20"/>
        <v>74323.86585248691</v>
      </c>
      <c r="V21" s="83">
        <f t="shared" si="21"/>
        <v>346969.04270844522</v>
      </c>
      <c r="W21" s="84">
        <f>SUM(V21:V$24)</f>
        <v>1054306.2818076529</v>
      </c>
      <c r="X21" s="85">
        <f t="shared" si="0"/>
        <v>338506.38313019043</v>
      </c>
      <c r="Y21" s="83">
        <f>SUM(X21:X$24)</f>
        <v>952335.18126472319</v>
      </c>
      <c r="Z21" s="83">
        <f t="shared" si="1"/>
        <v>8462.6595782547611</v>
      </c>
      <c r="AA21" s="84">
        <f>SUM(Z21:Z$24)</f>
        <v>101971.10054292969</v>
      </c>
      <c r="AB21" s="77">
        <f t="shared" si="2"/>
        <v>14.185299294040629</v>
      </c>
      <c r="AC21" s="78">
        <f t="shared" si="3"/>
        <v>12.813316023615551</v>
      </c>
      <c r="AD21" s="86">
        <f t="shared" si="16"/>
        <v>90.328133076462763</v>
      </c>
      <c r="AE21" s="78">
        <f t="shared" si="4"/>
        <v>1.371983270425077</v>
      </c>
      <c r="AF21" s="87">
        <f t="shared" si="17"/>
        <v>9.6718669235372374</v>
      </c>
      <c r="AH21" s="88">
        <f t="shared" si="25"/>
        <v>1.1494486661904125E-3</v>
      </c>
      <c r="AI21" s="89">
        <f t="shared" si="18"/>
        <v>1.4509365795621076E-4</v>
      </c>
      <c r="AJ21" s="89">
        <f t="shared" si="22"/>
        <v>1145006249.0221815</v>
      </c>
      <c r="AK21" s="89">
        <f>SUM(AJ21:AJ$24)/U21/U21</f>
        <v>0.34338127846695976</v>
      </c>
      <c r="AL21" s="89">
        <f t="shared" si="23"/>
        <v>917486385.95615232</v>
      </c>
      <c r="AM21" s="89">
        <f>SUM(AL21:AL$24)/U21/U21</f>
        <v>0.28162104736631383</v>
      </c>
      <c r="AN21" s="89">
        <f t="shared" si="24"/>
        <v>32194835.585366815</v>
      </c>
      <c r="AO21" s="90">
        <f>SUM(AN21:AN$24)/U21/U21</f>
        <v>3.7714593380063929E-2</v>
      </c>
      <c r="AP21" s="77">
        <f t="shared" si="5"/>
        <v>13.036763913933132</v>
      </c>
      <c r="AQ21" s="78">
        <f t="shared" si="6"/>
        <v>15.333834674148125</v>
      </c>
      <c r="AR21" s="78">
        <f t="shared" si="7"/>
        <v>11.773183620715598</v>
      </c>
      <c r="AS21" s="78">
        <f t="shared" si="8"/>
        <v>13.853448426515504</v>
      </c>
      <c r="AT21" s="78">
        <f t="shared" si="9"/>
        <v>0.99134645937174026</v>
      </c>
      <c r="AU21" s="91">
        <f t="shared" si="10"/>
        <v>1.7526200814784136</v>
      </c>
    </row>
    <row r="22" spans="1:47" ht="14.45" customHeight="1" x14ac:dyDescent="0.15">
      <c r="A22" s="203"/>
      <c r="B22" s="205" t="s">
        <v>148</v>
      </c>
      <c r="C22" s="71">
        <v>541</v>
      </c>
      <c r="D22" s="72">
        <v>21</v>
      </c>
      <c r="E22" s="72">
        <v>180</v>
      </c>
      <c r="F22" s="126">
        <v>4</v>
      </c>
      <c r="G22" s="74" t="s">
        <v>97</v>
      </c>
      <c r="H22" s="72">
        <v>2593169</v>
      </c>
      <c r="I22" s="72">
        <v>102673</v>
      </c>
      <c r="J22" s="75">
        <v>75</v>
      </c>
      <c r="K22" s="72">
        <v>72127</v>
      </c>
      <c r="L22" s="76">
        <v>835000</v>
      </c>
      <c r="M22" s="179"/>
      <c r="N22" s="54"/>
      <c r="O22" s="77">
        <f t="shared" si="11"/>
        <v>0.53363147123474564</v>
      </c>
      <c r="P22" s="78">
        <f t="shared" si="12"/>
        <v>0.98997905253822749</v>
      </c>
      <c r="Q22" s="79">
        <f t="shared" si="13"/>
        <v>3.8817005545286505E-2</v>
      </c>
      <c r="R22" s="80">
        <f t="shared" si="14"/>
        <v>3.9209926155268429E-2</v>
      </c>
      <c r="S22" s="81">
        <f t="shared" si="15"/>
        <v>2.2222222222222223E-2</v>
      </c>
      <c r="T22" s="82">
        <f t="shared" si="19"/>
        <v>0.17962616317566549</v>
      </c>
      <c r="U22" s="83">
        <f t="shared" si="20"/>
        <v>63789.503702826878</v>
      </c>
      <c r="V22" s="83">
        <f t="shared" si="21"/>
        <v>292228.65035870811</v>
      </c>
      <c r="W22" s="84">
        <f>SUM(V22:V$24)</f>
        <v>707337.23909920768</v>
      </c>
      <c r="X22" s="85">
        <f t="shared" si="0"/>
        <v>285734.68035073683</v>
      </c>
      <c r="Y22" s="83">
        <f>SUM(X22:X$24)</f>
        <v>613828.79813453276</v>
      </c>
      <c r="Z22" s="83">
        <f t="shared" si="1"/>
        <v>6493.9700079712911</v>
      </c>
      <c r="AA22" s="84">
        <f>SUM(Z22:Z$24)</f>
        <v>93508.440964674941</v>
      </c>
      <c r="AB22" s="77">
        <f t="shared" si="2"/>
        <v>11.088614866709827</v>
      </c>
      <c r="AC22" s="78">
        <f t="shared" si="3"/>
        <v>9.6227241552802756</v>
      </c>
      <c r="AD22" s="86">
        <f t="shared" si="16"/>
        <v>86.780218006935755</v>
      </c>
      <c r="AE22" s="78">
        <f t="shared" si="4"/>
        <v>1.4658907114295521</v>
      </c>
      <c r="AF22" s="87">
        <f t="shared" si="17"/>
        <v>13.219781993064258</v>
      </c>
      <c r="AH22" s="88">
        <f t="shared" si="25"/>
        <v>1.2604676200779446E-3</v>
      </c>
      <c r="AI22" s="89">
        <f t="shared" si="18"/>
        <v>1.2071330589849108E-4</v>
      </c>
      <c r="AJ22" s="89">
        <f t="shared" si="22"/>
        <v>540353432.59435201</v>
      </c>
      <c r="AK22" s="89">
        <f>SUM(AJ22:AJ$24)/U22/U22</f>
        <v>0.18476923787410346</v>
      </c>
      <c r="AL22" s="89">
        <f t="shared" si="23"/>
        <v>385213097.67128414</v>
      </c>
      <c r="AM22" s="89">
        <f>SUM(AL22:AL$24)/U22/U22</f>
        <v>0.15684023171024866</v>
      </c>
      <c r="AN22" s="89">
        <f t="shared" si="24"/>
        <v>25386728.515545607</v>
      </c>
      <c r="AO22" s="90">
        <f>SUM(AN22:AN$24)/U22/U22</f>
        <v>4.3287690431933597E-2</v>
      </c>
      <c r="AP22" s="77">
        <f t="shared" si="5"/>
        <v>10.246112935425895</v>
      </c>
      <c r="AQ22" s="78">
        <f t="shared" si="6"/>
        <v>11.931116797993759</v>
      </c>
      <c r="AR22" s="78">
        <f t="shared" si="7"/>
        <v>8.8465041902329364</v>
      </c>
      <c r="AS22" s="78">
        <f t="shared" si="8"/>
        <v>10.398944120327615</v>
      </c>
      <c r="AT22" s="78">
        <f t="shared" si="9"/>
        <v>1.058099108324098</v>
      </c>
      <c r="AU22" s="91">
        <f t="shared" si="10"/>
        <v>1.8736823145350061</v>
      </c>
    </row>
    <row r="23" spans="1:47" ht="14.45" customHeight="1" x14ac:dyDescent="0.15">
      <c r="A23" s="203"/>
      <c r="B23" s="205" t="s">
        <v>196</v>
      </c>
      <c r="C23" s="71">
        <v>491</v>
      </c>
      <c r="D23" s="72">
        <v>25</v>
      </c>
      <c r="E23" s="72">
        <v>165</v>
      </c>
      <c r="F23" s="126">
        <v>18</v>
      </c>
      <c r="G23" s="74" t="s">
        <v>99</v>
      </c>
      <c r="H23" s="72">
        <v>1700191</v>
      </c>
      <c r="I23" s="72">
        <v>119801</v>
      </c>
      <c r="J23" s="75">
        <v>80</v>
      </c>
      <c r="K23" s="72">
        <v>58934</v>
      </c>
      <c r="L23" s="76">
        <v>505129</v>
      </c>
      <c r="M23" s="179"/>
      <c r="N23" s="54"/>
      <c r="O23" s="77">
        <f>IF(K23&lt;0.5,0.5,((L23-L24)-5*K24)/5/(K23-K24))</f>
        <v>0.51768128916741274</v>
      </c>
      <c r="P23" s="78">
        <f t="shared" si="12"/>
        <v>0.99185554200888892</v>
      </c>
      <c r="Q23" s="79">
        <f t="shared" si="13"/>
        <v>5.0916496945010187E-2</v>
      </c>
      <c r="R23" s="80">
        <f t="shared" si="14"/>
        <v>5.1334589351474204E-2</v>
      </c>
      <c r="S23" s="81">
        <f t="shared" si="15"/>
        <v>0.10909090909090909</v>
      </c>
      <c r="T23" s="82">
        <f>5*R23/(1+5*(1-O23)*R23)</f>
        <v>0.2283977272790223</v>
      </c>
      <c r="U23" s="83">
        <f t="shared" si="20"/>
        <v>52331.239901808178</v>
      </c>
      <c r="V23" s="83">
        <f>5*U23*((1-T23)+O23*T23)</f>
        <v>232832.02242900641</v>
      </c>
      <c r="W23" s="84">
        <f>SUM(V23:V$24)</f>
        <v>415108.58874049957</v>
      </c>
      <c r="X23" s="85">
        <f t="shared" si="0"/>
        <v>207432.16543675115</v>
      </c>
      <c r="Y23" s="83">
        <f>SUM(X23:X$24)</f>
        <v>328094.11778379593</v>
      </c>
      <c r="Z23" s="83">
        <f t="shared" si="1"/>
        <v>25399.856992255241</v>
      </c>
      <c r="AA23" s="84">
        <f>SUM(Z23:Z$24)</f>
        <v>87014.470956703648</v>
      </c>
      <c r="AB23" s="77">
        <f t="shared" si="2"/>
        <v>7.9323285578440217</v>
      </c>
      <c r="AC23" s="78">
        <f t="shared" si="3"/>
        <v>6.2695651469259275</v>
      </c>
      <c r="AD23" s="86">
        <f t="shared" si="16"/>
        <v>79.038142472378539</v>
      </c>
      <c r="AE23" s="78">
        <f t="shared" si="4"/>
        <v>1.6627634109180944</v>
      </c>
      <c r="AF23" s="87">
        <f t="shared" si="17"/>
        <v>20.961857527621465</v>
      </c>
      <c r="AH23" s="88">
        <f>IF(D23=0,0,T23*T23*(1-T23)/D23)</f>
        <v>1.6100414079515666E-3</v>
      </c>
      <c r="AI23" s="89">
        <f t="shared" si="18"/>
        <v>5.8903080390683687E-4</v>
      </c>
      <c r="AJ23" s="89">
        <f t="shared" si="22"/>
        <v>211491217.849354</v>
      </c>
      <c r="AK23" s="89">
        <f>SUM(AJ23:AJ$24)/U23/U23</f>
        <v>7.7227199910807412E-2</v>
      </c>
      <c r="AL23" s="89">
        <f t="shared" si="23"/>
        <v>148273786.38222238</v>
      </c>
      <c r="AM23" s="89">
        <f>SUM(AL23:AL$24)/U23/U23</f>
        <v>9.2379109761308975E-2</v>
      </c>
      <c r="AN23" s="89">
        <f t="shared" si="24"/>
        <v>46043420.950136125</v>
      </c>
      <c r="AO23" s="90">
        <f>SUM(AN23:AN$24)/U23/U23</f>
        <v>5.5049120608746456E-2</v>
      </c>
      <c r="AP23" s="77">
        <f t="shared" si="5"/>
        <v>7.3876488251777896</v>
      </c>
      <c r="AQ23" s="78">
        <f t="shared" si="6"/>
        <v>8.4770082905102537</v>
      </c>
      <c r="AR23" s="78">
        <f t="shared" si="7"/>
        <v>5.6738440812760338</v>
      </c>
      <c r="AS23" s="78">
        <f t="shared" si="8"/>
        <v>6.8652862125758212</v>
      </c>
      <c r="AT23" s="78">
        <f t="shared" si="9"/>
        <v>1.2028974503050476</v>
      </c>
      <c r="AU23" s="91">
        <f t="shared" si="10"/>
        <v>2.1226293715311413</v>
      </c>
    </row>
    <row r="24" spans="1:47" ht="14.45" customHeight="1" x14ac:dyDescent="0.15">
      <c r="A24" s="183"/>
      <c r="B24" s="206" t="s">
        <v>187</v>
      </c>
      <c r="C24" s="94">
        <v>231</v>
      </c>
      <c r="D24" s="95">
        <v>48</v>
      </c>
      <c r="E24" s="95">
        <v>71</v>
      </c>
      <c r="F24" s="180">
        <v>24</v>
      </c>
      <c r="G24" s="97" t="s">
        <v>101</v>
      </c>
      <c r="H24" s="95">
        <v>1052072</v>
      </c>
      <c r="I24" s="95">
        <v>159813</v>
      </c>
      <c r="J24" s="98">
        <v>85</v>
      </c>
      <c r="K24" s="95">
        <v>41062</v>
      </c>
      <c r="L24" s="99">
        <v>253559</v>
      </c>
      <c r="M24" s="179"/>
      <c r="N24" s="54"/>
      <c r="O24" s="100">
        <v>1</v>
      </c>
      <c r="P24" s="101">
        <f>IF(H24&lt;0.5,1,(I24/H24)/(K24/L24))</f>
        <v>0.93800590719217503</v>
      </c>
      <c r="Q24" s="102">
        <f t="shared" si="13"/>
        <v>0.20779220779220781</v>
      </c>
      <c r="R24" s="103">
        <f t="shared" si="14"/>
        <v>0.22152547888979993</v>
      </c>
      <c r="S24" s="104">
        <f t="shared" si="15"/>
        <v>0.3380281690140845</v>
      </c>
      <c r="T24" s="100">
        <v>1</v>
      </c>
      <c r="U24" s="105">
        <f>U23*(1-T23)</f>
        <v>40378.903642541904</v>
      </c>
      <c r="V24" s="105">
        <f>U24/R24</f>
        <v>182276.5663114932</v>
      </c>
      <c r="W24" s="106">
        <f>SUM(V24:V$24)</f>
        <v>182276.5663114932</v>
      </c>
      <c r="X24" s="100">
        <f t="shared" si="0"/>
        <v>120661.95234704479</v>
      </c>
      <c r="Y24" s="105">
        <f>SUM(X24:X$24)</f>
        <v>120661.95234704479</v>
      </c>
      <c r="Z24" s="105">
        <f t="shared" si="1"/>
        <v>61614.613964448406</v>
      </c>
      <c r="AA24" s="106">
        <f>SUM(Z24:Z$24)</f>
        <v>61614.613964448406</v>
      </c>
      <c r="AB24" s="107">
        <f t="shared" si="2"/>
        <v>4.5141534283623423</v>
      </c>
      <c r="AC24" s="101">
        <f t="shared" si="3"/>
        <v>2.9882424103243674</v>
      </c>
      <c r="AD24" s="108">
        <f t="shared" si="16"/>
        <v>66.197183098591552</v>
      </c>
      <c r="AE24" s="101">
        <f t="shared" si="4"/>
        <v>1.5259110180379749</v>
      </c>
      <c r="AF24" s="109">
        <f t="shared" si="17"/>
        <v>33.802816901408448</v>
      </c>
      <c r="AH24" s="110">
        <f>0</f>
        <v>0</v>
      </c>
      <c r="AI24" s="111">
        <f t="shared" si="18"/>
        <v>3.1516214924939439E-3</v>
      </c>
      <c r="AJ24" s="111">
        <v>0</v>
      </c>
      <c r="AK24" s="111">
        <f>(1-R24)/R24/R24/D24</f>
        <v>0.33048807805069053</v>
      </c>
      <c r="AL24" s="111">
        <f>V24*V24*AI24</f>
        <v>104711825.5501385</v>
      </c>
      <c r="AM24" s="111">
        <f>(1-S24)*(1-S24)*(1-R24)/R24/R24/D24+AI24/R24/R24</f>
        <v>0.2090445145261296</v>
      </c>
      <c r="AN24" s="111">
        <f>V24*V24*AI24</f>
        <v>104711825.5501385</v>
      </c>
      <c r="AO24" s="112">
        <f>S24*S24*(1-R24)/R24/R24/D24+AI24/R24/R24</f>
        <v>0.10198499628435659</v>
      </c>
      <c r="AP24" s="107">
        <f t="shared" si="5"/>
        <v>3.3873868151546502</v>
      </c>
      <c r="AQ24" s="101">
        <f t="shared" si="6"/>
        <v>5.640920041570034</v>
      </c>
      <c r="AR24" s="101">
        <f t="shared" si="7"/>
        <v>2.0921032431167403</v>
      </c>
      <c r="AS24" s="101">
        <f t="shared" si="8"/>
        <v>3.8843815775319945</v>
      </c>
      <c r="AT24" s="101">
        <f t="shared" si="9"/>
        <v>0.89998325724925232</v>
      </c>
      <c r="AU24" s="113">
        <f t="shared" si="10"/>
        <v>2.1518387788266975</v>
      </c>
    </row>
    <row r="25" spans="1:47" ht="14.45" customHeight="1" x14ac:dyDescent="0.15">
      <c r="A25" s="203" t="s">
        <v>102</v>
      </c>
      <c r="B25" s="204" t="s">
        <v>67</v>
      </c>
      <c r="C25" s="114">
        <v>209</v>
      </c>
      <c r="D25" s="207">
        <v>0</v>
      </c>
      <c r="E25" s="207">
        <v>72</v>
      </c>
      <c r="F25" s="115">
        <v>0</v>
      </c>
      <c r="G25" s="51" t="s">
        <v>67</v>
      </c>
      <c r="H25" s="49">
        <v>2565299</v>
      </c>
      <c r="I25" s="49">
        <v>1509</v>
      </c>
      <c r="J25" s="52">
        <v>0</v>
      </c>
      <c r="K25" s="49">
        <v>100000</v>
      </c>
      <c r="L25" s="53">
        <v>8638891</v>
      </c>
      <c r="M25" s="179"/>
      <c r="N25" s="54"/>
      <c r="O25" s="116">
        <f t="shared" ref="O25:O40" si="26">IF(K25&lt;0.5,0.5,((L25-L26)-5*K26)/5/(K25-K26))</f>
        <v>0.17388316151202748</v>
      </c>
      <c r="P25" s="117">
        <f t="shared" ref="P25:P40" si="27">IF(H25&lt;0.5,1,(I25/H25)/((K25-K26)/(L25-L26)))</f>
        <v>1.0082842014159938</v>
      </c>
      <c r="Q25" s="57">
        <f t="shared" si="13"/>
        <v>0</v>
      </c>
      <c r="R25" s="118">
        <f t="shared" si="14"/>
        <v>0</v>
      </c>
      <c r="S25" s="119">
        <f t="shared" si="15"/>
        <v>0</v>
      </c>
      <c r="T25" s="120">
        <f>5*R25/(1+5*(1-O25)*R25)</f>
        <v>0</v>
      </c>
      <c r="U25" s="121">
        <v>100000</v>
      </c>
      <c r="V25" s="121">
        <f>5*U25*((1-T25)+O25*T25)</f>
        <v>500000</v>
      </c>
      <c r="W25" s="122">
        <f>SUM(V25:V$42)</f>
        <v>8401735.5416420847</v>
      </c>
      <c r="X25" s="123">
        <f t="shared" si="0"/>
        <v>500000</v>
      </c>
      <c r="Y25" s="121">
        <f>SUM(X25:X$42)</f>
        <v>8110159.7049257057</v>
      </c>
      <c r="Z25" s="121">
        <f t="shared" si="1"/>
        <v>0</v>
      </c>
      <c r="AA25" s="122">
        <f>SUM(Z25:Z$42)</f>
        <v>291575.83671638055</v>
      </c>
      <c r="AB25" s="116">
        <f t="shared" si="2"/>
        <v>84.017355416420841</v>
      </c>
      <c r="AC25" s="117">
        <f t="shared" si="3"/>
        <v>81.101597049257052</v>
      </c>
      <c r="AD25" s="64">
        <f t="shared" si="16"/>
        <v>96.529576118276722</v>
      </c>
      <c r="AE25" s="117">
        <f t="shared" si="4"/>
        <v>2.9157583671638054</v>
      </c>
      <c r="AF25" s="65">
        <f t="shared" si="17"/>
        <v>3.4704238817232906</v>
      </c>
      <c r="AH25" s="66">
        <f>IF(D25=0,0,T25*T25*(1-T25)/D25)</f>
        <v>0</v>
      </c>
      <c r="AI25" s="67">
        <f t="shared" si="18"/>
        <v>0</v>
      </c>
      <c r="AJ25" s="67">
        <f>U25*U25*((1-O25)*5+AB26)^2*AH25</f>
        <v>0</v>
      </c>
      <c r="AK25" s="67">
        <f>SUM(AJ25:AJ$42)/U25/U25</f>
        <v>3.2733334376283469</v>
      </c>
      <c r="AL25" s="67">
        <f>U25*U25*((1-O25)*5*(1-S25)+AC26)^2*AH25+V25*V25*AI25</f>
        <v>0</v>
      </c>
      <c r="AM25" s="67">
        <f>SUM(AL25:AL$42)/U25/U25</f>
        <v>2.8696454634726209</v>
      </c>
      <c r="AN25" s="67">
        <f>U25*U25*((1-O25)*5*S25+AE26)^2*AH25+V25*V25*AI25</f>
        <v>0</v>
      </c>
      <c r="AO25" s="68">
        <f>SUM(AN25:AN$42)/U25/U25</f>
        <v>6.343775865424002E-2</v>
      </c>
      <c r="AP25" s="116">
        <f t="shared" si="5"/>
        <v>80.471253650538614</v>
      </c>
      <c r="AQ25" s="117">
        <f t="shared" si="6"/>
        <v>87.563457182303068</v>
      </c>
      <c r="AR25" s="117">
        <f t="shared" si="7"/>
        <v>77.781351574525331</v>
      </c>
      <c r="AS25" s="117">
        <f t="shared" si="8"/>
        <v>84.421842523988772</v>
      </c>
      <c r="AT25" s="117">
        <f t="shared" si="9"/>
        <v>2.4220960396097087</v>
      </c>
      <c r="AU25" s="124">
        <f t="shared" si="10"/>
        <v>3.4094206947179022</v>
      </c>
    </row>
    <row r="26" spans="1:47" ht="14.45" customHeight="1" x14ac:dyDescent="0.15">
      <c r="A26" s="208"/>
      <c r="B26" s="205" t="s">
        <v>69</v>
      </c>
      <c r="C26" s="71">
        <v>250</v>
      </c>
      <c r="D26" s="72">
        <v>0</v>
      </c>
      <c r="E26" s="72">
        <v>84</v>
      </c>
      <c r="F26" s="126">
        <v>0</v>
      </c>
      <c r="G26" s="74" t="s">
        <v>69</v>
      </c>
      <c r="H26" s="72">
        <v>2708194</v>
      </c>
      <c r="I26" s="72">
        <v>219</v>
      </c>
      <c r="J26" s="75">
        <v>5</v>
      </c>
      <c r="K26" s="72">
        <v>99709</v>
      </c>
      <c r="L26" s="76">
        <v>8140093</v>
      </c>
      <c r="M26" s="179"/>
      <c r="N26" s="54"/>
      <c r="O26" s="77">
        <f t="shared" si="26"/>
        <v>0.44736842105263158</v>
      </c>
      <c r="P26" s="78">
        <f t="shared" si="27"/>
        <v>1.0607026014578835</v>
      </c>
      <c r="Q26" s="79">
        <f t="shared" si="13"/>
        <v>0</v>
      </c>
      <c r="R26" s="80">
        <f t="shared" si="14"/>
        <v>0</v>
      </c>
      <c r="S26" s="81">
        <f t="shared" si="15"/>
        <v>0</v>
      </c>
      <c r="T26" s="82">
        <f>5*R26/(1+5*(1-O26)*R26)</f>
        <v>0</v>
      </c>
      <c r="U26" s="83">
        <f>U25*(1-T25)</f>
        <v>100000</v>
      </c>
      <c r="V26" s="83">
        <f>5*U26*((1-T26)+O26*T26)</f>
        <v>500000</v>
      </c>
      <c r="W26" s="84">
        <f>SUM(V26:V$42)</f>
        <v>7901735.5416420856</v>
      </c>
      <c r="X26" s="85">
        <f t="shared" si="0"/>
        <v>500000</v>
      </c>
      <c r="Y26" s="83">
        <f>SUM(X26:X$42)</f>
        <v>7610159.7049257057</v>
      </c>
      <c r="Z26" s="83">
        <f t="shared" si="1"/>
        <v>0</v>
      </c>
      <c r="AA26" s="84">
        <f>SUM(Z26:Z$42)</f>
        <v>291575.83671638055</v>
      </c>
      <c r="AB26" s="77">
        <f t="shared" si="2"/>
        <v>79.017355416420855</v>
      </c>
      <c r="AC26" s="78">
        <f t="shared" si="3"/>
        <v>76.101597049257052</v>
      </c>
      <c r="AD26" s="86">
        <f t="shared" si="16"/>
        <v>96.309977280563515</v>
      </c>
      <c r="AE26" s="78">
        <f t="shared" si="4"/>
        <v>2.9157583671638054</v>
      </c>
      <c r="AF26" s="87">
        <f t="shared" si="17"/>
        <v>3.690022719436485</v>
      </c>
      <c r="AH26" s="88">
        <f>IF(D26=0,0,T26*T26*(1-T26)/D26)</f>
        <v>0</v>
      </c>
      <c r="AI26" s="89">
        <f t="shared" si="18"/>
        <v>0</v>
      </c>
      <c r="AJ26" s="89">
        <f>U26*U26*((1-O26)*5+AB27)^2*AH26</f>
        <v>0</v>
      </c>
      <c r="AK26" s="89">
        <f>SUM(AJ26:AJ$42)/U26/U26</f>
        <v>3.2733334376283469</v>
      </c>
      <c r="AL26" s="89">
        <f>U26*U26*((1-O26)*5*(1-S26)+AC27)^2*AH26+V26*V26*AI26</f>
        <v>0</v>
      </c>
      <c r="AM26" s="89">
        <f>SUM(AL26:AL$42)/U26/U26</f>
        <v>2.8696454634726209</v>
      </c>
      <c r="AN26" s="89">
        <f>U26*U26*((1-O26)*5*S26+AE27)^2*AH26+V26*V26*AI26</f>
        <v>0</v>
      </c>
      <c r="AO26" s="90">
        <f>SUM(AN26:AN$42)/U26/U26</f>
        <v>6.343775865424002E-2</v>
      </c>
      <c r="AP26" s="77">
        <f t="shared" si="5"/>
        <v>75.471253650538628</v>
      </c>
      <c r="AQ26" s="78">
        <f t="shared" si="6"/>
        <v>82.563457182303083</v>
      </c>
      <c r="AR26" s="78">
        <f t="shared" si="7"/>
        <v>72.781351574525331</v>
      </c>
      <c r="AS26" s="78">
        <f t="shared" si="8"/>
        <v>79.421842523988772</v>
      </c>
      <c r="AT26" s="78">
        <f t="shared" si="9"/>
        <v>2.4220960396097087</v>
      </c>
      <c r="AU26" s="91">
        <f t="shared" si="10"/>
        <v>3.4094206947179022</v>
      </c>
    </row>
    <row r="27" spans="1:47" ht="14.45" customHeight="1" x14ac:dyDescent="0.15">
      <c r="A27" s="208"/>
      <c r="B27" s="205" t="s">
        <v>71</v>
      </c>
      <c r="C27" s="127">
        <v>262</v>
      </c>
      <c r="D27" s="72">
        <v>1</v>
      </c>
      <c r="E27" s="72">
        <v>82</v>
      </c>
      <c r="F27" s="126">
        <v>0</v>
      </c>
      <c r="G27" s="74" t="s">
        <v>71</v>
      </c>
      <c r="H27" s="72">
        <v>2870493</v>
      </c>
      <c r="I27" s="72">
        <v>203</v>
      </c>
      <c r="J27" s="75">
        <v>10</v>
      </c>
      <c r="K27" s="72">
        <v>99671</v>
      </c>
      <c r="L27" s="76">
        <v>7641653</v>
      </c>
      <c r="M27" s="179"/>
      <c r="N27" s="54"/>
      <c r="O27" s="77">
        <f t="shared" si="26"/>
        <v>0.54594594594594592</v>
      </c>
      <c r="P27" s="78">
        <f t="shared" si="27"/>
        <v>0.95236501468845525</v>
      </c>
      <c r="Q27" s="79">
        <f t="shared" si="13"/>
        <v>3.8167938931297708E-3</v>
      </c>
      <c r="R27" s="80">
        <f t="shared" si="14"/>
        <v>4.0077006549619513E-3</v>
      </c>
      <c r="S27" s="81">
        <f t="shared" si="15"/>
        <v>0</v>
      </c>
      <c r="T27" s="82">
        <f t="shared" ref="T27:T40" si="28">5*R27/(1+5*(1-O27)*R27)</f>
        <v>1.985782558479373E-2</v>
      </c>
      <c r="U27" s="83">
        <f t="shared" ref="U27:U41" si="29">U26*(1-T26)</f>
        <v>100000</v>
      </c>
      <c r="V27" s="83">
        <f t="shared" ref="V27:V40" si="30">5*U27*((1-T27)+O27*T27)</f>
        <v>495491.73689426301</v>
      </c>
      <c r="W27" s="84">
        <f>SUM(V27:V$42)</f>
        <v>7401735.5416420856</v>
      </c>
      <c r="X27" s="85">
        <f t="shared" si="0"/>
        <v>495491.73689426301</v>
      </c>
      <c r="Y27" s="83">
        <f>SUM(X27:X$42)</f>
        <v>7110159.7049257057</v>
      </c>
      <c r="Z27" s="83">
        <f t="shared" si="1"/>
        <v>0</v>
      </c>
      <c r="AA27" s="84">
        <f>SUM(Z27:Z$42)</f>
        <v>291575.83671638055</v>
      </c>
      <c r="AB27" s="77">
        <f t="shared" si="2"/>
        <v>74.017355416420855</v>
      </c>
      <c r="AC27" s="78">
        <f t="shared" si="3"/>
        <v>71.101597049257052</v>
      </c>
      <c r="AD27" s="86">
        <f t="shared" si="16"/>
        <v>96.060709882486634</v>
      </c>
      <c r="AE27" s="78">
        <f t="shared" si="4"/>
        <v>2.9157583671638054</v>
      </c>
      <c r="AF27" s="87">
        <f t="shared" si="17"/>
        <v>3.9392901175133588</v>
      </c>
      <c r="AH27" s="88">
        <f t="shared" ref="AH27:AH40" si="31">IF(D27=0,0,T27*T27*(1-T27)/D27)</f>
        <v>3.8650263631432729E-4</v>
      </c>
      <c r="AI27" s="89">
        <f t="shared" si="18"/>
        <v>0</v>
      </c>
      <c r="AJ27" s="89">
        <f t="shared" ref="AJ27:AJ40" si="32">U27*U27*((1-O27)*5+AB28)^2*AH27</f>
        <v>20445729351.129311</v>
      </c>
      <c r="AK27" s="89">
        <f>SUM(AJ27:AJ$42)/U27/U27</f>
        <v>3.2733334376283469</v>
      </c>
      <c r="AL27" s="89">
        <f t="shared" ref="AL27:AL40" si="33">U27*U27*((1-O27)*5*(1-S27)+AC28)^2*AH27+V27*V27*AI27</f>
        <v>18807418534.322445</v>
      </c>
      <c r="AM27" s="89">
        <f>SUM(AL27:AL$42)/U27/U27</f>
        <v>2.8696454634726209</v>
      </c>
      <c r="AN27" s="89">
        <f t="shared" ref="AN27:AN40" si="34">U27*U27*((1-O27)*5*S27+AE28)^2*AH27+V27*V27*AI27</f>
        <v>34204037.042486623</v>
      </c>
      <c r="AO27" s="90">
        <f>SUM(AN27:AN$42)/U27/U27</f>
        <v>6.343775865424002E-2</v>
      </c>
      <c r="AP27" s="77">
        <f t="shared" si="5"/>
        <v>70.471253650538628</v>
      </c>
      <c r="AQ27" s="78">
        <f t="shared" si="6"/>
        <v>77.563457182303083</v>
      </c>
      <c r="AR27" s="78">
        <f t="shared" si="7"/>
        <v>67.781351574525331</v>
      </c>
      <c r="AS27" s="78">
        <f t="shared" si="8"/>
        <v>74.421842523988772</v>
      </c>
      <c r="AT27" s="78">
        <f t="shared" si="9"/>
        <v>2.4220960396097087</v>
      </c>
      <c r="AU27" s="91">
        <f t="shared" si="10"/>
        <v>3.4094206947179022</v>
      </c>
    </row>
    <row r="28" spans="1:47" ht="14.45" customHeight="1" x14ac:dyDescent="0.15">
      <c r="A28" s="208"/>
      <c r="B28" s="205" t="s">
        <v>73</v>
      </c>
      <c r="C28" s="71">
        <v>198</v>
      </c>
      <c r="D28" s="72">
        <v>0</v>
      </c>
      <c r="E28" s="72">
        <v>48</v>
      </c>
      <c r="F28" s="126">
        <v>0</v>
      </c>
      <c r="G28" s="74" t="s">
        <v>73</v>
      </c>
      <c r="H28" s="72">
        <v>2932213</v>
      </c>
      <c r="I28" s="72">
        <v>481</v>
      </c>
      <c r="J28" s="75">
        <v>15</v>
      </c>
      <c r="K28" s="72">
        <v>99634</v>
      </c>
      <c r="L28" s="76">
        <v>7143382</v>
      </c>
      <c r="M28" s="179"/>
      <c r="N28" s="54"/>
      <c r="O28" s="77">
        <f t="shared" si="26"/>
        <v>0.55999999999999994</v>
      </c>
      <c r="P28" s="78">
        <f t="shared" si="27"/>
        <v>1.0211362288483135</v>
      </c>
      <c r="Q28" s="79">
        <f t="shared" si="13"/>
        <v>0</v>
      </c>
      <c r="R28" s="80">
        <f t="shared" si="14"/>
        <v>0</v>
      </c>
      <c r="S28" s="81">
        <f t="shared" si="15"/>
        <v>0</v>
      </c>
      <c r="T28" s="82">
        <f t="shared" si="28"/>
        <v>0</v>
      </c>
      <c r="U28" s="83">
        <f t="shared" si="29"/>
        <v>98014.217441520625</v>
      </c>
      <c r="V28" s="83">
        <f t="shared" si="30"/>
        <v>490071.08720760315</v>
      </c>
      <c r="W28" s="84">
        <f>SUM(V28:V$42)</f>
        <v>6906243.8047478227</v>
      </c>
      <c r="X28" s="85">
        <f t="shared" si="0"/>
        <v>490071.08720760315</v>
      </c>
      <c r="Y28" s="83">
        <f>SUM(X28:X$42)</f>
        <v>6614667.9680314427</v>
      </c>
      <c r="Z28" s="83">
        <f t="shared" si="1"/>
        <v>0</v>
      </c>
      <c r="AA28" s="84">
        <f>SUM(Z28:Z$42)</f>
        <v>291575.83671638055</v>
      </c>
      <c r="AB28" s="77">
        <f t="shared" si="2"/>
        <v>70.461653268500314</v>
      </c>
      <c r="AC28" s="78">
        <f t="shared" si="3"/>
        <v>67.486821205077007</v>
      </c>
      <c r="AD28" s="86">
        <f t="shared" si="16"/>
        <v>95.778083644890572</v>
      </c>
      <c r="AE28" s="78">
        <f t="shared" si="4"/>
        <v>2.9748320634233179</v>
      </c>
      <c r="AF28" s="87">
        <f t="shared" si="17"/>
        <v>4.2219163551094372</v>
      </c>
      <c r="AH28" s="88">
        <f t="shared" si="31"/>
        <v>0</v>
      </c>
      <c r="AI28" s="89">
        <f t="shared" si="18"/>
        <v>0</v>
      </c>
      <c r="AJ28" s="89">
        <f t="shared" si="32"/>
        <v>0</v>
      </c>
      <c r="AK28" s="89">
        <f>SUM(AJ28:AJ$42)/U28/U28</f>
        <v>1.2790546157130682</v>
      </c>
      <c r="AL28" s="89">
        <f t="shared" si="33"/>
        <v>0</v>
      </c>
      <c r="AM28" s="89">
        <f>SUM(AL28:AL$42)/U28/U28</f>
        <v>1.0293801960008815</v>
      </c>
      <c r="AN28" s="89">
        <f t="shared" si="34"/>
        <v>0</v>
      </c>
      <c r="AO28" s="90">
        <f>SUM(AN28:AN$42)/U28/U28</f>
        <v>6.2473911486028565E-2</v>
      </c>
      <c r="AP28" s="77">
        <f t="shared" si="5"/>
        <v>68.244985451319906</v>
      </c>
      <c r="AQ28" s="78">
        <f t="shared" si="6"/>
        <v>72.678321085680722</v>
      </c>
      <c r="AR28" s="78">
        <f t="shared" si="7"/>
        <v>65.498237045189128</v>
      </c>
      <c r="AS28" s="78">
        <f t="shared" si="8"/>
        <v>69.475405364964885</v>
      </c>
      <c r="AT28" s="78">
        <f t="shared" si="9"/>
        <v>2.4849343410722873</v>
      </c>
      <c r="AU28" s="91">
        <f t="shared" si="10"/>
        <v>3.4647297857743484</v>
      </c>
    </row>
    <row r="29" spans="1:47" ht="14.45" customHeight="1" x14ac:dyDescent="0.15">
      <c r="A29" s="208"/>
      <c r="B29" s="205" t="s">
        <v>75</v>
      </c>
      <c r="C29" s="71">
        <v>93</v>
      </c>
      <c r="D29" s="72">
        <v>0</v>
      </c>
      <c r="E29" s="72">
        <v>39</v>
      </c>
      <c r="F29" s="126">
        <v>0</v>
      </c>
      <c r="G29" s="74" t="s">
        <v>75</v>
      </c>
      <c r="H29" s="72">
        <v>3076411</v>
      </c>
      <c r="I29" s="72">
        <v>791</v>
      </c>
      <c r="J29" s="75">
        <v>20</v>
      </c>
      <c r="K29" s="72">
        <v>99554</v>
      </c>
      <c r="L29" s="76">
        <v>6645388</v>
      </c>
      <c r="M29" s="179"/>
      <c r="N29" s="54"/>
      <c r="O29" s="77">
        <f t="shared" si="26"/>
        <v>0.50406504065040647</v>
      </c>
      <c r="P29" s="78">
        <f t="shared" si="27"/>
        <v>1.0398951367025973</v>
      </c>
      <c r="Q29" s="79">
        <f t="shared" si="13"/>
        <v>0</v>
      </c>
      <c r="R29" s="80">
        <f t="shared" si="14"/>
        <v>0</v>
      </c>
      <c r="S29" s="81">
        <f t="shared" si="15"/>
        <v>0</v>
      </c>
      <c r="T29" s="82">
        <f t="shared" si="28"/>
        <v>0</v>
      </c>
      <c r="U29" s="83">
        <f t="shared" si="29"/>
        <v>98014.217441520625</v>
      </c>
      <c r="V29" s="83">
        <f t="shared" si="30"/>
        <v>490071.08720760315</v>
      </c>
      <c r="W29" s="84">
        <f>SUM(V29:V$42)</f>
        <v>6416172.7175402194</v>
      </c>
      <c r="X29" s="85">
        <f t="shared" si="0"/>
        <v>490071.08720760315</v>
      </c>
      <c r="Y29" s="83">
        <f>SUM(X29:X$42)</f>
        <v>6124596.8808238404</v>
      </c>
      <c r="Z29" s="83">
        <f t="shared" si="1"/>
        <v>0</v>
      </c>
      <c r="AA29" s="84">
        <f>SUM(Z29:Z$42)</f>
        <v>291575.83671638055</v>
      </c>
      <c r="AB29" s="77">
        <f t="shared" si="2"/>
        <v>65.461653268500314</v>
      </c>
      <c r="AC29" s="78">
        <f t="shared" si="3"/>
        <v>62.486821205077014</v>
      </c>
      <c r="AD29" s="86">
        <f t="shared" si="16"/>
        <v>95.455611163345353</v>
      </c>
      <c r="AE29" s="78">
        <f t="shared" si="4"/>
        <v>2.9748320634233179</v>
      </c>
      <c r="AF29" s="87">
        <f t="shared" si="17"/>
        <v>4.5443888366546741</v>
      </c>
      <c r="AH29" s="88">
        <f t="shared" si="31"/>
        <v>0</v>
      </c>
      <c r="AI29" s="89">
        <f t="shared" si="18"/>
        <v>0</v>
      </c>
      <c r="AJ29" s="89">
        <f t="shared" si="32"/>
        <v>0</v>
      </c>
      <c r="AK29" s="89">
        <f>SUM(AJ29:AJ$42)/U29/U29</f>
        <v>1.2790546157130682</v>
      </c>
      <c r="AL29" s="89">
        <f t="shared" si="33"/>
        <v>0</v>
      </c>
      <c r="AM29" s="89">
        <f>SUM(AL29:AL$42)/U29/U29</f>
        <v>1.0293801960008815</v>
      </c>
      <c r="AN29" s="89">
        <f t="shared" si="34"/>
        <v>0</v>
      </c>
      <c r="AO29" s="90">
        <f>SUM(AN29:AN$42)/U29/U29</f>
        <v>6.2473911486028565E-2</v>
      </c>
      <c r="AP29" s="77">
        <f t="shared" si="5"/>
        <v>63.244985451319913</v>
      </c>
      <c r="AQ29" s="78">
        <f t="shared" si="6"/>
        <v>67.678321085680722</v>
      </c>
      <c r="AR29" s="78">
        <f t="shared" si="7"/>
        <v>60.498237045189136</v>
      </c>
      <c r="AS29" s="78">
        <f t="shared" si="8"/>
        <v>64.475405364964899</v>
      </c>
      <c r="AT29" s="78">
        <f t="shared" si="9"/>
        <v>2.4849343410722873</v>
      </c>
      <c r="AU29" s="91">
        <f t="shared" si="10"/>
        <v>3.4647297857743484</v>
      </c>
    </row>
    <row r="30" spans="1:47" ht="14.45" customHeight="1" x14ac:dyDescent="0.15">
      <c r="A30" s="208"/>
      <c r="B30" s="205" t="s">
        <v>77</v>
      </c>
      <c r="C30" s="71">
        <v>169</v>
      </c>
      <c r="D30" s="72">
        <v>0</v>
      </c>
      <c r="E30" s="72">
        <v>56</v>
      </c>
      <c r="F30" s="126">
        <v>0</v>
      </c>
      <c r="G30" s="74" t="s">
        <v>77</v>
      </c>
      <c r="H30" s="72">
        <v>3511714</v>
      </c>
      <c r="I30" s="72">
        <v>1025</v>
      </c>
      <c r="J30" s="75">
        <v>25</v>
      </c>
      <c r="K30" s="72">
        <v>99431</v>
      </c>
      <c r="L30" s="76">
        <v>6147923</v>
      </c>
      <c r="M30" s="179"/>
      <c r="N30" s="54"/>
      <c r="O30" s="77">
        <f t="shared" si="26"/>
        <v>0.52689655172413796</v>
      </c>
      <c r="P30" s="78">
        <f t="shared" si="27"/>
        <v>1.000066319908661</v>
      </c>
      <c r="Q30" s="79">
        <f t="shared" si="13"/>
        <v>0</v>
      </c>
      <c r="R30" s="80">
        <f t="shared" si="14"/>
        <v>0</v>
      </c>
      <c r="S30" s="81">
        <f t="shared" si="15"/>
        <v>0</v>
      </c>
      <c r="T30" s="82">
        <f t="shared" si="28"/>
        <v>0</v>
      </c>
      <c r="U30" s="83">
        <f t="shared" si="29"/>
        <v>98014.217441520625</v>
      </c>
      <c r="V30" s="83">
        <f t="shared" si="30"/>
        <v>490071.08720760315</v>
      </c>
      <c r="W30" s="84">
        <f>SUM(V30:V$42)</f>
        <v>5926101.6303326162</v>
      </c>
      <c r="X30" s="85">
        <f t="shared" si="0"/>
        <v>490071.08720760315</v>
      </c>
      <c r="Y30" s="83">
        <f>SUM(X30:X$42)</f>
        <v>5634525.7936162362</v>
      </c>
      <c r="Z30" s="83">
        <f t="shared" si="1"/>
        <v>0</v>
      </c>
      <c r="AA30" s="84">
        <f>SUM(Z30:Z$42)</f>
        <v>291575.83671638055</v>
      </c>
      <c r="AB30" s="77">
        <f t="shared" si="2"/>
        <v>60.461653268500314</v>
      </c>
      <c r="AC30" s="78">
        <f t="shared" si="3"/>
        <v>57.486821205077007</v>
      </c>
      <c r="AD30" s="86">
        <f t="shared" si="16"/>
        <v>95.079803639816845</v>
      </c>
      <c r="AE30" s="78">
        <f t="shared" si="4"/>
        <v>2.9748320634233179</v>
      </c>
      <c r="AF30" s="87">
        <f t="shared" si="17"/>
        <v>4.9201963601831649</v>
      </c>
      <c r="AH30" s="88">
        <f t="shared" si="31"/>
        <v>0</v>
      </c>
      <c r="AI30" s="89">
        <f t="shared" si="18"/>
        <v>0</v>
      </c>
      <c r="AJ30" s="89">
        <f t="shared" si="32"/>
        <v>0</v>
      </c>
      <c r="AK30" s="89">
        <f>SUM(AJ30:AJ$42)/U30/U30</f>
        <v>1.2790546157130682</v>
      </c>
      <c r="AL30" s="89">
        <f t="shared" si="33"/>
        <v>0</v>
      </c>
      <c r="AM30" s="89">
        <f>SUM(AL30:AL$42)/U30/U30</f>
        <v>1.0293801960008815</v>
      </c>
      <c r="AN30" s="89">
        <f t="shared" si="34"/>
        <v>0</v>
      </c>
      <c r="AO30" s="90">
        <f>SUM(AN30:AN$42)/U30/U30</f>
        <v>6.2473911486028565E-2</v>
      </c>
      <c r="AP30" s="77">
        <f t="shared" si="5"/>
        <v>58.244985451319913</v>
      </c>
      <c r="AQ30" s="78">
        <f t="shared" si="6"/>
        <v>62.678321085680714</v>
      </c>
      <c r="AR30" s="78">
        <f t="shared" si="7"/>
        <v>55.498237045189128</v>
      </c>
      <c r="AS30" s="78">
        <f t="shared" si="8"/>
        <v>59.475405364964885</v>
      </c>
      <c r="AT30" s="78">
        <f t="shared" si="9"/>
        <v>2.4849343410722873</v>
      </c>
      <c r="AU30" s="91">
        <f t="shared" si="10"/>
        <v>3.4647297857743484</v>
      </c>
    </row>
    <row r="31" spans="1:47" ht="14.45" customHeight="1" x14ac:dyDescent="0.15">
      <c r="A31" s="208"/>
      <c r="B31" s="205" t="s">
        <v>79</v>
      </c>
      <c r="C31" s="71">
        <v>184</v>
      </c>
      <c r="D31" s="72">
        <v>0</v>
      </c>
      <c r="E31" s="72">
        <v>65</v>
      </c>
      <c r="F31" s="126">
        <v>0</v>
      </c>
      <c r="G31" s="74" t="s">
        <v>79</v>
      </c>
      <c r="H31" s="72">
        <v>4033928</v>
      </c>
      <c r="I31" s="72">
        <v>1660</v>
      </c>
      <c r="J31" s="75">
        <v>30</v>
      </c>
      <c r="K31" s="72">
        <v>99286</v>
      </c>
      <c r="L31" s="76">
        <v>5651111</v>
      </c>
      <c r="M31" s="179"/>
      <c r="N31" s="54"/>
      <c r="O31" s="77">
        <f t="shared" si="26"/>
        <v>0.5217821782178218</v>
      </c>
      <c r="P31" s="78">
        <f t="shared" si="27"/>
        <v>1.0103313840519563</v>
      </c>
      <c r="Q31" s="79">
        <f t="shared" si="13"/>
        <v>0</v>
      </c>
      <c r="R31" s="80">
        <f t="shared" si="14"/>
        <v>0</v>
      </c>
      <c r="S31" s="81">
        <f t="shared" si="15"/>
        <v>0</v>
      </c>
      <c r="T31" s="82">
        <f t="shared" si="28"/>
        <v>0</v>
      </c>
      <c r="U31" s="83">
        <f t="shared" si="29"/>
        <v>98014.217441520625</v>
      </c>
      <c r="V31" s="83">
        <f t="shared" si="30"/>
        <v>490071.08720760315</v>
      </c>
      <c r="W31" s="84">
        <f>SUM(V31:V$42)</f>
        <v>5436030.5431250129</v>
      </c>
      <c r="X31" s="85">
        <f t="shared" si="0"/>
        <v>490071.08720760315</v>
      </c>
      <c r="Y31" s="83">
        <f>SUM(X31:X$42)</f>
        <v>5144454.7064086329</v>
      </c>
      <c r="Z31" s="83">
        <f t="shared" si="1"/>
        <v>0</v>
      </c>
      <c r="AA31" s="84">
        <f>SUM(Z31:Z$42)</f>
        <v>291575.83671638055</v>
      </c>
      <c r="AB31" s="77">
        <f t="shared" si="2"/>
        <v>55.461653268500314</v>
      </c>
      <c r="AC31" s="78">
        <f t="shared" si="3"/>
        <v>52.486821205077</v>
      </c>
      <c r="AD31" s="86">
        <f t="shared" si="16"/>
        <v>94.636236231506501</v>
      </c>
      <c r="AE31" s="78">
        <f t="shared" si="4"/>
        <v>2.9748320634233179</v>
      </c>
      <c r="AF31" s="87">
        <f t="shared" si="17"/>
        <v>5.3637637684935129</v>
      </c>
      <c r="AH31" s="88">
        <f t="shared" si="31"/>
        <v>0</v>
      </c>
      <c r="AI31" s="89">
        <f t="shared" si="18"/>
        <v>0</v>
      </c>
      <c r="AJ31" s="89">
        <f t="shared" si="32"/>
        <v>0</v>
      </c>
      <c r="AK31" s="89">
        <f>SUM(AJ31:AJ$42)/U31/U31</f>
        <v>1.2790546157130682</v>
      </c>
      <c r="AL31" s="89">
        <f t="shared" si="33"/>
        <v>0</v>
      </c>
      <c r="AM31" s="89">
        <f>SUM(AL31:AL$42)/U31/U31</f>
        <v>1.0293801960008815</v>
      </c>
      <c r="AN31" s="89">
        <f t="shared" si="34"/>
        <v>0</v>
      </c>
      <c r="AO31" s="90">
        <f>SUM(AN31:AN$42)/U31/U31</f>
        <v>6.2473911486028565E-2</v>
      </c>
      <c r="AP31" s="77">
        <f t="shared" si="5"/>
        <v>53.244985451319913</v>
      </c>
      <c r="AQ31" s="78">
        <f t="shared" si="6"/>
        <v>57.678321085680714</v>
      </c>
      <c r="AR31" s="78">
        <f t="shared" si="7"/>
        <v>50.498237045189121</v>
      </c>
      <c r="AS31" s="78">
        <f t="shared" si="8"/>
        <v>54.475405364964878</v>
      </c>
      <c r="AT31" s="78">
        <f t="shared" si="9"/>
        <v>2.4849343410722873</v>
      </c>
      <c r="AU31" s="91">
        <f t="shared" si="10"/>
        <v>3.4647297857743484</v>
      </c>
    </row>
    <row r="32" spans="1:47" ht="14.45" customHeight="1" x14ac:dyDescent="0.15">
      <c r="A32" s="208"/>
      <c r="B32" s="205" t="s">
        <v>81</v>
      </c>
      <c r="C32" s="71">
        <v>214</v>
      </c>
      <c r="D32" s="72">
        <v>0</v>
      </c>
      <c r="E32" s="72">
        <v>70</v>
      </c>
      <c r="F32" s="126">
        <v>0</v>
      </c>
      <c r="G32" s="74" t="s">
        <v>81</v>
      </c>
      <c r="H32" s="72">
        <v>4761382</v>
      </c>
      <c r="I32" s="72">
        <v>2688</v>
      </c>
      <c r="J32" s="75">
        <v>35</v>
      </c>
      <c r="K32" s="72">
        <v>99084</v>
      </c>
      <c r="L32" s="76">
        <v>5155164</v>
      </c>
      <c r="M32" s="179"/>
      <c r="N32" s="54"/>
      <c r="O32" s="77">
        <f t="shared" si="26"/>
        <v>0.5321554770318021</v>
      </c>
      <c r="P32" s="78">
        <f t="shared" si="27"/>
        <v>0.98696699178052738</v>
      </c>
      <c r="Q32" s="79">
        <f t="shared" si="13"/>
        <v>0</v>
      </c>
      <c r="R32" s="80">
        <f t="shared" si="14"/>
        <v>0</v>
      </c>
      <c r="S32" s="81">
        <f t="shared" si="15"/>
        <v>0</v>
      </c>
      <c r="T32" s="82">
        <f t="shared" si="28"/>
        <v>0</v>
      </c>
      <c r="U32" s="83">
        <f t="shared" si="29"/>
        <v>98014.217441520625</v>
      </c>
      <c r="V32" s="83">
        <f t="shared" si="30"/>
        <v>490071.08720760315</v>
      </c>
      <c r="W32" s="84">
        <f>SUM(V32:V$42)</f>
        <v>4945959.4559174106</v>
      </c>
      <c r="X32" s="85">
        <f t="shared" si="0"/>
        <v>490071.08720760315</v>
      </c>
      <c r="Y32" s="83">
        <f>SUM(X32:X$42)</f>
        <v>4654383.6192010297</v>
      </c>
      <c r="Z32" s="83">
        <f t="shared" si="1"/>
        <v>0</v>
      </c>
      <c r="AA32" s="84">
        <f>SUM(Z32:Z$42)</f>
        <v>291575.83671638055</v>
      </c>
      <c r="AB32" s="77">
        <f t="shared" si="2"/>
        <v>50.461653268500321</v>
      </c>
      <c r="AC32" s="78">
        <f t="shared" si="3"/>
        <v>47.486821205077</v>
      </c>
      <c r="AD32" s="86">
        <f t="shared" si="16"/>
        <v>94.104766945318659</v>
      </c>
      <c r="AE32" s="78">
        <f t="shared" si="4"/>
        <v>2.9748320634233179</v>
      </c>
      <c r="AF32" s="87">
        <f t="shared" si="17"/>
        <v>5.8952330546813405</v>
      </c>
      <c r="AH32" s="88">
        <f t="shared" si="31"/>
        <v>0</v>
      </c>
      <c r="AI32" s="89">
        <f t="shared" si="18"/>
        <v>0</v>
      </c>
      <c r="AJ32" s="89">
        <f t="shared" si="32"/>
        <v>0</v>
      </c>
      <c r="AK32" s="89">
        <f>SUM(AJ32:AJ$42)/U32/U32</f>
        <v>1.2790546157130682</v>
      </c>
      <c r="AL32" s="89">
        <f t="shared" si="33"/>
        <v>0</v>
      </c>
      <c r="AM32" s="89">
        <f>SUM(AL32:AL$42)/U32/U32</f>
        <v>1.0293801960008815</v>
      </c>
      <c r="AN32" s="89">
        <f t="shared" si="34"/>
        <v>0</v>
      </c>
      <c r="AO32" s="90">
        <f>SUM(AN32:AN$42)/U32/U32</f>
        <v>6.2473911486028565E-2</v>
      </c>
      <c r="AP32" s="77">
        <f t="shared" si="5"/>
        <v>48.24498545131992</v>
      </c>
      <c r="AQ32" s="78">
        <f t="shared" si="6"/>
        <v>52.678321085680722</v>
      </c>
      <c r="AR32" s="78">
        <f t="shared" si="7"/>
        <v>45.498237045189121</v>
      </c>
      <c r="AS32" s="78">
        <f t="shared" si="8"/>
        <v>49.475405364964878</v>
      </c>
      <c r="AT32" s="78">
        <f t="shared" si="9"/>
        <v>2.4849343410722873</v>
      </c>
      <c r="AU32" s="91">
        <f t="shared" si="10"/>
        <v>3.4647297857743484</v>
      </c>
    </row>
    <row r="33" spans="1:47" ht="14.45" customHeight="1" x14ac:dyDescent="0.15">
      <c r="A33" s="208"/>
      <c r="B33" s="205" t="s">
        <v>83</v>
      </c>
      <c r="C33" s="71">
        <v>255</v>
      </c>
      <c r="D33" s="72">
        <v>0</v>
      </c>
      <c r="E33" s="72">
        <v>83</v>
      </c>
      <c r="F33" s="126">
        <v>0</v>
      </c>
      <c r="G33" s="74" t="s">
        <v>83</v>
      </c>
      <c r="H33" s="72">
        <v>4268754</v>
      </c>
      <c r="I33" s="72">
        <v>3533</v>
      </c>
      <c r="J33" s="75">
        <v>40</v>
      </c>
      <c r="K33" s="72">
        <v>98801</v>
      </c>
      <c r="L33" s="76">
        <v>4660406</v>
      </c>
      <c r="M33" s="179"/>
      <c r="N33" s="54"/>
      <c r="O33" s="77">
        <f t="shared" si="26"/>
        <v>0.53557692307692306</v>
      </c>
      <c r="P33" s="78">
        <f t="shared" si="27"/>
        <v>0.98091291517113921</v>
      </c>
      <c r="Q33" s="79">
        <f t="shared" si="13"/>
        <v>0</v>
      </c>
      <c r="R33" s="80">
        <f t="shared" si="14"/>
        <v>0</v>
      </c>
      <c r="S33" s="81">
        <f t="shared" si="15"/>
        <v>0</v>
      </c>
      <c r="T33" s="82">
        <f t="shared" si="28"/>
        <v>0</v>
      </c>
      <c r="U33" s="83">
        <f t="shared" si="29"/>
        <v>98014.217441520625</v>
      </c>
      <c r="V33" s="83">
        <f t="shared" si="30"/>
        <v>490071.08720760315</v>
      </c>
      <c r="W33" s="84">
        <f>SUM(V33:V$42)</f>
        <v>4455888.3687098073</v>
      </c>
      <c r="X33" s="85">
        <f t="shared" si="0"/>
        <v>490071.08720760315</v>
      </c>
      <c r="Y33" s="83">
        <f>SUM(X33:X$42)</f>
        <v>4164312.5319934268</v>
      </c>
      <c r="Z33" s="83">
        <f t="shared" si="1"/>
        <v>0</v>
      </c>
      <c r="AA33" s="84">
        <f>SUM(Z33:Z$42)</f>
        <v>291575.83671638055</v>
      </c>
      <c r="AB33" s="77">
        <f t="shared" si="2"/>
        <v>45.461653268500321</v>
      </c>
      <c r="AC33" s="78">
        <f t="shared" si="3"/>
        <v>42.486821205077007</v>
      </c>
      <c r="AD33" s="86">
        <f t="shared" si="16"/>
        <v>93.45639269682141</v>
      </c>
      <c r="AE33" s="78">
        <f t="shared" si="4"/>
        <v>2.9748320634233179</v>
      </c>
      <c r="AF33" s="87">
        <f t="shared" si="17"/>
        <v>6.5436073031785957</v>
      </c>
      <c r="AH33" s="88">
        <f t="shared" si="31"/>
        <v>0</v>
      </c>
      <c r="AI33" s="89">
        <f t="shared" si="18"/>
        <v>0</v>
      </c>
      <c r="AJ33" s="89">
        <f t="shared" si="32"/>
        <v>0</v>
      </c>
      <c r="AK33" s="89">
        <f>SUM(AJ33:AJ$42)/U33/U33</f>
        <v>1.2790546157130682</v>
      </c>
      <c r="AL33" s="89">
        <f t="shared" si="33"/>
        <v>0</v>
      </c>
      <c r="AM33" s="89">
        <f>SUM(AL33:AL$42)/U33/U33</f>
        <v>1.0293801960008815</v>
      </c>
      <c r="AN33" s="89">
        <f t="shared" si="34"/>
        <v>0</v>
      </c>
      <c r="AO33" s="90">
        <f>SUM(AN33:AN$42)/U33/U33</f>
        <v>6.2473911486028565E-2</v>
      </c>
      <c r="AP33" s="77">
        <f t="shared" si="5"/>
        <v>43.24498545131992</v>
      </c>
      <c r="AQ33" s="78">
        <f t="shared" si="6"/>
        <v>47.678321085680722</v>
      </c>
      <c r="AR33" s="78">
        <f t="shared" si="7"/>
        <v>40.498237045189128</v>
      </c>
      <c r="AS33" s="78">
        <f t="shared" si="8"/>
        <v>44.475405364964885</v>
      </c>
      <c r="AT33" s="78">
        <f t="shared" si="9"/>
        <v>2.4849343410722873</v>
      </c>
      <c r="AU33" s="91">
        <f t="shared" si="10"/>
        <v>3.4647297857743484</v>
      </c>
    </row>
    <row r="34" spans="1:47" ht="14.45" customHeight="1" x14ac:dyDescent="0.15">
      <c r="A34" s="208"/>
      <c r="B34" s="205" t="s">
        <v>85</v>
      </c>
      <c r="C34" s="71">
        <v>398</v>
      </c>
      <c r="D34" s="72">
        <v>2</v>
      </c>
      <c r="E34" s="72">
        <v>130</v>
      </c>
      <c r="F34" s="128">
        <v>0</v>
      </c>
      <c r="G34" s="74" t="s">
        <v>85</v>
      </c>
      <c r="H34" s="72">
        <v>3950745</v>
      </c>
      <c r="I34" s="72">
        <v>4966</v>
      </c>
      <c r="J34" s="75">
        <v>45</v>
      </c>
      <c r="K34" s="72">
        <v>98385</v>
      </c>
      <c r="L34" s="76">
        <v>4167367</v>
      </c>
      <c r="M34" s="179"/>
      <c r="N34" s="54"/>
      <c r="O34" s="77">
        <f t="shared" si="26"/>
        <v>0.53503184713375795</v>
      </c>
      <c r="P34" s="78">
        <f t="shared" si="27"/>
        <v>0.98169390256016631</v>
      </c>
      <c r="Q34" s="79">
        <f t="shared" si="13"/>
        <v>5.0251256281407036E-3</v>
      </c>
      <c r="R34" s="80">
        <f t="shared" si="14"/>
        <v>5.1188314555439774E-3</v>
      </c>
      <c r="S34" s="81">
        <f t="shared" si="15"/>
        <v>0</v>
      </c>
      <c r="T34" s="82">
        <f t="shared" si="28"/>
        <v>2.5293156872885549E-2</v>
      </c>
      <c r="U34" s="83">
        <f t="shared" si="29"/>
        <v>98014.217441520625</v>
      </c>
      <c r="V34" s="83">
        <f t="shared" si="30"/>
        <v>484307.60009425698</v>
      </c>
      <c r="W34" s="84">
        <f>SUM(V34:V$42)</f>
        <v>3965817.281502204</v>
      </c>
      <c r="X34" s="85">
        <f t="shared" si="0"/>
        <v>484307.60009425698</v>
      </c>
      <c r="Y34" s="83">
        <f>SUM(X34:X$42)</f>
        <v>3674241.4447858236</v>
      </c>
      <c r="Z34" s="83">
        <f t="shared" si="1"/>
        <v>0</v>
      </c>
      <c r="AA34" s="84">
        <f>SUM(Z34:Z$42)</f>
        <v>291575.83671638055</v>
      </c>
      <c r="AB34" s="77">
        <f t="shared" si="2"/>
        <v>40.461653268500321</v>
      </c>
      <c r="AC34" s="78">
        <f t="shared" si="3"/>
        <v>37.486821205077</v>
      </c>
      <c r="AD34" s="86">
        <f t="shared" si="16"/>
        <v>92.647774316875854</v>
      </c>
      <c r="AE34" s="78">
        <f t="shared" si="4"/>
        <v>2.9748320634233179</v>
      </c>
      <c r="AF34" s="87">
        <f t="shared" si="17"/>
        <v>7.3522256831241375</v>
      </c>
      <c r="AH34" s="88">
        <f t="shared" si="31"/>
        <v>3.1178132234707364E-4</v>
      </c>
      <c r="AI34" s="89">
        <f t="shared" si="18"/>
        <v>0</v>
      </c>
      <c r="AJ34" s="89">
        <f t="shared" si="32"/>
        <v>4501460201.2959604</v>
      </c>
      <c r="AK34" s="89">
        <f>SUM(AJ34:AJ$42)/U34/U34</f>
        <v>1.2790546157130682</v>
      </c>
      <c r="AL34" s="89">
        <f t="shared" si="33"/>
        <v>3820583832.2581029</v>
      </c>
      <c r="AM34" s="89">
        <f>SUM(AL34:AL$42)/U34/U34</f>
        <v>1.0293801960008815</v>
      </c>
      <c r="AN34" s="89">
        <f t="shared" si="34"/>
        <v>27900059.249143686</v>
      </c>
      <c r="AO34" s="90">
        <f>SUM(AN34:AN$42)/U34/U34</f>
        <v>6.2473911486028565E-2</v>
      </c>
      <c r="AP34" s="77">
        <f t="shared" si="5"/>
        <v>38.24498545131992</v>
      </c>
      <c r="AQ34" s="78">
        <f t="shared" si="6"/>
        <v>42.678321085680722</v>
      </c>
      <c r="AR34" s="78">
        <f t="shared" si="7"/>
        <v>35.498237045189121</v>
      </c>
      <c r="AS34" s="78">
        <f t="shared" si="8"/>
        <v>39.475405364964878</v>
      </c>
      <c r="AT34" s="78">
        <f t="shared" si="9"/>
        <v>2.4849343410722873</v>
      </c>
      <c r="AU34" s="91">
        <f t="shared" si="10"/>
        <v>3.4647297857743484</v>
      </c>
    </row>
    <row r="35" spans="1:47" ht="14.45" customHeight="1" x14ac:dyDescent="0.15">
      <c r="A35" s="208"/>
      <c r="B35" s="205" t="s">
        <v>87</v>
      </c>
      <c r="C35" s="71">
        <v>484</v>
      </c>
      <c r="D35" s="72">
        <v>1</v>
      </c>
      <c r="E35" s="72">
        <v>170</v>
      </c>
      <c r="F35" s="128">
        <v>0</v>
      </c>
      <c r="G35" s="74" t="s">
        <v>87</v>
      </c>
      <c r="H35" s="72">
        <v>3800955</v>
      </c>
      <c r="I35" s="72">
        <v>7376</v>
      </c>
      <c r="J35" s="75">
        <v>50</v>
      </c>
      <c r="K35" s="72">
        <v>97757</v>
      </c>
      <c r="L35" s="76">
        <v>3676902</v>
      </c>
      <c r="M35" s="179"/>
      <c r="N35" s="54"/>
      <c r="O35" s="77">
        <f t="shared" si="26"/>
        <v>0.52678762006403412</v>
      </c>
      <c r="P35" s="78">
        <f t="shared" si="27"/>
        <v>1.0077020280165589</v>
      </c>
      <c r="Q35" s="79">
        <f t="shared" si="13"/>
        <v>2.0661157024793389E-3</v>
      </c>
      <c r="R35" s="80">
        <f t="shared" si="14"/>
        <v>2.0503240492093042E-3</v>
      </c>
      <c r="S35" s="81">
        <f t="shared" si="15"/>
        <v>0</v>
      </c>
      <c r="T35" s="82">
        <f t="shared" si="28"/>
        <v>1.0202127749052622E-2</v>
      </c>
      <c r="U35" s="83">
        <f t="shared" si="29"/>
        <v>95535.128463999121</v>
      </c>
      <c r="V35" s="83">
        <f t="shared" si="30"/>
        <v>475369.5326783809</v>
      </c>
      <c r="W35" s="84">
        <f>SUM(V35:V$42)</f>
        <v>3481509.6814079471</v>
      </c>
      <c r="X35" s="85">
        <f t="shared" si="0"/>
        <v>475369.5326783809</v>
      </c>
      <c r="Y35" s="83">
        <f>SUM(X35:X$42)</f>
        <v>3189933.8446915662</v>
      </c>
      <c r="Z35" s="83">
        <f t="shared" si="1"/>
        <v>0</v>
      </c>
      <c r="AA35" s="84">
        <f>SUM(Z35:Z$42)</f>
        <v>291575.83671638055</v>
      </c>
      <c r="AB35" s="77">
        <f t="shared" si="2"/>
        <v>36.442193959260734</v>
      </c>
      <c r="AC35" s="78">
        <f t="shared" si="3"/>
        <v>33.390166486180441</v>
      </c>
      <c r="AD35" s="86">
        <f t="shared" si="16"/>
        <v>91.625017208096196</v>
      </c>
      <c r="AE35" s="78">
        <f t="shared" si="4"/>
        <v>3.0520274730802943</v>
      </c>
      <c r="AF35" s="87">
        <f t="shared" si="17"/>
        <v>8.3749827919038058</v>
      </c>
      <c r="AH35" s="88">
        <f t="shared" si="31"/>
        <v>1.0302153835640971E-4</v>
      </c>
      <c r="AI35" s="89">
        <f t="shared" si="18"/>
        <v>0</v>
      </c>
      <c r="AJ35" s="89">
        <f t="shared" si="32"/>
        <v>1097000222.3638358</v>
      </c>
      <c r="AK35" s="89">
        <f>SUM(AJ35:AJ$42)/U35/U35</f>
        <v>0.8530928333680502</v>
      </c>
      <c r="AL35" s="89">
        <f t="shared" si="33"/>
        <v>907877675.61369741</v>
      </c>
      <c r="AM35" s="89">
        <f>SUM(AL35:AL$42)/U35/U35</f>
        <v>0.66489299347836528</v>
      </c>
      <c r="AN35" s="89">
        <f t="shared" si="34"/>
        <v>8940011.1409828793</v>
      </c>
      <c r="AO35" s="90">
        <f>SUM(AN35:AN$42)/U35/U35</f>
        <v>6.2701429822305629E-2</v>
      </c>
      <c r="AP35" s="77">
        <f t="shared" si="5"/>
        <v>34.631878674934079</v>
      </c>
      <c r="AQ35" s="78">
        <f t="shared" si="6"/>
        <v>38.25250924358739</v>
      </c>
      <c r="AR35" s="78">
        <f t="shared" si="7"/>
        <v>31.791963456604257</v>
      </c>
      <c r="AS35" s="78">
        <f t="shared" si="8"/>
        <v>34.988369515756624</v>
      </c>
      <c r="AT35" s="78">
        <f t="shared" si="9"/>
        <v>2.5612385033536214</v>
      </c>
      <c r="AU35" s="91">
        <f t="shared" si="10"/>
        <v>3.5428164428069673</v>
      </c>
    </row>
    <row r="36" spans="1:47" ht="14.45" customHeight="1" x14ac:dyDescent="0.15">
      <c r="A36" s="208"/>
      <c r="B36" s="205" t="s">
        <v>89</v>
      </c>
      <c r="C36" s="71">
        <v>515</v>
      </c>
      <c r="D36" s="72">
        <v>3</v>
      </c>
      <c r="E36" s="72">
        <v>165</v>
      </c>
      <c r="F36" s="128">
        <v>0</v>
      </c>
      <c r="G36" s="74" t="s">
        <v>89</v>
      </c>
      <c r="H36" s="72">
        <v>4359516</v>
      </c>
      <c r="I36" s="72">
        <v>12192</v>
      </c>
      <c r="J36" s="75">
        <v>55</v>
      </c>
      <c r="K36" s="72">
        <v>96820</v>
      </c>
      <c r="L36" s="76">
        <v>3190334</v>
      </c>
      <c r="M36" s="179"/>
      <c r="N36" s="54"/>
      <c r="O36" s="77">
        <f t="shared" si="26"/>
        <v>0.52787878787878784</v>
      </c>
      <c r="P36" s="78">
        <f t="shared" si="27"/>
        <v>1.0190450332726677</v>
      </c>
      <c r="Q36" s="79">
        <f t="shared" si="13"/>
        <v>5.8252427184466021E-3</v>
      </c>
      <c r="R36" s="80">
        <f t="shared" si="14"/>
        <v>5.7163741819523019E-3</v>
      </c>
      <c r="S36" s="81">
        <f t="shared" si="15"/>
        <v>0</v>
      </c>
      <c r="T36" s="82">
        <f t="shared" si="28"/>
        <v>2.8201319274737568E-2</v>
      </c>
      <c r="U36" s="83">
        <f t="shared" si="29"/>
        <v>94560.466878887251</v>
      </c>
      <c r="V36" s="83">
        <f t="shared" si="30"/>
        <v>466507.23558984784</v>
      </c>
      <c r="W36" s="84">
        <f>SUM(V36:V$42)</f>
        <v>3006140.1487295665</v>
      </c>
      <c r="X36" s="85">
        <f t="shared" si="0"/>
        <v>466507.23558984784</v>
      </c>
      <c r="Y36" s="83">
        <f>SUM(X36:X$42)</f>
        <v>2714564.3120131851</v>
      </c>
      <c r="Z36" s="83">
        <f t="shared" si="1"/>
        <v>0</v>
      </c>
      <c r="AA36" s="84">
        <f>SUM(Z36:Z$42)</f>
        <v>291575.83671638055</v>
      </c>
      <c r="AB36" s="77">
        <f t="shared" si="2"/>
        <v>31.790665253163581</v>
      </c>
      <c r="AC36" s="78">
        <f t="shared" si="3"/>
        <v>28.707179666212841</v>
      </c>
      <c r="AD36" s="86">
        <f t="shared" si="16"/>
        <v>90.300657245151882</v>
      </c>
      <c r="AE36" s="78">
        <f t="shared" si="4"/>
        <v>3.0834855869507281</v>
      </c>
      <c r="AF36" s="87">
        <f t="shared" si="17"/>
        <v>9.6993427548480806</v>
      </c>
      <c r="AH36" s="88">
        <f t="shared" si="31"/>
        <v>2.5762849775610346E-4</v>
      </c>
      <c r="AI36" s="89">
        <f t="shared" si="18"/>
        <v>0</v>
      </c>
      <c r="AJ36" s="89">
        <f t="shared" si="32"/>
        <v>2072886415.5157151</v>
      </c>
      <c r="AK36" s="89">
        <f>SUM(AJ36:AJ$42)/U36/U36</f>
        <v>0.74808572693941688</v>
      </c>
      <c r="AL36" s="89">
        <f t="shared" si="33"/>
        <v>1657558219.9355085</v>
      </c>
      <c r="AM36" s="89">
        <f>SUM(AL36:AL$42)/U36/U36</f>
        <v>0.57713690246984806</v>
      </c>
      <c r="AN36" s="89">
        <f t="shared" si="34"/>
        <v>23192328.401850015</v>
      </c>
      <c r="AO36" s="90">
        <f>SUM(AN36:AN$42)/U36/U36</f>
        <v>6.3000840964778995E-2</v>
      </c>
      <c r="AP36" s="77">
        <f t="shared" si="5"/>
        <v>30.095423049639123</v>
      </c>
      <c r="AQ36" s="78">
        <f t="shared" si="6"/>
        <v>33.485907456688039</v>
      </c>
      <c r="AR36" s="78">
        <f t="shared" si="7"/>
        <v>27.218176938032613</v>
      </c>
      <c r="AS36" s="78">
        <f t="shared" si="8"/>
        <v>30.19618239439307</v>
      </c>
      <c r="AT36" s="78">
        <f t="shared" si="9"/>
        <v>2.5915262078854489</v>
      </c>
      <c r="AU36" s="91">
        <f t="shared" si="10"/>
        <v>3.5754449660160073</v>
      </c>
    </row>
    <row r="37" spans="1:47" ht="14.45" customHeight="1" x14ac:dyDescent="0.15">
      <c r="A37" s="208"/>
      <c r="B37" s="205" t="s">
        <v>91</v>
      </c>
      <c r="C37" s="71">
        <v>493</v>
      </c>
      <c r="D37" s="72">
        <v>3</v>
      </c>
      <c r="E37" s="72">
        <v>162</v>
      </c>
      <c r="F37" s="128">
        <v>0</v>
      </c>
      <c r="G37" s="74" t="s">
        <v>91</v>
      </c>
      <c r="H37" s="72">
        <v>5117803</v>
      </c>
      <c r="I37" s="72">
        <v>19941</v>
      </c>
      <c r="J37" s="75">
        <v>60</v>
      </c>
      <c r="K37" s="72">
        <v>95500</v>
      </c>
      <c r="L37" s="76">
        <v>2709350</v>
      </c>
      <c r="M37" s="179"/>
      <c r="N37" s="54"/>
      <c r="O37" s="77">
        <f t="shared" si="26"/>
        <v>0.53039832285115307</v>
      </c>
      <c r="P37" s="78">
        <f t="shared" si="27"/>
        <v>0.96597192070712601</v>
      </c>
      <c r="Q37" s="79">
        <f t="shared" si="13"/>
        <v>6.0851926977687626E-3</v>
      </c>
      <c r="R37" s="80">
        <f t="shared" si="14"/>
        <v>6.2995544356135979E-3</v>
      </c>
      <c r="S37" s="81">
        <f t="shared" si="15"/>
        <v>0</v>
      </c>
      <c r="T37" s="82">
        <f t="shared" si="28"/>
        <v>3.1038666638219175E-2</v>
      </c>
      <c r="U37" s="83">
        <f t="shared" si="29"/>
        <v>91893.736961667499</v>
      </c>
      <c r="V37" s="83">
        <f t="shared" si="30"/>
        <v>452771.55659907835</v>
      </c>
      <c r="W37" s="84">
        <f>SUM(V37:V$42)</f>
        <v>2539632.9131397181</v>
      </c>
      <c r="X37" s="85">
        <f t="shared" si="0"/>
        <v>452771.55659907835</v>
      </c>
      <c r="Y37" s="83">
        <f>SUM(X37:X$42)</f>
        <v>2248057.0764233372</v>
      </c>
      <c r="Z37" s="83">
        <f t="shared" si="1"/>
        <v>0</v>
      </c>
      <c r="AA37" s="84">
        <f>SUM(Z37:Z$42)</f>
        <v>291575.83671638055</v>
      </c>
      <c r="AB37" s="77">
        <f t="shared" si="2"/>
        <v>27.636626794262369</v>
      </c>
      <c r="AC37" s="78">
        <f t="shared" si="3"/>
        <v>24.463659339059095</v>
      </c>
      <c r="AD37" s="86">
        <f t="shared" si="16"/>
        <v>88.518977084924074</v>
      </c>
      <c r="AE37" s="78">
        <f t="shared" si="4"/>
        <v>3.1729674552032674</v>
      </c>
      <c r="AF37" s="87">
        <f t="shared" si="17"/>
        <v>11.481022915075895</v>
      </c>
      <c r="AH37" s="88">
        <f t="shared" si="31"/>
        <v>3.1116540388585815E-4</v>
      </c>
      <c r="AI37" s="89">
        <f t="shared" si="18"/>
        <v>0</v>
      </c>
      <c r="AJ37" s="89">
        <f t="shared" si="32"/>
        <v>1747013504.7938333</v>
      </c>
      <c r="AK37" s="89">
        <f>SUM(AJ37:AJ$42)/U37/U37</f>
        <v>0.54666121827242964</v>
      </c>
      <c r="AL37" s="89">
        <f t="shared" si="33"/>
        <v>1331459570.3790741</v>
      </c>
      <c r="AM37" s="89">
        <f>SUM(AL37:AL$42)/U37/U37</f>
        <v>0.41483017645943809</v>
      </c>
      <c r="AN37" s="89">
        <f t="shared" si="34"/>
        <v>28176138.453966998</v>
      </c>
      <c r="AO37" s="90">
        <f>SUM(AN37:AN$42)/U37/U37</f>
        <v>6.3963974194930148E-2</v>
      </c>
      <c r="AP37" s="77">
        <f t="shared" si="5"/>
        <v>26.187470579040777</v>
      </c>
      <c r="AQ37" s="78">
        <f t="shared" si="6"/>
        <v>29.085783009483961</v>
      </c>
      <c r="AR37" s="78">
        <f t="shared" si="7"/>
        <v>23.201276035190347</v>
      </c>
      <c r="AS37" s="78">
        <f t="shared" si="8"/>
        <v>25.726042642927844</v>
      </c>
      <c r="AT37" s="78">
        <f t="shared" si="9"/>
        <v>2.6772618941418207</v>
      </c>
      <c r="AU37" s="91">
        <f t="shared" si="10"/>
        <v>3.6686730162647141</v>
      </c>
    </row>
    <row r="38" spans="1:47" ht="14.45" customHeight="1" x14ac:dyDescent="0.15">
      <c r="A38" s="208"/>
      <c r="B38" s="205" t="s">
        <v>93</v>
      </c>
      <c r="C38" s="71">
        <v>555</v>
      </c>
      <c r="D38" s="72">
        <v>4</v>
      </c>
      <c r="E38" s="72">
        <v>191</v>
      </c>
      <c r="F38" s="126">
        <v>1</v>
      </c>
      <c r="G38" s="74" t="s">
        <v>93</v>
      </c>
      <c r="H38" s="72">
        <v>4296437</v>
      </c>
      <c r="I38" s="72">
        <v>25619</v>
      </c>
      <c r="J38" s="75">
        <v>65</v>
      </c>
      <c r="K38" s="72">
        <v>93592</v>
      </c>
      <c r="L38" s="76">
        <v>2236330</v>
      </c>
      <c r="M38" s="179"/>
      <c r="N38" s="54"/>
      <c r="O38" s="77">
        <f t="shared" si="26"/>
        <v>0.53183823529411767</v>
      </c>
      <c r="P38" s="78">
        <f t="shared" si="27"/>
        <v>1.011915005096083</v>
      </c>
      <c r="Q38" s="79">
        <f t="shared" si="13"/>
        <v>7.2072072072072073E-3</v>
      </c>
      <c r="R38" s="80">
        <f t="shared" si="14"/>
        <v>7.1223444369449499E-3</v>
      </c>
      <c r="S38" s="81">
        <f t="shared" si="15"/>
        <v>5.235602094240838E-3</v>
      </c>
      <c r="T38" s="82">
        <f t="shared" si="28"/>
        <v>3.5027738099260866E-2</v>
      </c>
      <c r="U38" s="83">
        <f t="shared" si="29"/>
        <v>89041.477893974094</v>
      </c>
      <c r="V38" s="83">
        <f t="shared" si="30"/>
        <v>437906.59034443967</v>
      </c>
      <c r="W38" s="84">
        <f>SUM(V38:V$42)</f>
        <v>2086861.3565406397</v>
      </c>
      <c r="X38" s="85">
        <f t="shared" si="0"/>
        <v>435613.88568295049</v>
      </c>
      <c r="Y38" s="83">
        <f>SUM(X38:X$42)</f>
        <v>1795285.5198242592</v>
      </c>
      <c r="Z38" s="83">
        <f t="shared" si="1"/>
        <v>2292.7046614892129</v>
      </c>
      <c r="AA38" s="84">
        <f>SUM(Z38:Z$42)</f>
        <v>291575.83671638055</v>
      </c>
      <c r="AB38" s="77">
        <f t="shared" si="2"/>
        <v>23.436957762825593</v>
      </c>
      <c r="AC38" s="78">
        <f t="shared" si="3"/>
        <v>20.162350876093843</v>
      </c>
      <c r="AD38" s="86">
        <f t="shared" si="16"/>
        <v>86.028020701877324</v>
      </c>
      <c r="AE38" s="78">
        <f t="shared" si="4"/>
        <v>3.274606886731751</v>
      </c>
      <c r="AF38" s="87">
        <f t="shared" si="17"/>
        <v>13.971979298122692</v>
      </c>
      <c r="AH38" s="88">
        <f t="shared" si="31"/>
        <v>2.9599135450676499E-4</v>
      </c>
      <c r="AI38" s="89">
        <f t="shared" si="18"/>
        <v>2.7268013429066067E-5</v>
      </c>
      <c r="AJ38" s="89">
        <f t="shared" si="32"/>
        <v>1088007307.9010756</v>
      </c>
      <c r="AK38" s="89">
        <f>SUM(AJ38:AJ$42)/U38/U38</f>
        <v>0.36189523576311522</v>
      </c>
      <c r="AL38" s="89">
        <f t="shared" si="33"/>
        <v>778546085.5797869</v>
      </c>
      <c r="AM38" s="89">
        <f>SUM(AL38:AL$42)/U38/U38</f>
        <v>0.27389649480397077</v>
      </c>
      <c r="AN38" s="89">
        <f t="shared" si="34"/>
        <v>32023841.802402653</v>
      </c>
      <c r="AO38" s="90">
        <f>SUM(AN38:AN$42)/U38/U38</f>
        <v>6.4573683808523866E-2</v>
      </c>
      <c r="AP38" s="77">
        <f t="shared" si="5"/>
        <v>22.257866274556942</v>
      </c>
      <c r="AQ38" s="78">
        <f t="shared" si="6"/>
        <v>24.616049251094243</v>
      </c>
      <c r="AR38" s="78">
        <f t="shared" si="7"/>
        <v>19.13658249364148</v>
      </c>
      <c r="AS38" s="78">
        <f t="shared" si="8"/>
        <v>21.188119258546205</v>
      </c>
      <c r="AT38" s="78">
        <f t="shared" si="9"/>
        <v>2.7765443768810041</v>
      </c>
      <c r="AU38" s="91">
        <f t="shared" si="10"/>
        <v>3.772669396582498</v>
      </c>
    </row>
    <row r="39" spans="1:47" ht="14.45" customHeight="1" x14ac:dyDescent="0.15">
      <c r="A39" s="208"/>
      <c r="B39" s="205" t="s">
        <v>95</v>
      </c>
      <c r="C39" s="71">
        <v>643</v>
      </c>
      <c r="D39" s="72">
        <v>7</v>
      </c>
      <c r="E39" s="72">
        <v>217</v>
      </c>
      <c r="F39" s="126">
        <v>8</v>
      </c>
      <c r="G39" s="74" t="s">
        <v>95</v>
      </c>
      <c r="H39" s="72">
        <v>3752050</v>
      </c>
      <c r="I39" s="72">
        <v>36778</v>
      </c>
      <c r="J39" s="75">
        <v>70</v>
      </c>
      <c r="K39" s="72">
        <v>90872</v>
      </c>
      <c r="L39" s="76">
        <v>1774737</v>
      </c>
      <c r="M39" s="179"/>
      <c r="N39" s="54"/>
      <c r="O39" s="77">
        <f t="shared" si="26"/>
        <v>0.54497136311569305</v>
      </c>
      <c r="P39" s="78">
        <f t="shared" si="27"/>
        <v>0.99801629707031625</v>
      </c>
      <c r="Q39" s="79">
        <f t="shared" si="13"/>
        <v>1.088646967340591E-2</v>
      </c>
      <c r="R39" s="80">
        <f t="shared" si="14"/>
        <v>1.0908108119439749E-2</v>
      </c>
      <c r="S39" s="81">
        <f t="shared" si="15"/>
        <v>3.6866359447004608E-2</v>
      </c>
      <c r="T39" s="82">
        <f t="shared" si="28"/>
        <v>5.3219758815401523E-2</v>
      </c>
      <c r="U39" s="83">
        <f t="shared" si="29"/>
        <v>85922.556326332851</v>
      </c>
      <c r="V39" s="83">
        <f t="shared" si="30"/>
        <v>419209.05755791574</v>
      </c>
      <c r="W39" s="84">
        <f>SUM(V39:V$42)</f>
        <v>1648954.7661961999</v>
      </c>
      <c r="X39" s="85">
        <f t="shared" si="0"/>
        <v>403754.34575854562</v>
      </c>
      <c r="Y39" s="83">
        <f>SUM(X39:X$42)</f>
        <v>1359671.6341413087</v>
      </c>
      <c r="Z39" s="83">
        <f t="shared" si="1"/>
        <v>15454.711799370165</v>
      </c>
      <c r="AA39" s="84">
        <f>SUM(Z39:Z$42)</f>
        <v>289283.13205489138</v>
      </c>
      <c r="AB39" s="77">
        <f t="shared" si="2"/>
        <v>19.19117443309635</v>
      </c>
      <c r="AC39" s="78">
        <f t="shared" si="3"/>
        <v>15.824385263600538</v>
      </c>
      <c r="AD39" s="86">
        <f t="shared" si="16"/>
        <v>82.456575645054954</v>
      </c>
      <c r="AE39" s="78">
        <f t="shared" si="4"/>
        <v>3.3667891694958128</v>
      </c>
      <c r="AF39" s="87">
        <f t="shared" si="17"/>
        <v>17.543424354945049</v>
      </c>
      <c r="AH39" s="88">
        <f t="shared" si="31"/>
        <v>3.8308659021187523E-4</v>
      </c>
      <c r="AI39" s="89">
        <f t="shared" si="18"/>
        <v>1.6362779257202243E-4</v>
      </c>
      <c r="AJ39" s="89">
        <f t="shared" si="32"/>
        <v>855472264.33577013</v>
      </c>
      <c r="AK39" s="89">
        <f>SUM(AJ39:AJ$42)/U39/U39</f>
        <v>0.24127227531107609</v>
      </c>
      <c r="AL39" s="89">
        <f t="shared" si="33"/>
        <v>578498406.19109106</v>
      </c>
      <c r="AM39" s="89">
        <f>SUM(AL39:AL$42)/U39/U39</f>
        <v>0.18868617410394337</v>
      </c>
      <c r="AN39" s="89">
        <f t="shared" si="34"/>
        <v>62416876.537251405</v>
      </c>
      <c r="AO39" s="90">
        <f>SUM(AN39:AN$42)/U39/U39</f>
        <v>6.5009021227102642E-2</v>
      </c>
      <c r="AP39" s="77">
        <f t="shared" si="5"/>
        <v>18.228432737294703</v>
      </c>
      <c r="AQ39" s="78">
        <f t="shared" si="6"/>
        <v>20.153916128897997</v>
      </c>
      <c r="AR39" s="78">
        <f t="shared" si="7"/>
        <v>14.973000035611639</v>
      </c>
      <c r="AS39" s="78">
        <f t="shared" si="8"/>
        <v>16.675770491589436</v>
      </c>
      <c r="AT39" s="78">
        <f t="shared" si="9"/>
        <v>2.8670505818862133</v>
      </c>
      <c r="AU39" s="91">
        <f t="shared" si="10"/>
        <v>3.8665277571054122</v>
      </c>
    </row>
    <row r="40" spans="1:47" ht="14.45" customHeight="1" x14ac:dyDescent="0.15">
      <c r="A40" s="208"/>
      <c r="B40" s="205" t="s">
        <v>97</v>
      </c>
      <c r="C40" s="71">
        <v>713</v>
      </c>
      <c r="D40" s="72">
        <v>11</v>
      </c>
      <c r="E40" s="72">
        <v>237</v>
      </c>
      <c r="F40" s="126">
        <v>17</v>
      </c>
      <c r="G40" s="74" t="s">
        <v>97</v>
      </c>
      <c r="H40" s="72">
        <v>3379056</v>
      </c>
      <c r="I40" s="72">
        <v>60415</v>
      </c>
      <c r="J40" s="75">
        <v>75</v>
      </c>
      <c r="K40" s="72">
        <v>86507</v>
      </c>
      <c r="L40" s="76">
        <v>1330308</v>
      </c>
      <c r="M40" s="179"/>
      <c r="N40" s="54"/>
      <c r="O40" s="77">
        <f t="shared" si="26"/>
        <v>0.54519639065817416</v>
      </c>
      <c r="P40" s="78">
        <f t="shared" si="27"/>
        <v>0.985536928225339</v>
      </c>
      <c r="Q40" s="79">
        <f t="shared" si="13"/>
        <v>1.5427769985974754E-2</v>
      </c>
      <c r="R40" s="80">
        <f t="shared" si="14"/>
        <v>1.56541774784184E-2</v>
      </c>
      <c r="S40" s="81">
        <f t="shared" si="15"/>
        <v>7.1729957805907171E-2</v>
      </c>
      <c r="T40" s="82">
        <f t="shared" si="28"/>
        <v>7.5580385732302122E-2</v>
      </c>
      <c r="U40" s="83">
        <f t="shared" si="29"/>
        <v>81349.77860184267</v>
      </c>
      <c r="V40" s="83">
        <f t="shared" si="30"/>
        <v>392767.21210304351</v>
      </c>
      <c r="W40" s="84">
        <f>SUM(V40:V$42)</f>
        <v>1229745.7086382841</v>
      </c>
      <c r="X40" s="85">
        <f t="shared" si="0"/>
        <v>364594.0365513484</v>
      </c>
      <c r="Y40" s="83">
        <f>SUM(X40:X$42)</f>
        <v>955917.28838276304</v>
      </c>
      <c r="Z40" s="83">
        <f t="shared" si="1"/>
        <v>28173.175551695102</v>
      </c>
      <c r="AA40" s="84">
        <f>SUM(Z40:Z$42)</f>
        <v>273828.4202555212</v>
      </c>
      <c r="AB40" s="77">
        <f t="shared" si="2"/>
        <v>15.116767737711198</v>
      </c>
      <c r="AC40" s="78">
        <f t="shared" si="3"/>
        <v>11.750705469788585</v>
      </c>
      <c r="AD40" s="86">
        <f t="shared" si="16"/>
        <v>77.732923292024708</v>
      </c>
      <c r="AE40" s="78">
        <f t="shared" si="4"/>
        <v>3.3660622679226155</v>
      </c>
      <c r="AF40" s="87">
        <f t="shared" si="17"/>
        <v>22.267076707975303</v>
      </c>
      <c r="AH40" s="88">
        <f t="shared" si="31"/>
        <v>4.8005906472725743E-4</v>
      </c>
      <c r="AI40" s="89">
        <f t="shared" si="18"/>
        <v>2.8094840067118123E-4</v>
      </c>
      <c r="AJ40" s="89">
        <f t="shared" si="32"/>
        <v>570777466.59384406</v>
      </c>
      <c r="AK40" s="89">
        <f>SUM(AJ40:AJ$42)/U40/U40</f>
        <v>0.13989044704690598</v>
      </c>
      <c r="AL40" s="89">
        <f t="shared" si="33"/>
        <v>359390432.71535015</v>
      </c>
      <c r="AM40" s="89">
        <f>SUM(AL40:AL$42)/U40/U40</f>
        <v>0.12307926722692504</v>
      </c>
      <c r="AN40" s="89">
        <f t="shared" si="34"/>
        <v>80711594.63335529</v>
      </c>
      <c r="AO40" s="90">
        <f>SUM(AN40:AN$42)/U40/U40</f>
        <v>6.3091230771260984E-2</v>
      </c>
      <c r="AP40" s="77">
        <f t="shared" si="5"/>
        <v>14.383689882790321</v>
      </c>
      <c r="AQ40" s="78">
        <f t="shared" si="6"/>
        <v>15.849845592632075</v>
      </c>
      <c r="AR40" s="78">
        <f t="shared" si="7"/>
        <v>11.063085434464602</v>
      </c>
      <c r="AS40" s="78">
        <f t="shared" si="8"/>
        <v>12.438325505112568</v>
      </c>
      <c r="AT40" s="78">
        <f t="shared" si="9"/>
        <v>2.8737500985312057</v>
      </c>
      <c r="AU40" s="91">
        <f t="shared" si="10"/>
        <v>3.8583744373140254</v>
      </c>
    </row>
    <row r="41" spans="1:47" ht="14.45" customHeight="1" x14ac:dyDescent="0.15">
      <c r="A41" s="208"/>
      <c r="B41" s="205" t="s">
        <v>99</v>
      </c>
      <c r="C41" s="71">
        <v>689</v>
      </c>
      <c r="D41" s="72">
        <v>16</v>
      </c>
      <c r="E41" s="72">
        <v>230</v>
      </c>
      <c r="F41" s="126">
        <v>39</v>
      </c>
      <c r="G41" s="74" t="s">
        <v>99</v>
      </c>
      <c r="H41" s="72">
        <v>2663083</v>
      </c>
      <c r="I41" s="72">
        <v>91456</v>
      </c>
      <c r="J41" s="75">
        <v>80</v>
      </c>
      <c r="K41" s="72">
        <v>78971</v>
      </c>
      <c r="L41" s="76">
        <v>914910</v>
      </c>
      <c r="M41" s="179"/>
      <c r="N41" s="54"/>
      <c r="O41" s="77">
        <f>IF(K41&lt;0.5,0.5,((L41-L42)-5*K42)/5/(K41-K42))</f>
        <v>0.5416790548470386</v>
      </c>
      <c r="P41" s="78">
        <f>IF(H41&lt;0.5,1,(I41/H41)/((K41-K42)/(L41-L42)))</f>
        <v>0.98226453147566195</v>
      </c>
      <c r="Q41" s="79">
        <f t="shared" si="13"/>
        <v>2.3222060957910014E-2</v>
      </c>
      <c r="R41" s="80">
        <f t="shared" si="14"/>
        <v>2.3641351401565289E-2</v>
      </c>
      <c r="S41" s="81">
        <f t="shared" si="15"/>
        <v>0.16956521739130434</v>
      </c>
      <c r="T41" s="82">
        <f>5*R41/(1+5*(1-O41)*R41)</f>
        <v>0.11213183194623792</v>
      </c>
      <c r="U41" s="83">
        <f t="shared" si="29"/>
        <v>75201.330955878031</v>
      </c>
      <c r="V41" s="83">
        <f>5*U41*((1-T41)+O41*T41)</f>
        <v>356682.78270757501</v>
      </c>
      <c r="W41" s="84">
        <f>SUM(V41:V$42)</f>
        <v>836978.49653524067</v>
      </c>
      <c r="X41" s="85">
        <f t="shared" si="0"/>
        <v>296201.7891180297</v>
      </c>
      <c r="Y41" s="83">
        <f>SUM(X41:X$42)</f>
        <v>591323.25183141464</v>
      </c>
      <c r="Z41" s="83">
        <f t="shared" si="1"/>
        <v>60480.993589545324</v>
      </c>
      <c r="AA41" s="84">
        <f>SUM(Z41:Z$42)</f>
        <v>245655.24470382609</v>
      </c>
      <c r="AB41" s="77">
        <f t="shared" si="2"/>
        <v>11.12983621295627</v>
      </c>
      <c r="AC41" s="78">
        <f t="shared" si="3"/>
        <v>7.8632019449011423</v>
      </c>
      <c r="AD41" s="86">
        <f t="shared" si="16"/>
        <v>70.649754357998276</v>
      </c>
      <c r="AE41" s="78">
        <f t="shared" si="4"/>
        <v>3.2666342680551281</v>
      </c>
      <c r="AF41" s="87">
        <f t="shared" si="17"/>
        <v>29.350245642001731</v>
      </c>
      <c r="AH41" s="88">
        <f>IF(D41=0,0,T41*T41*(1-T41)/D41)</f>
        <v>6.9772829962255474E-4</v>
      </c>
      <c r="AI41" s="89">
        <f t="shared" si="18"/>
        <v>6.122298019232349E-4</v>
      </c>
      <c r="AJ41" s="89">
        <f>U41*U41*((1-O41)*5+AB42)^2*AH41</f>
        <v>354987642.35411769</v>
      </c>
      <c r="AK41" s="89">
        <f>SUM(AJ41:AJ$42)/U41/U41</f>
        <v>6.2771452884396853E-2</v>
      </c>
      <c r="AL41" s="89">
        <f>U41*U41*((1-O41)*5*(1-S41)+AC42)^2*AH41+V41*V41*AI41</f>
        <v>235648400.43917602</v>
      </c>
      <c r="AM41" s="89">
        <f>SUM(AL41:AL$42)/U41/U41</f>
        <v>8.047790428761073E-2</v>
      </c>
      <c r="AN41" s="89">
        <f>U41*U41*((1-O41)*5*S41+AE42)^2*AH41+V41*V41*AI41</f>
        <v>117339221.98898402</v>
      </c>
      <c r="AO41" s="90">
        <f>SUM(AN41:AN$42)/U41/U41</f>
        <v>5.9557629509511038E-2</v>
      </c>
      <c r="AP41" s="77">
        <f t="shared" si="5"/>
        <v>10.638773270554077</v>
      </c>
      <c r="AQ41" s="78">
        <f t="shared" si="6"/>
        <v>11.620899155358464</v>
      </c>
      <c r="AR41" s="78">
        <f t="shared" si="7"/>
        <v>7.3071768401520085</v>
      </c>
      <c r="AS41" s="78">
        <f t="shared" si="8"/>
        <v>8.4192270496502761</v>
      </c>
      <c r="AT41" s="78">
        <f t="shared" si="9"/>
        <v>2.7883074033237629</v>
      </c>
      <c r="AU41" s="91">
        <f t="shared" si="10"/>
        <v>3.7449611327864933</v>
      </c>
    </row>
    <row r="42" spans="1:47" ht="14.45" customHeight="1" thickBot="1" x14ac:dyDescent="0.2">
      <c r="A42" s="209"/>
      <c r="B42" s="210" t="s">
        <v>101</v>
      </c>
      <c r="C42" s="131">
        <v>737</v>
      </c>
      <c r="D42" s="131">
        <v>90</v>
      </c>
      <c r="E42" s="131">
        <v>249</v>
      </c>
      <c r="F42" s="132">
        <v>96</v>
      </c>
      <c r="G42" s="133" t="s">
        <v>101</v>
      </c>
      <c r="H42" s="131">
        <v>2761968</v>
      </c>
      <c r="I42" s="131">
        <v>292332</v>
      </c>
      <c r="J42" s="134">
        <v>85</v>
      </c>
      <c r="K42" s="131">
        <v>66190</v>
      </c>
      <c r="L42" s="135">
        <v>549344</v>
      </c>
      <c r="M42" s="179"/>
      <c r="N42" s="54"/>
      <c r="O42" s="136">
        <v>1</v>
      </c>
      <c r="P42" s="137">
        <f>IF(H42&lt;0.5,1,(I42/H42)/(K42/L42))</f>
        <v>0.87843517867442611</v>
      </c>
      <c r="Q42" s="138">
        <f t="shared" si="13"/>
        <v>0.12211668928086838</v>
      </c>
      <c r="R42" s="139">
        <f t="shared" si="14"/>
        <v>0.13901616447686507</v>
      </c>
      <c r="S42" s="140">
        <f t="shared" si="15"/>
        <v>0.38554216867469882</v>
      </c>
      <c r="T42" s="136">
        <v>1</v>
      </c>
      <c r="U42" s="141">
        <f>U41*(1-T41)</f>
        <v>66768.867951000095</v>
      </c>
      <c r="V42" s="141">
        <f>U42/R42</f>
        <v>480295.71382766572</v>
      </c>
      <c r="W42" s="142">
        <f>SUM(V42:V$42)</f>
        <v>480295.71382766572</v>
      </c>
      <c r="X42" s="136">
        <f t="shared" si="0"/>
        <v>295121.46271338494</v>
      </c>
      <c r="Y42" s="141">
        <f>SUM(X42:X$42)</f>
        <v>295121.46271338494</v>
      </c>
      <c r="Z42" s="141">
        <f t="shared" si="1"/>
        <v>185174.25111428078</v>
      </c>
      <c r="AA42" s="142">
        <f>SUM(Z42:Z$42)</f>
        <v>185174.25111428078</v>
      </c>
      <c r="AB42" s="143">
        <f t="shared" si="2"/>
        <v>7.1934080742561344</v>
      </c>
      <c r="AC42" s="137">
        <f t="shared" si="3"/>
        <v>4.4200459251453355</v>
      </c>
      <c r="AD42" s="144">
        <f t="shared" si="16"/>
        <v>61.445783132530117</v>
      </c>
      <c r="AE42" s="137">
        <f t="shared" si="4"/>
        <v>2.7733621491107989</v>
      </c>
      <c r="AF42" s="145">
        <f t="shared" si="17"/>
        <v>38.554216867469883</v>
      </c>
      <c r="AH42" s="146">
        <f>0</f>
        <v>0</v>
      </c>
      <c r="AI42" s="147">
        <f t="shared" si="18"/>
        <v>9.5140323232252566E-4</v>
      </c>
      <c r="AJ42" s="147">
        <v>0</v>
      </c>
      <c r="AK42" s="147">
        <f>(1-R42)/R42/R42/D42</f>
        <v>0.49501901831685791</v>
      </c>
      <c r="AL42" s="147">
        <f>V42*V42*AI42</f>
        <v>219473477.29197666</v>
      </c>
      <c r="AM42" s="147">
        <f>(1-S42)*(1-S42)*(1-R42)/R42/R42/D42+AI42/R42/R42</f>
        <v>0.23612907579306092</v>
      </c>
      <c r="AN42" s="147">
        <f>V42*V42*AI42</f>
        <v>219473477.29197666</v>
      </c>
      <c r="AO42" s="148">
        <f>S42*S42*(1-R42)/R42/R42/D42+AI42/R42/R42</f>
        <v>0.12281146919040674</v>
      </c>
      <c r="AP42" s="143">
        <f t="shared" si="5"/>
        <v>5.8143993502931419</v>
      </c>
      <c r="AQ42" s="137">
        <f t="shared" si="6"/>
        <v>8.5724167982191268</v>
      </c>
      <c r="AR42" s="137">
        <f t="shared" si="7"/>
        <v>3.4676208847528525</v>
      </c>
      <c r="AS42" s="137">
        <f t="shared" si="8"/>
        <v>5.3724709655378184</v>
      </c>
      <c r="AT42" s="137">
        <f t="shared" si="9"/>
        <v>2.0864905890343417</v>
      </c>
      <c r="AU42" s="149">
        <f t="shared" si="10"/>
        <v>3.4602337091872561</v>
      </c>
    </row>
    <row r="43" spans="1:47" ht="14.45" customHeight="1" thickTop="1" x14ac:dyDescent="0.15">
      <c r="G43" s="150"/>
      <c r="H43" s="150"/>
      <c r="I43" s="150"/>
      <c r="J43" s="150"/>
      <c r="K43" s="150"/>
      <c r="L43" s="150"/>
    </row>
    <row r="44" spans="1:47" ht="14.45" customHeight="1" thickBot="1" x14ac:dyDescent="0.2">
      <c r="A44" s="1" t="s">
        <v>103</v>
      </c>
      <c r="G44" s="150"/>
      <c r="H44" s="150"/>
      <c r="I44" s="150"/>
      <c r="J44" s="229" t="s">
        <v>104</v>
      </c>
      <c r="K44" s="230"/>
      <c r="L44" s="230"/>
      <c r="M44" s="230"/>
    </row>
    <row r="45" spans="1:47" ht="14.45" customHeight="1" thickTop="1" x14ac:dyDescent="0.15">
      <c r="A45" s="212" t="s">
        <v>18</v>
      </c>
      <c r="B45" s="214" t="s">
        <v>105</v>
      </c>
      <c r="C45" s="216" t="s">
        <v>35</v>
      </c>
      <c r="D45" s="217"/>
      <c r="E45" s="217"/>
      <c r="F45" s="218" t="s">
        <v>106</v>
      </c>
      <c r="G45" s="217"/>
      <c r="H45" s="217"/>
      <c r="I45" s="217"/>
      <c r="J45" s="218" t="s">
        <v>107</v>
      </c>
      <c r="K45" s="217"/>
      <c r="L45" s="217"/>
      <c r="M45" s="219"/>
    </row>
    <row r="46" spans="1:47" ht="14.45" customHeight="1" x14ac:dyDescent="0.15">
      <c r="A46" s="213"/>
      <c r="B46" s="215"/>
      <c r="C46" s="20" t="s">
        <v>108</v>
      </c>
      <c r="D46" s="220" t="s">
        <v>17</v>
      </c>
      <c r="E46" s="221"/>
      <c r="F46" s="22" t="s">
        <v>108</v>
      </c>
      <c r="G46" s="220" t="s">
        <v>17</v>
      </c>
      <c r="H46" s="222"/>
      <c r="I46" s="151" t="s">
        <v>216</v>
      </c>
      <c r="J46" s="22" t="s">
        <v>108</v>
      </c>
      <c r="K46" s="220" t="s">
        <v>17</v>
      </c>
      <c r="L46" s="222"/>
      <c r="M46" s="152" t="s">
        <v>216</v>
      </c>
    </row>
    <row r="47" spans="1:47" ht="14.45" customHeight="1" x14ac:dyDescent="0.15">
      <c r="A47" s="46" t="s">
        <v>65</v>
      </c>
      <c r="B47" s="47">
        <v>0</v>
      </c>
      <c r="C47" s="153">
        <f>AB7</f>
        <v>74.724322406905685</v>
      </c>
      <c r="D47" s="153">
        <f t="shared" ref="D47:E82" si="35">AP7</f>
        <v>68.713404460612793</v>
      </c>
      <c r="E47" s="154">
        <f t="shared" si="35"/>
        <v>80.735240353198577</v>
      </c>
      <c r="F47" s="155">
        <f>AC7</f>
        <v>73.600038275509036</v>
      </c>
      <c r="G47" s="153">
        <f t="shared" ref="G47:H82" si="36">AR7</f>
        <v>67.749224975862276</v>
      </c>
      <c r="H47" s="153">
        <f t="shared" si="36"/>
        <v>79.450851575155795</v>
      </c>
      <c r="I47" s="156">
        <f t="shared" ref="I47:J82" si="37">AD7</f>
        <v>98.495424120041605</v>
      </c>
      <c r="J47" s="155">
        <f t="shared" si="37"/>
        <v>1.1242841313966359</v>
      </c>
      <c r="K47" s="153">
        <f t="shared" ref="K47:L82" si="38">AT7</f>
        <v>0.78238721749626561</v>
      </c>
      <c r="L47" s="153">
        <f t="shared" si="38"/>
        <v>1.4661810452970061</v>
      </c>
      <c r="M47" s="157">
        <f>AF7</f>
        <v>1.504575879958377</v>
      </c>
    </row>
    <row r="48" spans="1:47" ht="14.45" customHeight="1" x14ac:dyDescent="0.15">
      <c r="A48" s="46"/>
      <c r="B48" s="70">
        <v>5</v>
      </c>
      <c r="C48" s="158">
        <f>AB8</f>
        <v>69.724322406905685</v>
      </c>
      <c r="D48" s="158">
        <f t="shared" si="35"/>
        <v>63.713404460612793</v>
      </c>
      <c r="E48" s="159">
        <f t="shared" si="35"/>
        <v>75.735240353198577</v>
      </c>
      <c r="F48" s="160">
        <f>AC8</f>
        <v>68.600038275509036</v>
      </c>
      <c r="G48" s="158">
        <f t="shared" si="36"/>
        <v>62.749224975862276</v>
      </c>
      <c r="H48" s="158">
        <f t="shared" si="36"/>
        <v>74.450851575155795</v>
      </c>
      <c r="I48" s="161">
        <f t="shared" si="37"/>
        <v>98.387529498192308</v>
      </c>
      <c r="J48" s="160">
        <f t="shared" si="37"/>
        <v>1.1242841313966359</v>
      </c>
      <c r="K48" s="158">
        <f t="shared" si="38"/>
        <v>0.78238721749626561</v>
      </c>
      <c r="L48" s="158">
        <f t="shared" si="38"/>
        <v>1.4661810452970061</v>
      </c>
      <c r="M48" s="162">
        <f>AF8</f>
        <v>1.6124705018076786</v>
      </c>
    </row>
    <row r="49" spans="1:13" ht="14.45" customHeight="1" x14ac:dyDescent="0.15">
      <c r="A49" s="46"/>
      <c r="B49" s="70">
        <v>10</v>
      </c>
      <c r="C49" s="158">
        <f t="shared" ref="C49:C62" si="39">AB9</f>
        <v>64.724322406905685</v>
      </c>
      <c r="D49" s="158">
        <f t="shared" si="35"/>
        <v>58.713404460612793</v>
      </c>
      <c r="E49" s="159">
        <f t="shared" si="35"/>
        <v>70.735240353198577</v>
      </c>
      <c r="F49" s="160">
        <f t="shared" ref="F49:F62" si="40">AC9</f>
        <v>63.600038275509036</v>
      </c>
      <c r="G49" s="158">
        <f t="shared" si="36"/>
        <v>57.749224975862276</v>
      </c>
      <c r="H49" s="158">
        <f t="shared" si="36"/>
        <v>69.450851575155795</v>
      </c>
      <c r="I49" s="161">
        <f t="shared" si="37"/>
        <v>98.262965003590836</v>
      </c>
      <c r="J49" s="160">
        <f t="shared" si="37"/>
        <v>1.1242841313966359</v>
      </c>
      <c r="K49" s="158">
        <f t="shared" si="38"/>
        <v>0.78238721749626561</v>
      </c>
      <c r="L49" s="158">
        <f t="shared" si="38"/>
        <v>1.4661810452970061</v>
      </c>
      <c r="M49" s="162">
        <f t="shared" ref="M49:M62" si="41">AF9</f>
        <v>1.7370349964091421</v>
      </c>
    </row>
    <row r="50" spans="1:13" ht="14.45" customHeight="1" x14ac:dyDescent="0.15">
      <c r="A50" s="46"/>
      <c r="B50" s="70">
        <v>15</v>
      </c>
      <c r="C50" s="158">
        <f t="shared" si="39"/>
        <v>59.724322406905664</v>
      </c>
      <c r="D50" s="158">
        <f t="shared" si="35"/>
        <v>53.713404460612779</v>
      </c>
      <c r="E50" s="159">
        <f t="shared" si="35"/>
        <v>65.735240353198549</v>
      </c>
      <c r="F50" s="160">
        <f t="shared" si="40"/>
        <v>58.600038275509021</v>
      </c>
      <c r="G50" s="158">
        <f t="shared" si="36"/>
        <v>52.749224975862262</v>
      </c>
      <c r="H50" s="158">
        <f t="shared" si="36"/>
        <v>64.450851575155781</v>
      </c>
      <c r="I50" s="161">
        <f t="shared" si="37"/>
        <v>98.11754393170537</v>
      </c>
      <c r="J50" s="160">
        <f t="shared" si="37"/>
        <v>1.1242841313966359</v>
      </c>
      <c r="K50" s="158">
        <f t="shared" si="38"/>
        <v>0.78238721749626561</v>
      </c>
      <c r="L50" s="158">
        <f t="shared" si="38"/>
        <v>1.4661810452970061</v>
      </c>
      <c r="M50" s="162">
        <f t="shared" si="41"/>
        <v>1.8824560682946145</v>
      </c>
    </row>
    <row r="51" spans="1:13" ht="14.45" customHeight="1" x14ac:dyDescent="0.15">
      <c r="A51" s="46"/>
      <c r="B51" s="70">
        <v>20</v>
      </c>
      <c r="C51" s="158">
        <f t="shared" si="39"/>
        <v>54.724322406905664</v>
      </c>
      <c r="D51" s="158">
        <f t="shared" si="35"/>
        <v>48.713404460612779</v>
      </c>
      <c r="E51" s="159">
        <f t="shared" si="35"/>
        <v>60.735240353198549</v>
      </c>
      <c r="F51" s="160">
        <f t="shared" si="40"/>
        <v>53.600038275509036</v>
      </c>
      <c r="G51" s="158">
        <f t="shared" si="36"/>
        <v>47.749224975862276</v>
      </c>
      <c r="H51" s="158">
        <f t="shared" si="36"/>
        <v>59.450851575155795</v>
      </c>
      <c r="I51" s="161">
        <f t="shared" si="37"/>
        <v>97.94554947060476</v>
      </c>
      <c r="J51" s="160">
        <f t="shared" si="37"/>
        <v>1.1242841313966359</v>
      </c>
      <c r="K51" s="158">
        <f t="shared" si="38"/>
        <v>0.78238721749626561</v>
      </c>
      <c r="L51" s="158">
        <f t="shared" si="38"/>
        <v>1.4661810452970061</v>
      </c>
      <c r="M51" s="162">
        <f t="shared" si="41"/>
        <v>2.0544505293952482</v>
      </c>
    </row>
    <row r="52" spans="1:13" ht="14.45" customHeight="1" x14ac:dyDescent="0.15">
      <c r="A52" s="46"/>
      <c r="B52" s="70">
        <v>25</v>
      </c>
      <c r="C52" s="158">
        <f t="shared" si="39"/>
        <v>52.274931763041494</v>
      </c>
      <c r="D52" s="158">
        <f t="shared" si="35"/>
        <v>48.595399166663086</v>
      </c>
      <c r="E52" s="159">
        <f t="shared" si="35"/>
        <v>55.954464359419902</v>
      </c>
      <c r="F52" s="160">
        <f t="shared" si="40"/>
        <v>51.095629119374905</v>
      </c>
      <c r="G52" s="158">
        <f t="shared" si="36"/>
        <v>47.550466829820806</v>
      </c>
      <c r="H52" s="158">
        <f t="shared" si="36"/>
        <v>54.640791408929005</v>
      </c>
      <c r="I52" s="161">
        <f t="shared" si="37"/>
        <v>97.744037909007162</v>
      </c>
      <c r="J52" s="160">
        <f t="shared" si="37"/>
        <v>1.1793026436665781</v>
      </c>
      <c r="K52" s="158">
        <f t="shared" si="38"/>
        <v>0.83810414202443395</v>
      </c>
      <c r="L52" s="158">
        <f t="shared" si="38"/>
        <v>1.5205011453087223</v>
      </c>
      <c r="M52" s="162">
        <f t="shared" si="41"/>
        <v>2.2559620909928149</v>
      </c>
    </row>
    <row r="53" spans="1:13" ht="14.45" customHeight="1" x14ac:dyDescent="0.15">
      <c r="A53" s="46"/>
      <c r="B53" s="70">
        <v>30</v>
      </c>
      <c r="C53" s="158">
        <f t="shared" si="39"/>
        <v>47.274931763041486</v>
      </c>
      <c r="D53" s="158">
        <f t="shared" si="35"/>
        <v>43.595399166663078</v>
      </c>
      <c r="E53" s="159">
        <f t="shared" si="35"/>
        <v>50.954464359419894</v>
      </c>
      <c r="F53" s="160">
        <f t="shared" si="40"/>
        <v>46.095629119374912</v>
      </c>
      <c r="G53" s="158">
        <f t="shared" si="36"/>
        <v>42.550466829820813</v>
      </c>
      <c r="H53" s="158">
        <f t="shared" si="36"/>
        <v>49.640791408929012</v>
      </c>
      <c r="I53" s="161">
        <f t="shared" si="37"/>
        <v>97.505437660750843</v>
      </c>
      <c r="J53" s="160">
        <f t="shared" si="37"/>
        <v>1.1793026436665781</v>
      </c>
      <c r="K53" s="158">
        <f t="shared" si="38"/>
        <v>0.83810414202443395</v>
      </c>
      <c r="L53" s="158">
        <f t="shared" si="38"/>
        <v>1.5205011453087223</v>
      </c>
      <c r="M53" s="162">
        <f t="shared" si="41"/>
        <v>2.4945623392491734</v>
      </c>
    </row>
    <row r="54" spans="1:13" ht="14.45" customHeight="1" x14ac:dyDescent="0.15">
      <c r="A54" s="46"/>
      <c r="B54" s="70">
        <v>35</v>
      </c>
      <c r="C54" s="158">
        <f t="shared" si="39"/>
        <v>44.232495717134043</v>
      </c>
      <c r="D54" s="158">
        <f t="shared" si="35"/>
        <v>41.573931829581895</v>
      </c>
      <c r="E54" s="159">
        <f t="shared" si="35"/>
        <v>46.891059604686191</v>
      </c>
      <c r="F54" s="160">
        <f t="shared" si="40"/>
        <v>43.001538234342654</v>
      </c>
      <c r="G54" s="158">
        <f t="shared" si="36"/>
        <v>40.46966330263259</v>
      </c>
      <c r="H54" s="158">
        <f t="shared" si="36"/>
        <v>45.533413166052718</v>
      </c>
      <c r="I54" s="161">
        <f t="shared" si="37"/>
        <v>97.217074318701478</v>
      </c>
      <c r="J54" s="160">
        <f t="shared" si="37"/>
        <v>1.2309574827913892</v>
      </c>
      <c r="K54" s="158">
        <f t="shared" si="38"/>
        <v>0.88240546263634267</v>
      </c>
      <c r="L54" s="158">
        <f t="shared" si="38"/>
        <v>1.5795095029464357</v>
      </c>
      <c r="M54" s="162">
        <f t="shared" si="41"/>
        <v>2.782925681298515</v>
      </c>
    </row>
    <row r="55" spans="1:13" ht="14.45" customHeight="1" x14ac:dyDescent="0.15">
      <c r="A55" s="46"/>
      <c r="B55" s="70">
        <v>40</v>
      </c>
      <c r="C55" s="158">
        <f t="shared" si="39"/>
        <v>40.175929827727344</v>
      </c>
      <c r="D55" s="158">
        <f t="shared" si="35"/>
        <v>38.202209049316288</v>
      </c>
      <c r="E55" s="159">
        <f t="shared" si="35"/>
        <v>42.149650606138401</v>
      </c>
      <c r="F55" s="160">
        <f t="shared" si="40"/>
        <v>38.917031066836863</v>
      </c>
      <c r="G55" s="158">
        <f t="shared" si="36"/>
        <v>37.069904532158979</v>
      </c>
      <c r="H55" s="158">
        <f t="shared" si="36"/>
        <v>40.764157601514746</v>
      </c>
      <c r="I55" s="161">
        <f t="shared" si="37"/>
        <v>96.866534847386021</v>
      </c>
      <c r="J55" s="160">
        <f t="shared" si="37"/>
        <v>1.2588987608904729</v>
      </c>
      <c r="K55" s="158">
        <f t="shared" si="38"/>
        <v>0.90676366766488548</v>
      </c>
      <c r="L55" s="158">
        <f t="shared" si="38"/>
        <v>1.6110338541160605</v>
      </c>
      <c r="M55" s="162">
        <f t="shared" si="41"/>
        <v>3.1334651526139568</v>
      </c>
    </row>
    <row r="56" spans="1:13" ht="14.45" customHeight="1" x14ac:dyDescent="0.15">
      <c r="A56" s="46"/>
      <c r="B56" s="70">
        <v>45</v>
      </c>
      <c r="C56" s="158">
        <f t="shared" si="39"/>
        <v>35.175929827727337</v>
      </c>
      <c r="D56" s="158">
        <f t="shared" si="35"/>
        <v>33.202209049316281</v>
      </c>
      <c r="E56" s="159">
        <f t="shared" si="35"/>
        <v>37.149650606138394</v>
      </c>
      <c r="F56" s="160">
        <f t="shared" si="40"/>
        <v>33.917031066836863</v>
      </c>
      <c r="G56" s="158">
        <f t="shared" si="36"/>
        <v>32.069904532158979</v>
      </c>
      <c r="H56" s="158">
        <f t="shared" si="36"/>
        <v>35.764157601514746</v>
      </c>
      <c r="I56" s="161">
        <f t="shared" si="37"/>
        <v>96.421135796392932</v>
      </c>
      <c r="J56" s="160">
        <f t="shared" si="37"/>
        <v>1.2588987608904729</v>
      </c>
      <c r="K56" s="158">
        <f t="shared" si="38"/>
        <v>0.90676366766488548</v>
      </c>
      <c r="L56" s="158">
        <f t="shared" si="38"/>
        <v>1.6110338541160605</v>
      </c>
      <c r="M56" s="162">
        <f t="shared" si="41"/>
        <v>3.5788642036070621</v>
      </c>
    </row>
    <row r="57" spans="1:13" ht="14.45" customHeight="1" x14ac:dyDescent="0.15">
      <c r="A57" s="46"/>
      <c r="B57" s="70">
        <v>50</v>
      </c>
      <c r="C57" s="158">
        <f t="shared" si="39"/>
        <v>30.574462331529322</v>
      </c>
      <c r="D57" s="158">
        <f t="shared" si="35"/>
        <v>28.737589244444369</v>
      </c>
      <c r="E57" s="159">
        <f t="shared" si="35"/>
        <v>32.411335418614279</v>
      </c>
      <c r="F57" s="160">
        <f t="shared" si="40"/>
        <v>29.300119305443733</v>
      </c>
      <c r="G57" s="158">
        <f t="shared" si="36"/>
        <v>27.589737005610189</v>
      </c>
      <c r="H57" s="158">
        <f t="shared" si="36"/>
        <v>31.010501605277277</v>
      </c>
      <c r="I57" s="161">
        <f t="shared" si="37"/>
        <v>95.832001844325333</v>
      </c>
      <c r="J57" s="160">
        <f t="shared" si="37"/>
        <v>1.2743430260855957</v>
      </c>
      <c r="K57" s="158">
        <f t="shared" si="38"/>
        <v>0.9191913861584573</v>
      </c>
      <c r="L57" s="158">
        <f t="shared" si="38"/>
        <v>1.6294946660127341</v>
      </c>
      <c r="M57" s="162">
        <f t="shared" si="41"/>
        <v>4.1679981556746926</v>
      </c>
    </row>
    <row r="58" spans="1:13" ht="14.45" customHeight="1" x14ac:dyDescent="0.15">
      <c r="A58" s="46"/>
      <c r="B58" s="70">
        <v>55</v>
      </c>
      <c r="C58" s="158">
        <f t="shared" si="39"/>
        <v>26.088604293489951</v>
      </c>
      <c r="D58" s="158">
        <f t="shared" si="35"/>
        <v>24.361595533786289</v>
      </c>
      <c r="E58" s="159">
        <f t="shared" si="35"/>
        <v>27.815613053193612</v>
      </c>
      <c r="F58" s="160">
        <f t="shared" si="40"/>
        <v>24.790765744497811</v>
      </c>
      <c r="G58" s="158">
        <f t="shared" si="36"/>
        <v>23.189719692220766</v>
      </c>
      <c r="H58" s="158">
        <f t="shared" si="36"/>
        <v>26.391811796774856</v>
      </c>
      <c r="I58" s="161">
        <f t="shared" si="37"/>
        <v>95.025266455837212</v>
      </c>
      <c r="J58" s="160">
        <f t="shared" si="37"/>
        <v>1.2978385489921382</v>
      </c>
      <c r="K58" s="158">
        <f t="shared" si="38"/>
        <v>0.93763476716024696</v>
      </c>
      <c r="L58" s="158">
        <f t="shared" si="38"/>
        <v>1.6580423308240295</v>
      </c>
      <c r="M58" s="162">
        <f t="shared" si="41"/>
        <v>4.9747335441627891</v>
      </c>
    </row>
    <row r="59" spans="1:13" ht="14.45" customHeight="1" x14ac:dyDescent="0.15">
      <c r="A59" s="46"/>
      <c r="B59" s="70">
        <v>60</v>
      </c>
      <c r="C59" s="158">
        <f t="shared" si="39"/>
        <v>22.641386134108988</v>
      </c>
      <c r="D59" s="158">
        <f t="shared" si="35"/>
        <v>21.172805303536098</v>
      </c>
      <c r="E59" s="159">
        <f t="shared" si="35"/>
        <v>24.109966964681877</v>
      </c>
      <c r="F59" s="160">
        <f t="shared" si="40"/>
        <v>21.257460535123307</v>
      </c>
      <c r="G59" s="158">
        <f t="shared" si="36"/>
        <v>19.91092322430536</v>
      </c>
      <c r="H59" s="158">
        <f t="shared" si="36"/>
        <v>22.603997845941254</v>
      </c>
      <c r="I59" s="161">
        <f t="shared" si="37"/>
        <v>93.887628651406587</v>
      </c>
      <c r="J59" s="160">
        <f t="shared" si="37"/>
        <v>1.3839255989856816</v>
      </c>
      <c r="K59" s="158">
        <f t="shared" si="38"/>
        <v>1.0048012039238241</v>
      </c>
      <c r="L59" s="158">
        <f t="shared" si="38"/>
        <v>1.763049994047539</v>
      </c>
      <c r="M59" s="162">
        <f t="shared" si="41"/>
        <v>6.1123713485934221</v>
      </c>
    </row>
    <row r="60" spans="1:13" ht="14.45" customHeight="1" x14ac:dyDescent="0.15">
      <c r="A60" s="46"/>
      <c r="B60" s="70">
        <v>65</v>
      </c>
      <c r="C60" s="158">
        <f t="shared" si="39"/>
        <v>18.198595357024022</v>
      </c>
      <c r="D60" s="158">
        <f t="shared" si="35"/>
        <v>16.831135545107784</v>
      </c>
      <c r="E60" s="159">
        <f t="shared" si="35"/>
        <v>19.56605516894026</v>
      </c>
      <c r="F60" s="160">
        <f t="shared" si="40"/>
        <v>16.804291089362426</v>
      </c>
      <c r="G60" s="158">
        <f t="shared" si="36"/>
        <v>15.556099980795285</v>
      </c>
      <c r="H60" s="158">
        <f t="shared" si="36"/>
        <v>18.052482197929567</v>
      </c>
      <c r="I60" s="161">
        <f t="shared" si="37"/>
        <v>92.338396231644097</v>
      </c>
      <c r="J60" s="160">
        <f t="shared" si="37"/>
        <v>1.3943042676615969</v>
      </c>
      <c r="K60" s="158">
        <f t="shared" si="38"/>
        <v>1.011020680788445</v>
      </c>
      <c r="L60" s="158">
        <f t="shared" si="38"/>
        <v>1.7775878545347488</v>
      </c>
      <c r="M60" s="162">
        <f t="shared" si="41"/>
        <v>7.6616037683559135</v>
      </c>
    </row>
    <row r="61" spans="1:13" ht="14.45" customHeight="1" x14ac:dyDescent="0.15">
      <c r="A61" s="46"/>
      <c r="B61" s="70">
        <v>70</v>
      </c>
      <c r="C61" s="158">
        <f t="shared" si="39"/>
        <v>14.185299294040629</v>
      </c>
      <c r="D61" s="158">
        <f t="shared" si="35"/>
        <v>13.036763913933132</v>
      </c>
      <c r="E61" s="159">
        <f t="shared" si="35"/>
        <v>15.333834674148125</v>
      </c>
      <c r="F61" s="160">
        <f t="shared" si="40"/>
        <v>12.813316023615551</v>
      </c>
      <c r="G61" s="158">
        <f t="shared" si="36"/>
        <v>11.773183620715598</v>
      </c>
      <c r="H61" s="158">
        <f t="shared" si="36"/>
        <v>13.853448426515504</v>
      </c>
      <c r="I61" s="161">
        <f t="shared" si="37"/>
        <v>90.328133076462763</v>
      </c>
      <c r="J61" s="160">
        <f t="shared" si="37"/>
        <v>1.371983270425077</v>
      </c>
      <c r="K61" s="158">
        <f t="shared" si="38"/>
        <v>0.99134645937174026</v>
      </c>
      <c r="L61" s="158">
        <f t="shared" si="38"/>
        <v>1.7526200814784136</v>
      </c>
      <c r="M61" s="162">
        <f t="shared" si="41"/>
        <v>9.6718669235372374</v>
      </c>
    </row>
    <row r="62" spans="1:13" ht="14.45" customHeight="1" x14ac:dyDescent="0.15">
      <c r="A62" s="46"/>
      <c r="B62" s="70">
        <v>75</v>
      </c>
      <c r="C62" s="158">
        <f t="shared" si="39"/>
        <v>11.088614866709827</v>
      </c>
      <c r="D62" s="158">
        <f t="shared" si="35"/>
        <v>10.246112935425895</v>
      </c>
      <c r="E62" s="159">
        <f t="shared" si="35"/>
        <v>11.931116797993759</v>
      </c>
      <c r="F62" s="160">
        <f t="shared" si="40"/>
        <v>9.6227241552802756</v>
      </c>
      <c r="G62" s="158">
        <f t="shared" si="36"/>
        <v>8.8465041902329364</v>
      </c>
      <c r="H62" s="158">
        <f t="shared" si="36"/>
        <v>10.398944120327615</v>
      </c>
      <c r="I62" s="161">
        <f t="shared" si="37"/>
        <v>86.780218006935755</v>
      </c>
      <c r="J62" s="160">
        <f t="shared" si="37"/>
        <v>1.4658907114295521</v>
      </c>
      <c r="K62" s="158">
        <f t="shared" si="38"/>
        <v>1.058099108324098</v>
      </c>
      <c r="L62" s="158">
        <f t="shared" si="38"/>
        <v>1.8736823145350061</v>
      </c>
      <c r="M62" s="162">
        <f t="shared" si="41"/>
        <v>13.219781993064258</v>
      </c>
    </row>
    <row r="63" spans="1:13" ht="14.45" customHeight="1" x14ac:dyDescent="0.15">
      <c r="A63" s="46"/>
      <c r="B63" s="70">
        <v>80</v>
      </c>
      <c r="C63" s="158">
        <f>AB23</f>
        <v>7.9323285578440217</v>
      </c>
      <c r="D63" s="158">
        <f t="shared" si="35"/>
        <v>7.3876488251777896</v>
      </c>
      <c r="E63" s="159">
        <f t="shared" si="35"/>
        <v>8.4770082905102537</v>
      </c>
      <c r="F63" s="160">
        <f>AC23</f>
        <v>6.2695651469259275</v>
      </c>
      <c r="G63" s="158">
        <f t="shared" si="36"/>
        <v>5.6738440812760338</v>
      </c>
      <c r="H63" s="158">
        <f t="shared" si="36"/>
        <v>6.8652862125758212</v>
      </c>
      <c r="I63" s="161">
        <f t="shared" si="37"/>
        <v>79.038142472378539</v>
      </c>
      <c r="J63" s="160">
        <f t="shared" si="37"/>
        <v>1.6627634109180944</v>
      </c>
      <c r="K63" s="158">
        <f t="shared" si="38"/>
        <v>1.2028974503050476</v>
      </c>
      <c r="L63" s="158">
        <f t="shared" si="38"/>
        <v>2.1226293715311413</v>
      </c>
      <c r="M63" s="162">
        <f>AF23</f>
        <v>20.961857527621465</v>
      </c>
    </row>
    <row r="64" spans="1:13" ht="14.45" customHeight="1" x14ac:dyDescent="0.15">
      <c r="A64" s="22"/>
      <c r="B64" s="93">
        <v>85</v>
      </c>
      <c r="C64" s="163">
        <f>AB24</f>
        <v>4.5141534283623423</v>
      </c>
      <c r="D64" s="163">
        <f t="shared" si="35"/>
        <v>3.3873868151546502</v>
      </c>
      <c r="E64" s="164">
        <f t="shared" si="35"/>
        <v>5.640920041570034</v>
      </c>
      <c r="F64" s="165">
        <f>AC24</f>
        <v>2.9882424103243674</v>
      </c>
      <c r="G64" s="163">
        <f t="shared" si="36"/>
        <v>2.0921032431167403</v>
      </c>
      <c r="H64" s="163">
        <f t="shared" si="36"/>
        <v>3.8843815775319945</v>
      </c>
      <c r="I64" s="166">
        <f t="shared" si="37"/>
        <v>66.197183098591552</v>
      </c>
      <c r="J64" s="165">
        <f t="shared" si="37"/>
        <v>1.5259110180379749</v>
      </c>
      <c r="K64" s="163">
        <f t="shared" si="38"/>
        <v>0.89998325724925232</v>
      </c>
      <c r="L64" s="163">
        <f t="shared" si="38"/>
        <v>2.1518387788266975</v>
      </c>
      <c r="M64" s="167">
        <f>AF24</f>
        <v>33.802816901408448</v>
      </c>
    </row>
    <row r="65" spans="1:13" ht="14.45" customHeight="1" x14ac:dyDescent="0.15">
      <c r="A65" s="46" t="s">
        <v>102</v>
      </c>
      <c r="B65" s="168">
        <v>0</v>
      </c>
      <c r="C65" s="169">
        <f>AB25</f>
        <v>84.017355416420841</v>
      </c>
      <c r="D65" s="169">
        <f t="shared" si="35"/>
        <v>80.471253650538614</v>
      </c>
      <c r="E65" s="170">
        <f t="shared" si="35"/>
        <v>87.563457182303068</v>
      </c>
      <c r="F65" s="171">
        <f>AC25</f>
        <v>81.101597049257052</v>
      </c>
      <c r="G65" s="169">
        <f t="shared" si="36"/>
        <v>77.781351574525331</v>
      </c>
      <c r="H65" s="169">
        <f t="shared" si="36"/>
        <v>84.421842523988772</v>
      </c>
      <c r="I65" s="172">
        <f t="shared" si="37"/>
        <v>96.529576118276722</v>
      </c>
      <c r="J65" s="171">
        <f t="shared" si="37"/>
        <v>2.9157583671638054</v>
      </c>
      <c r="K65" s="169">
        <f t="shared" si="38"/>
        <v>2.4220960396097087</v>
      </c>
      <c r="L65" s="169">
        <f t="shared" si="38"/>
        <v>3.4094206947179022</v>
      </c>
      <c r="M65" s="173">
        <f>AF25</f>
        <v>3.4704238817232906</v>
      </c>
    </row>
    <row r="66" spans="1:13" ht="14.45" customHeight="1" x14ac:dyDescent="0.15">
      <c r="A66" s="125"/>
      <c r="B66" s="70">
        <v>5</v>
      </c>
      <c r="C66" s="158">
        <f>AB26</f>
        <v>79.017355416420855</v>
      </c>
      <c r="D66" s="158">
        <f t="shared" si="35"/>
        <v>75.471253650538628</v>
      </c>
      <c r="E66" s="159">
        <f t="shared" si="35"/>
        <v>82.563457182303083</v>
      </c>
      <c r="F66" s="160">
        <f>AC26</f>
        <v>76.101597049257052</v>
      </c>
      <c r="G66" s="158">
        <f t="shared" si="36"/>
        <v>72.781351574525331</v>
      </c>
      <c r="H66" s="158">
        <f t="shared" si="36"/>
        <v>79.421842523988772</v>
      </c>
      <c r="I66" s="161">
        <f t="shared" si="37"/>
        <v>96.309977280563515</v>
      </c>
      <c r="J66" s="160">
        <f t="shared" si="37"/>
        <v>2.9157583671638054</v>
      </c>
      <c r="K66" s="158">
        <f t="shared" si="38"/>
        <v>2.4220960396097087</v>
      </c>
      <c r="L66" s="158">
        <f t="shared" si="38"/>
        <v>3.4094206947179022</v>
      </c>
      <c r="M66" s="162">
        <f>AF26</f>
        <v>3.690022719436485</v>
      </c>
    </row>
    <row r="67" spans="1:13" ht="14.45" customHeight="1" x14ac:dyDescent="0.15">
      <c r="A67" s="125"/>
      <c r="B67" s="70">
        <v>10</v>
      </c>
      <c r="C67" s="158">
        <f t="shared" ref="C67:C80" si="42">AB27</f>
        <v>74.017355416420855</v>
      </c>
      <c r="D67" s="158">
        <f t="shared" si="35"/>
        <v>70.471253650538628</v>
      </c>
      <c r="E67" s="159">
        <f t="shared" si="35"/>
        <v>77.563457182303083</v>
      </c>
      <c r="F67" s="160">
        <f t="shared" ref="F67:F80" si="43">AC27</f>
        <v>71.101597049257052</v>
      </c>
      <c r="G67" s="158">
        <f t="shared" si="36"/>
        <v>67.781351574525331</v>
      </c>
      <c r="H67" s="158">
        <f t="shared" si="36"/>
        <v>74.421842523988772</v>
      </c>
      <c r="I67" s="161">
        <f t="shared" si="37"/>
        <v>96.060709882486634</v>
      </c>
      <c r="J67" s="160">
        <f t="shared" si="37"/>
        <v>2.9157583671638054</v>
      </c>
      <c r="K67" s="158">
        <f t="shared" si="38"/>
        <v>2.4220960396097087</v>
      </c>
      <c r="L67" s="158">
        <f t="shared" si="38"/>
        <v>3.4094206947179022</v>
      </c>
      <c r="M67" s="162">
        <f t="shared" ref="M67:M80" si="44">AF27</f>
        <v>3.9392901175133588</v>
      </c>
    </row>
    <row r="68" spans="1:13" ht="14.45" customHeight="1" x14ac:dyDescent="0.15">
      <c r="A68" s="125"/>
      <c r="B68" s="70">
        <v>15</v>
      </c>
      <c r="C68" s="158">
        <f t="shared" si="42"/>
        <v>70.461653268500314</v>
      </c>
      <c r="D68" s="158">
        <f t="shared" si="35"/>
        <v>68.244985451319906</v>
      </c>
      <c r="E68" s="159">
        <f t="shared" si="35"/>
        <v>72.678321085680722</v>
      </c>
      <c r="F68" s="160">
        <f t="shared" si="43"/>
        <v>67.486821205077007</v>
      </c>
      <c r="G68" s="158">
        <f t="shared" si="36"/>
        <v>65.498237045189128</v>
      </c>
      <c r="H68" s="158">
        <f t="shared" si="36"/>
        <v>69.475405364964885</v>
      </c>
      <c r="I68" s="161">
        <f t="shared" si="37"/>
        <v>95.778083644890572</v>
      </c>
      <c r="J68" s="160">
        <f t="shared" si="37"/>
        <v>2.9748320634233179</v>
      </c>
      <c r="K68" s="158">
        <f t="shared" si="38"/>
        <v>2.4849343410722873</v>
      </c>
      <c r="L68" s="158">
        <f t="shared" si="38"/>
        <v>3.4647297857743484</v>
      </c>
      <c r="M68" s="162">
        <f t="shared" si="44"/>
        <v>4.2219163551094372</v>
      </c>
    </row>
    <row r="69" spans="1:13" ht="14.45" customHeight="1" x14ac:dyDescent="0.15">
      <c r="A69" s="125"/>
      <c r="B69" s="70">
        <v>20</v>
      </c>
      <c r="C69" s="158">
        <f t="shared" si="42"/>
        <v>65.461653268500314</v>
      </c>
      <c r="D69" s="158">
        <f t="shared" si="35"/>
        <v>63.244985451319913</v>
      </c>
      <c r="E69" s="159">
        <f t="shared" si="35"/>
        <v>67.678321085680722</v>
      </c>
      <c r="F69" s="160">
        <f t="shared" si="43"/>
        <v>62.486821205077014</v>
      </c>
      <c r="G69" s="158">
        <f t="shared" si="36"/>
        <v>60.498237045189136</v>
      </c>
      <c r="H69" s="158">
        <f t="shared" si="36"/>
        <v>64.475405364964899</v>
      </c>
      <c r="I69" s="161">
        <f t="shared" si="37"/>
        <v>95.455611163345353</v>
      </c>
      <c r="J69" s="160">
        <f t="shared" si="37"/>
        <v>2.9748320634233179</v>
      </c>
      <c r="K69" s="158">
        <f t="shared" si="38"/>
        <v>2.4849343410722873</v>
      </c>
      <c r="L69" s="158">
        <f t="shared" si="38"/>
        <v>3.4647297857743484</v>
      </c>
      <c r="M69" s="162">
        <f t="shared" si="44"/>
        <v>4.5443888366546741</v>
      </c>
    </row>
    <row r="70" spans="1:13" ht="14.45" customHeight="1" x14ac:dyDescent="0.15">
      <c r="A70" s="125"/>
      <c r="B70" s="70">
        <v>25</v>
      </c>
      <c r="C70" s="158">
        <f t="shared" si="42"/>
        <v>60.461653268500314</v>
      </c>
      <c r="D70" s="158">
        <f t="shared" si="35"/>
        <v>58.244985451319913</v>
      </c>
      <c r="E70" s="159">
        <f t="shared" si="35"/>
        <v>62.678321085680714</v>
      </c>
      <c r="F70" s="160">
        <f t="shared" si="43"/>
        <v>57.486821205077007</v>
      </c>
      <c r="G70" s="158">
        <f t="shared" si="36"/>
        <v>55.498237045189128</v>
      </c>
      <c r="H70" s="158">
        <f t="shared" si="36"/>
        <v>59.475405364964885</v>
      </c>
      <c r="I70" s="161">
        <f t="shared" si="37"/>
        <v>95.079803639816845</v>
      </c>
      <c r="J70" s="160">
        <f t="shared" si="37"/>
        <v>2.9748320634233179</v>
      </c>
      <c r="K70" s="158">
        <f t="shared" si="38"/>
        <v>2.4849343410722873</v>
      </c>
      <c r="L70" s="158">
        <f t="shared" si="38"/>
        <v>3.4647297857743484</v>
      </c>
      <c r="M70" s="162">
        <f t="shared" si="44"/>
        <v>4.9201963601831649</v>
      </c>
    </row>
    <row r="71" spans="1:13" ht="14.45" customHeight="1" x14ac:dyDescent="0.15">
      <c r="A71" s="125"/>
      <c r="B71" s="70">
        <v>30</v>
      </c>
      <c r="C71" s="158">
        <f t="shared" si="42"/>
        <v>55.461653268500314</v>
      </c>
      <c r="D71" s="158">
        <f t="shared" si="35"/>
        <v>53.244985451319913</v>
      </c>
      <c r="E71" s="159">
        <f t="shared" si="35"/>
        <v>57.678321085680714</v>
      </c>
      <c r="F71" s="160">
        <f t="shared" si="43"/>
        <v>52.486821205077</v>
      </c>
      <c r="G71" s="158">
        <f t="shared" si="36"/>
        <v>50.498237045189121</v>
      </c>
      <c r="H71" s="158">
        <f t="shared" si="36"/>
        <v>54.475405364964878</v>
      </c>
      <c r="I71" s="161">
        <f t="shared" si="37"/>
        <v>94.636236231506501</v>
      </c>
      <c r="J71" s="160">
        <f t="shared" si="37"/>
        <v>2.9748320634233179</v>
      </c>
      <c r="K71" s="158">
        <f t="shared" si="38"/>
        <v>2.4849343410722873</v>
      </c>
      <c r="L71" s="158">
        <f t="shared" si="38"/>
        <v>3.4647297857743484</v>
      </c>
      <c r="M71" s="162">
        <f t="shared" si="44"/>
        <v>5.3637637684935129</v>
      </c>
    </row>
    <row r="72" spans="1:13" ht="14.45" customHeight="1" x14ac:dyDescent="0.15">
      <c r="A72" s="125"/>
      <c r="B72" s="70">
        <v>35</v>
      </c>
      <c r="C72" s="158">
        <f t="shared" si="42"/>
        <v>50.461653268500321</v>
      </c>
      <c r="D72" s="158">
        <f t="shared" si="35"/>
        <v>48.24498545131992</v>
      </c>
      <c r="E72" s="159">
        <f t="shared" si="35"/>
        <v>52.678321085680722</v>
      </c>
      <c r="F72" s="160">
        <f t="shared" si="43"/>
        <v>47.486821205077</v>
      </c>
      <c r="G72" s="158">
        <f t="shared" si="36"/>
        <v>45.498237045189121</v>
      </c>
      <c r="H72" s="158">
        <f t="shared" si="36"/>
        <v>49.475405364964878</v>
      </c>
      <c r="I72" s="161">
        <f t="shared" si="37"/>
        <v>94.104766945318659</v>
      </c>
      <c r="J72" s="160">
        <f t="shared" si="37"/>
        <v>2.9748320634233179</v>
      </c>
      <c r="K72" s="158">
        <f t="shared" si="38"/>
        <v>2.4849343410722873</v>
      </c>
      <c r="L72" s="158">
        <f t="shared" si="38"/>
        <v>3.4647297857743484</v>
      </c>
      <c r="M72" s="162">
        <f t="shared" si="44"/>
        <v>5.8952330546813405</v>
      </c>
    </row>
    <row r="73" spans="1:13" ht="14.45" customHeight="1" x14ac:dyDescent="0.15">
      <c r="A73" s="125"/>
      <c r="B73" s="70">
        <v>40</v>
      </c>
      <c r="C73" s="158">
        <f t="shared" si="42"/>
        <v>45.461653268500321</v>
      </c>
      <c r="D73" s="158">
        <f t="shared" si="35"/>
        <v>43.24498545131992</v>
      </c>
      <c r="E73" s="159">
        <f t="shared" si="35"/>
        <v>47.678321085680722</v>
      </c>
      <c r="F73" s="160">
        <f t="shared" si="43"/>
        <v>42.486821205077007</v>
      </c>
      <c r="G73" s="158">
        <f t="shared" si="36"/>
        <v>40.498237045189128</v>
      </c>
      <c r="H73" s="158">
        <f t="shared" si="36"/>
        <v>44.475405364964885</v>
      </c>
      <c r="I73" s="161">
        <f t="shared" si="37"/>
        <v>93.45639269682141</v>
      </c>
      <c r="J73" s="160">
        <f t="shared" si="37"/>
        <v>2.9748320634233179</v>
      </c>
      <c r="K73" s="158">
        <f t="shared" si="38"/>
        <v>2.4849343410722873</v>
      </c>
      <c r="L73" s="158">
        <f t="shared" si="38"/>
        <v>3.4647297857743484</v>
      </c>
      <c r="M73" s="162">
        <f t="shared" si="44"/>
        <v>6.5436073031785957</v>
      </c>
    </row>
    <row r="74" spans="1:13" ht="14.45" customHeight="1" x14ac:dyDescent="0.15">
      <c r="A74" s="125"/>
      <c r="B74" s="70">
        <v>45</v>
      </c>
      <c r="C74" s="158">
        <f t="shared" si="42"/>
        <v>40.461653268500321</v>
      </c>
      <c r="D74" s="158">
        <f t="shared" si="35"/>
        <v>38.24498545131992</v>
      </c>
      <c r="E74" s="159">
        <f t="shared" si="35"/>
        <v>42.678321085680722</v>
      </c>
      <c r="F74" s="160">
        <f t="shared" si="43"/>
        <v>37.486821205077</v>
      </c>
      <c r="G74" s="158">
        <f t="shared" si="36"/>
        <v>35.498237045189121</v>
      </c>
      <c r="H74" s="158">
        <f t="shared" si="36"/>
        <v>39.475405364964878</v>
      </c>
      <c r="I74" s="161">
        <f t="shared" si="37"/>
        <v>92.647774316875854</v>
      </c>
      <c r="J74" s="160">
        <f t="shared" si="37"/>
        <v>2.9748320634233179</v>
      </c>
      <c r="K74" s="158">
        <f t="shared" si="38"/>
        <v>2.4849343410722873</v>
      </c>
      <c r="L74" s="158">
        <f t="shared" si="38"/>
        <v>3.4647297857743484</v>
      </c>
      <c r="M74" s="162">
        <f t="shared" si="44"/>
        <v>7.3522256831241375</v>
      </c>
    </row>
    <row r="75" spans="1:13" ht="14.45" customHeight="1" x14ac:dyDescent="0.15">
      <c r="A75" s="125"/>
      <c r="B75" s="70">
        <v>50</v>
      </c>
      <c r="C75" s="158">
        <f t="shared" si="42"/>
        <v>36.442193959260734</v>
      </c>
      <c r="D75" s="158">
        <f t="shared" si="35"/>
        <v>34.631878674934079</v>
      </c>
      <c r="E75" s="159">
        <f t="shared" si="35"/>
        <v>38.25250924358739</v>
      </c>
      <c r="F75" s="160">
        <f t="shared" si="43"/>
        <v>33.390166486180441</v>
      </c>
      <c r="G75" s="158">
        <f t="shared" si="36"/>
        <v>31.791963456604257</v>
      </c>
      <c r="H75" s="158">
        <f t="shared" si="36"/>
        <v>34.988369515756624</v>
      </c>
      <c r="I75" s="161">
        <f t="shared" si="37"/>
        <v>91.625017208096196</v>
      </c>
      <c r="J75" s="160">
        <f t="shared" si="37"/>
        <v>3.0520274730802943</v>
      </c>
      <c r="K75" s="158">
        <f t="shared" si="38"/>
        <v>2.5612385033536214</v>
      </c>
      <c r="L75" s="158">
        <f t="shared" si="38"/>
        <v>3.5428164428069673</v>
      </c>
      <c r="M75" s="162">
        <f t="shared" si="44"/>
        <v>8.3749827919038058</v>
      </c>
    </row>
    <row r="76" spans="1:13" ht="14.45" customHeight="1" x14ac:dyDescent="0.15">
      <c r="A76" s="125"/>
      <c r="B76" s="70">
        <v>55</v>
      </c>
      <c r="C76" s="158">
        <f t="shared" si="42"/>
        <v>31.790665253163581</v>
      </c>
      <c r="D76" s="158">
        <f t="shared" si="35"/>
        <v>30.095423049639123</v>
      </c>
      <c r="E76" s="159">
        <f t="shared" si="35"/>
        <v>33.485907456688039</v>
      </c>
      <c r="F76" s="160">
        <f t="shared" si="43"/>
        <v>28.707179666212841</v>
      </c>
      <c r="G76" s="158">
        <f t="shared" si="36"/>
        <v>27.218176938032613</v>
      </c>
      <c r="H76" s="158">
        <f t="shared" si="36"/>
        <v>30.19618239439307</v>
      </c>
      <c r="I76" s="161">
        <f t="shared" si="37"/>
        <v>90.300657245151882</v>
      </c>
      <c r="J76" s="160">
        <f t="shared" si="37"/>
        <v>3.0834855869507281</v>
      </c>
      <c r="K76" s="158">
        <f t="shared" si="38"/>
        <v>2.5915262078854489</v>
      </c>
      <c r="L76" s="158">
        <f t="shared" si="38"/>
        <v>3.5754449660160073</v>
      </c>
      <c r="M76" s="162">
        <f t="shared" si="44"/>
        <v>9.6993427548480806</v>
      </c>
    </row>
    <row r="77" spans="1:13" ht="14.45" customHeight="1" x14ac:dyDescent="0.15">
      <c r="A77" s="125"/>
      <c r="B77" s="70">
        <v>60</v>
      </c>
      <c r="C77" s="158">
        <f t="shared" si="42"/>
        <v>27.636626794262369</v>
      </c>
      <c r="D77" s="158">
        <f t="shared" si="35"/>
        <v>26.187470579040777</v>
      </c>
      <c r="E77" s="159">
        <f t="shared" si="35"/>
        <v>29.085783009483961</v>
      </c>
      <c r="F77" s="160">
        <f t="shared" si="43"/>
        <v>24.463659339059095</v>
      </c>
      <c r="G77" s="158">
        <f t="shared" si="36"/>
        <v>23.201276035190347</v>
      </c>
      <c r="H77" s="158">
        <f t="shared" si="36"/>
        <v>25.726042642927844</v>
      </c>
      <c r="I77" s="161">
        <f t="shared" si="37"/>
        <v>88.518977084924074</v>
      </c>
      <c r="J77" s="160">
        <f t="shared" si="37"/>
        <v>3.1729674552032674</v>
      </c>
      <c r="K77" s="158">
        <f t="shared" si="38"/>
        <v>2.6772618941418207</v>
      </c>
      <c r="L77" s="158">
        <f t="shared" si="38"/>
        <v>3.6686730162647141</v>
      </c>
      <c r="M77" s="162">
        <f t="shared" si="44"/>
        <v>11.481022915075895</v>
      </c>
    </row>
    <row r="78" spans="1:13" ht="14.45" customHeight="1" x14ac:dyDescent="0.15">
      <c r="A78" s="125"/>
      <c r="B78" s="70">
        <v>65</v>
      </c>
      <c r="C78" s="158">
        <f t="shared" si="42"/>
        <v>23.436957762825593</v>
      </c>
      <c r="D78" s="158">
        <f t="shared" si="35"/>
        <v>22.257866274556942</v>
      </c>
      <c r="E78" s="159">
        <f t="shared" si="35"/>
        <v>24.616049251094243</v>
      </c>
      <c r="F78" s="160">
        <f t="shared" si="43"/>
        <v>20.162350876093843</v>
      </c>
      <c r="G78" s="158">
        <f t="shared" si="36"/>
        <v>19.13658249364148</v>
      </c>
      <c r="H78" s="158">
        <f t="shared" si="36"/>
        <v>21.188119258546205</v>
      </c>
      <c r="I78" s="161">
        <f t="shared" si="37"/>
        <v>86.028020701877324</v>
      </c>
      <c r="J78" s="160">
        <f t="shared" si="37"/>
        <v>3.274606886731751</v>
      </c>
      <c r="K78" s="158">
        <f t="shared" si="38"/>
        <v>2.7765443768810041</v>
      </c>
      <c r="L78" s="158">
        <f t="shared" si="38"/>
        <v>3.772669396582498</v>
      </c>
      <c r="M78" s="162">
        <f t="shared" si="44"/>
        <v>13.971979298122692</v>
      </c>
    </row>
    <row r="79" spans="1:13" ht="14.45" customHeight="1" x14ac:dyDescent="0.15">
      <c r="A79" s="125"/>
      <c r="B79" s="70">
        <v>70</v>
      </c>
      <c r="C79" s="158">
        <f t="shared" si="42"/>
        <v>19.19117443309635</v>
      </c>
      <c r="D79" s="158">
        <f t="shared" si="35"/>
        <v>18.228432737294703</v>
      </c>
      <c r="E79" s="159">
        <f t="shared" si="35"/>
        <v>20.153916128897997</v>
      </c>
      <c r="F79" s="160">
        <f t="shared" si="43"/>
        <v>15.824385263600538</v>
      </c>
      <c r="G79" s="158">
        <f t="shared" si="36"/>
        <v>14.973000035611639</v>
      </c>
      <c r="H79" s="158">
        <f t="shared" si="36"/>
        <v>16.675770491589436</v>
      </c>
      <c r="I79" s="161">
        <f t="shared" si="37"/>
        <v>82.456575645054954</v>
      </c>
      <c r="J79" s="160">
        <f t="shared" si="37"/>
        <v>3.3667891694958128</v>
      </c>
      <c r="K79" s="158">
        <f t="shared" si="38"/>
        <v>2.8670505818862133</v>
      </c>
      <c r="L79" s="158">
        <f t="shared" si="38"/>
        <v>3.8665277571054122</v>
      </c>
      <c r="M79" s="162">
        <f t="shared" si="44"/>
        <v>17.543424354945049</v>
      </c>
    </row>
    <row r="80" spans="1:13" ht="14.45" customHeight="1" x14ac:dyDescent="0.15">
      <c r="A80" s="125"/>
      <c r="B80" s="70">
        <v>75</v>
      </c>
      <c r="C80" s="158">
        <f t="shared" si="42"/>
        <v>15.116767737711198</v>
      </c>
      <c r="D80" s="158">
        <f t="shared" si="35"/>
        <v>14.383689882790321</v>
      </c>
      <c r="E80" s="159">
        <f t="shared" si="35"/>
        <v>15.849845592632075</v>
      </c>
      <c r="F80" s="160">
        <f t="shared" si="43"/>
        <v>11.750705469788585</v>
      </c>
      <c r="G80" s="158">
        <f t="shared" si="36"/>
        <v>11.063085434464602</v>
      </c>
      <c r="H80" s="158">
        <f t="shared" si="36"/>
        <v>12.438325505112568</v>
      </c>
      <c r="I80" s="161">
        <f t="shared" si="37"/>
        <v>77.732923292024708</v>
      </c>
      <c r="J80" s="160">
        <f t="shared" si="37"/>
        <v>3.3660622679226155</v>
      </c>
      <c r="K80" s="158">
        <f t="shared" si="38"/>
        <v>2.8737500985312057</v>
      </c>
      <c r="L80" s="158">
        <f t="shared" si="38"/>
        <v>3.8583744373140254</v>
      </c>
      <c r="M80" s="162">
        <f t="shared" si="44"/>
        <v>22.267076707975303</v>
      </c>
    </row>
    <row r="81" spans="1:13" ht="14.45" customHeight="1" x14ac:dyDescent="0.15">
      <c r="A81" s="125"/>
      <c r="B81" s="70">
        <v>80</v>
      </c>
      <c r="C81" s="158">
        <f>AB41</f>
        <v>11.12983621295627</v>
      </c>
      <c r="D81" s="158">
        <f t="shared" si="35"/>
        <v>10.638773270554077</v>
      </c>
      <c r="E81" s="159">
        <f t="shared" si="35"/>
        <v>11.620899155358464</v>
      </c>
      <c r="F81" s="160">
        <f>AC41</f>
        <v>7.8632019449011423</v>
      </c>
      <c r="G81" s="158">
        <f t="shared" si="36"/>
        <v>7.3071768401520085</v>
      </c>
      <c r="H81" s="158">
        <f t="shared" si="36"/>
        <v>8.4192270496502761</v>
      </c>
      <c r="I81" s="161">
        <f t="shared" si="37"/>
        <v>70.649754357998276</v>
      </c>
      <c r="J81" s="160">
        <f t="shared" si="37"/>
        <v>3.2666342680551281</v>
      </c>
      <c r="K81" s="158">
        <f t="shared" si="38"/>
        <v>2.7883074033237629</v>
      </c>
      <c r="L81" s="158">
        <f t="shared" si="38"/>
        <v>3.7449611327864933</v>
      </c>
      <c r="M81" s="162">
        <f>AF41</f>
        <v>29.350245642001731</v>
      </c>
    </row>
    <row r="82" spans="1:13" ht="14.45" customHeight="1" thickBot="1" x14ac:dyDescent="0.2">
      <c r="A82" s="129"/>
      <c r="B82" s="130">
        <v>85</v>
      </c>
      <c r="C82" s="174">
        <f>AB42</f>
        <v>7.1934080742561344</v>
      </c>
      <c r="D82" s="174">
        <f t="shared" si="35"/>
        <v>5.8143993502931419</v>
      </c>
      <c r="E82" s="175">
        <f t="shared" si="35"/>
        <v>8.5724167982191268</v>
      </c>
      <c r="F82" s="176">
        <f>AC42</f>
        <v>4.4200459251453355</v>
      </c>
      <c r="G82" s="174">
        <f t="shared" si="36"/>
        <v>3.4676208847528525</v>
      </c>
      <c r="H82" s="174">
        <f t="shared" si="36"/>
        <v>5.3724709655378184</v>
      </c>
      <c r="I82" s="177">
        <f t="shared" si="37"/>
        <v>61.445783132530117</v>
      </c>
      <c r="J82" s="176">
        <f t="shared" si="37"/>
        <v>2.7733621491107989</v>
      </c>
      <c r="K82" s="174">
        <f t="shared" si="38"/>
        <v>2.0864905890343417</v>
      </c>
      <c r="L82" s="174">
        <f t="shared" si="38"/>
        <v>3.4602337091872561</v>
      </c>
      <c r="M82" s="178">
        <f>AF42</f>
        <v>38.554216867469883</v>
      </c>
    </row>
    <row r="83" spans="1:13" ht="14.45" customHeight="1" thickTop="1" x14ac:dyDescent="0.15"/>
    <row r="84" spans="1:13" ht="14.45" customHeight="1" x14ac:dyDescent="0.15"/>
  </sheetData>
  <protectedRanges>
    <protectedRange sqref="C7:F42" name="範囲1_1"/>
  </protectedRanges>
  <mergeCells count="30">
    <mergeCell ref="A1:M1"/>
    <mergeCell ref="B4:F4"/>
    <mergeCell ref="G4:L4"/>
    <mergeCell ref="O4:P4"/>
    <mergeCell ref="Q4:S4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T4:W4"/>
    <mergeCell ref="AL5:AM5"/>
    <mergeCell ref="AN5:AO5"/>
    <mergeCell ref="AP5:AQ5"/>
    <mergeCell ref="AR5:AS5"/>
    <mergeCell ref="AT5:AU5"/>
    <mergeCell ref="A45:A46"/>
    <mergeCell ref="B45:B46"/>
    <mergeCell ref="C45:E45"/>
    <mergeCell ref="F45:I45"/>
    <mergeCell ref="J45:M45"/>
    <mergeCell ref="D46:E46"/>
    <mergeCell ref="G46:H46"/>
    <mergeCell ref="K46:L46"/>
  </mergeCells>
  <phoneticPr fontId="2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4"/>
  <sheetViews>
    <sheetView workbookViewId="0">
      <selection activeCell="J18" sqref="J18"/>
    </sheetView>
  </sheetViews>
  <sheetFormatPr defaultRowHeight="13.5" x14ac:dyDescent="0.15"/>
  <cols>
    <col min="1" max="1" width="4.625" style="1" customWidth="1"/>
    <col min="2" max="2" width="7.625" style="1" customWidth="1"/>
    <col min="3" max="7" width="9.625" style="1" customWidth="1"/>
    <col min="8" max="8" width="11.625" style="1" bestFit="1" customWidth="1"/>
    <col min="9" max="11" width="9.625" style="1" customWidth="1"/>
    <col min="12" max="12" width="11.625" style="1" bestFit="1" customWidth="1"/>
    <col min="13" max="14" width="9.625" style="1" customWidth="1"/>
    <col min="15" max="16" width="8.625" style="1" customWidth="1"/>
    <col min="17" max="22" width="9.625" style="1" customWidth="1"/>
    <col min="23" max="23" width="10.625" style="1" customWidth="1"/>
    <col min="24" max="24" width="9.625" style="1" customWidth="1"/>
    <col min="25" max="25" width="10.625" style="1" customWidth="1"/>
    <col min="26" max="26" width="9.625" style="1" customWidth="1"/>
    <col min="27" max="32" width="10.625" style="1" customWidth="1"/>
    <col min="33" max="33" width="6.625" style="1" customWidth="1"/>
    <col min="34" max="41" width="10.625" style="1" customWidth="1"/>
    <col min="42" max="47" width="9.625" style="1" customWidth="1"/>
    <col min="48" max="256" width="9" style="1"/>
    <col min="257" max="257" width="4.625" style="1" customWidth="1"/>
    <col min="258" max="258" width="7.625" style="1" customWidth="1"/>
    <col min="259" max="270" width="9.625" style="1" customWidth="1"/>
    <col min="271" max="272" width="8.625" style="1" customWidth="1"/>
    <col min="273" max="278" width="9.625" style="1" customWidth="1"/>
    <col min="279" max="279" width="10.625" style="1" customWidth="1"/>
    <col min="280" max="280" width="9.625" style="1" customWidth="1"/>
    <col min="281" max="281" width="10.625" style="1" customWidth="1"/>
    <col min="282" max="282" width="9.625" style="1" customWidth="1"/>
    <col min="283" max="288" width="10.625" style="1" customWidth="1"/>
    <col min="289" max="289" width="6.625" style="1" customWidth="1"/>
    <col min="290" max="297" width="10.625" style="1" customWidth="1"/>
    <col min="298" max="303" width="9.625" style="1" customWidth="1"/>
    <col min="304" max="512" width="9" style="1"/>
    <col min="513" max="513" width="4.625" style="1" customWidth="1"/>
    <col min="514" max="514" width="7.625" style="1" customWidth="1"/>
    <col min="515" max="526" width="9.625" style="1" customWidth="1"/>
    <col min="527" max="528" width="8.625" style="1" customWidth="1"/>
    <col min="529" max="534" width="9.625" style="1" customWidth="1"/>
    <col min="535" max="535" width="10.625" style="1" customWidth="1"/>
    <col min="536" max="536" width="9.625" style="1" customWidth="1"/>
    <col min="537" max="537" width="10.625" style="1" customWidth="1"/>
    <col min="538" max="538" width="9.625" style="1" customWidth="1"/>
    <col min="539" max="544" width="10.625" style="1" customWidth="1"/>
    <col min="545" max="545" width="6.625" style="1" customWidth="1"/>
    <col min="546" max="553" width="10.625" style="1" customWidth="1"/>
    <col min="554" max="559" width="9.625" style="1" customWidth="1"/>
    <col min="560" max="768" width="9" style="1"/>
    <col min="769" max="769" width="4.625" style="1" customWidth="1"/>
    <col min="770" max="770" width="7.625" style="1" customWidth="1"/>
    <col min="771" max="782" width="9.625" style="1" customWidth="1"/>
    <col min="783" max="784" width="8.625" style="1" customWidth="1"/>
    <col min="785" max="790" width="9.625" style="1" customWidth="1"/>
    <col min="791" max="791" width="10.625" style="1" customWidth="1"/>
    <col min="792" max="792" width="9.625" style="1" customWidth="1"/>
    <col min="793" max="793" width="10.625" style="1" customWidth="1"/>
    <col min="794" max="794" width="9.625" style="1" customWidth="1"/>
    <col min="795" max="800" width="10.625" style="1" customWidth="1"/>
    <col min="801" max="801" width="6.625" style="1" customWidth="1"/>
    <col min="802" max="809" width="10.625" style="1" customWidth="1"/>
    <col min="810" max="815" width="9.625" style="1" customWidth="1"/>
    <col min="816" max="1024" width="9" style="1"/>
    <col min="1025" max="1025" width="4.625" style="1" customWidth="1"/>
    <col min="1026" max="1026" width="7.625" style="1" customWidth="1"/>
    <col min="1027" max="1038" width="9.625" style="1" customWidth="1"/>
    <col min="1039" max="1040" width="8.625" style="1" customWidth="1"/>
    <col min="1041" max="1046" width="9.625" style="1" customWidth="1"/>
    <col min="1047" max="1047" width="10.625" style="1" customWidth="1"/>
    <col min="1048" max="1048" width="9.625" style="1" customWidth="1"/>
    <col min="1049" max="1049" width="10.625" style="1" customWidth="1"/>
    <col min="1050" max="1050" width="9.625" style="1" customWidth="1"/>
    <col min="1051" max="1056" width="10.625" style="1" customWidth="1"/>
    <col min="1057" max="1057" width="6.625" style="1" customWidth="1"/>
    <col min="1058" max="1065" width="10.625" style="1" customWidth="1"/>
    <col min="1066" max="1071" width="9.625" style="1" customWidth="1"/>
    <col min="1072" max="1280" width="9" style="1"/>
    <col min="1281" max="1281" width="4.625" style="1" customWidth="1"/>
    <col min="1282" max="1282" width="7.625" style="1" customWidth="1"/>
    <col min="1283" max="1294" width="9.625" style="1" customWidth="1"/>
    <col min="1295" max="1296" width="8.625" style="1" customWidth="1"/>
    <col min="1297" max="1302" width="9.625" style="1" customWidth="1"/>
    <col min="1303" max="1303" width="10.625" style="1" customWidth="1"/>
    <col min="1304" max="1304" width="9.625" style="1" customWidth="1"/>
    <col min="1305" max="1305" width="10.625" style="1" customWidth="1"/>
    <col min="1306" max="1306" width="9.625" style="1" customWidth="1"/>
    <col min="1307" max="1312" width="10.625" style="1" customWidth="1"/>
    <col min="1313" max="1313" width="6.625" style="1" customWidth="1"/>
    <col min="1314" max="1321" width="10.625" style="1" customWidth="1"/>
    <col min="1322" max="1327" width="9.625" style="1" customWidth="1"/>
    <col min="1328" max="1536" width="9" style="1"/>
    <col min="1537" max="1537" width="4.625" style="1" customWidth="1"/>
    <col min="1538" max="1538" width="7.625" style="1" customWidth="1"/>
    <col min="1539" max="1550" width="9.625" style="1" customWidth="1"/>
    <col min="1551" max="1552" width="8.625" style="1" customWidth="1"/>
    <col min="1553" max="1558" width="9.625" style="1" customWidth="1"/>
    <col min="1559" max="1559" width="10.625" style="1" customWidth="1"/>
    <col min="1560" max="1560" width="9.625" style="1" customWidth="1"/>
    <col min="1561" max="1561" width="10.625" style="1" customWidth="1"/>
    <col min="1562" max="1562" width="9.625" style="1" customWidth="1"/>
    <col min="1563" max="1568" width="10.625" style="1" customWidth="1"/>
    <col min="1569" max="1569" width="6.625" style="1" customWidth="1"/>
    <col min="1570" max="1577" width="10.625" style="1" customWidth="1"/>
    <col min="1578" max="1583" width="9.625" style="1" customWidth="1"/>
    <col min="1584" max="1792" width="9" style="1"/>
    <col min="1793" max="1793" width="4.625" style="1" customWidth="1"/>
    <col min="1794" max="1794" width="7.625" style="1" customWidth="1"/>
    <col min="1795" max="1806" width="9.625" style="1" customWidth="1"/>
    <col min="1807" max="1808" width="8.625" style="1" customWidth="1"/>
    <col min="1809" max="1814" width="9.625" style="1" customWidth="1"/>
    <col min="1815" max="1815" width="10.625" style="1" customWidth="1"/>
    <col min="1816" max="1816" width="9.625" style="1" customWidth="1"/>
    <col min="1817" max="1817" width="10.625" style="1" customWidth="1"/>
    <col min="1818" max="1818" width="9.625" style="1" customWidth="1"/>
    <col min="1819" max="1824" width="10.625" style="1" customWidth="1"/>
    <col min="1825" max="1825" width="6.625" style="1" customWidth="1"/>
    <col min="1826" max="1833" width="10.625" style="1" customWidth="1"/>
    <col min="1834" max="1839" width="9.625" style="1" customWidth="1"/>
    <col min="1840" max="2048" width="9" style="1"/>
    <col min="2049" max="2049" width="4.625" style="1" customWidth="1"/>
    <col min="2050" max="2050" width="7.625" style="1" customWidth="1"/>
    <col min="2051" max="2062" width="9.625" style="1" customWidth="1"/>
    <col min="2063" max="2064" width="8.625" style="1" customWidth="1"/>
    <col min="2065" max="2070" width="9.625" style="1" customWidth="1"/>
    <col min="2071" max="2071" width="10.625" style="1" customWidth="1"/>
    <col min="2072" max="2072" width="9.625" style="1" customWidth="1"/>
    <col min="2073" max="2073" width="10.625" style="1" customWidth="1"/>
    <col min="2074" max="2074" width="9.625" style="1" customWidth="1"/>
    <col min="2075" max="2080" width="10.625" style="1" customWidth="1"/>
    <col min="2081" max="2081" width="6.625" style="1" customWidth="1"/>
    <col min="2082" max="2089" width="10.625" style="1" customWidth="1"/>
    <col min="2090" max="2095" width="9.625" style="1" customWidth="1"/>
    <col min="2096" max="2304" width="9" style="1"/>
    <col min="2305" max="2305" width="4.625" style="1" customWidth="1"/>
    <col min="2306" max="2306" width="7.625" style="1" customWidth="1"/>
    <col min="2307" max="2318" width="9.625" style="1" customWidth="1"/>
    <col min="2319" max="2320" width="8.625" style="1" customWidth="1"/>
    <col min="2321" max="2326" width="9.625" style="1" customWidth="1"/>
    <col min="2327" max="2327" width="10.625" style="1" customWidth="1"/>
    <col min="2328" max="2328" width="9.625" style="1" customWidth="1"/>
    <col min="2329" max="2329" width="10.625" style="1" customWidth="1"/>
    <col min="2330" max="2330" width="9.625" style="1" customWidth="1"/>
    <col min="2331" max="2336" width="10.625" style="1" customWidth="1"/>
    <col min="2337" max="2337" width="6.625" style="1" customWidth="1"/>
    <col min="2338" max="2345" width="10.625" style="1" customWidth="1"/>
    <col min="2346" max="2351" width="9.625" style="1" customWidth="1"/>
    <col min="2352" max="2560" width="9" style="1"/>
    <col min="2561" max="2561" width="4.625" style="1" customWidth="1"/>
    <col min="2562" max="2562" width="7.625" style="1" customWidth="1"/>
    <col min="2563" max="2574" width="9.625" style="1" customWidth="1"/>
    <col min="2575" max="2576" width="8.625" style="1" customWidth="1"/>
    <col min="2577" max="2582" width="9.625" style="1" customWidth="1"/>
    <col min="2583" max="2583" width="10.625" style="1" customWidth="1"/>
    <col min="2584" max="2584" width="9.625" style="1" customWidth="1"/>
    <col min="2585" max="2585" width="10.625" style="1" customWidth="1"/>
    <col min="2586" max="2586" width="9.625" style="1" customWidth="1"/>
    <col min="2587" max="2592" width="10.625" style="1" customWidth="1"/>
    <col min="2593" max="2593" width="6.625" style="1" customWidth="1"/>
    <col min="2594" max="2601" width="10.625" style="1" customWidth="1"/>
    <col min="2602" max="2607" width="9.625" style="1" customWidth="1"/>
    <col min="2608" max="2816" width="9" style="1"/>
    <col min="2817" max="2817" width="4.625" style="1" customWidth="1"/>
    <col min="2818" max="2818" width="7.625" style="1" customWidth="1"/>
    <col min="2819" max="2830" width="9.625" style="1" customWidth="1"/>
    <col min="2831" max="2832" width="8.625" style="1" customWidth="1"/>
    <col min="2833" max="2838" width="9.625" style="1" customWidth="1"/>
    <col min="2839" max="2839" width="10.625" style="1" customWidth="1"/>
    <col min="2840" max="2840" width="9.625" style="1" customWidth="1"/>
    <col min="2841" max="2841" width="10.625" style="1" customWidth="1"/>
    <col min="2842" max="2842" width="9.625" style="1" customWidth="1"/>
    <col min="2843" max="2848" width="10.625" style="1" customWidth="1"/>
    <col min="2849" max="2849" width="6.625" style="1" customWidth="1"/>
    <col min="2850" max="2857" width="10.625" style="1" customWidth="1"/>
    <col min="2858" max="2863" width="9.625" style="1" customWidth="1"/>
    <col min="2864" max="3072" width="9" style="1"/>
    <col min="3073" max="3073" width="4.625" style="1" customWidth="1"/>
    <col min="3074" max="3074" width="7.625" style="1" customWidth="1"/>
    <col min="3075" max="3086" width="9.625" style="1" customWidth="1"/>
    <col min="3087" max="3088" width="8.625" style="1" customWidth="1"/>
    <col min="3089" max="3094" width="9.625" style="1" customWidth="1"/>
    <col min="3095" max="3095" width="10.625" style="1" customWidth="1"/>
    <col min="3096" max="3096" width="9.625" style="1" customWidth="1"/>
    <col min="3097" max="3097" width="10.625" style="1" customWidth="1"/>
    <col min="3098" max="3098" width="9.625" style="1" customWidth="1"/>
    <col min="3099" max="3104" width="10.625" style="1" customWidth="1"/>
    <col min="3105" max="3105" width="6.625" style="1" customWidth="1"/>
    <col min="3106" max="3113" width="10.625" style="1" customWidth="1"/>
    <col min="3114" max="3119" width="9.625" style="1" customWidth="1"/>
    <col min="3120" max="3328" width="9" style="1"/>
    <col min="3329" max="3329" width="4.625" style="1" customWidth="1"/>
    <col min="3330" max="3330" width="7.625" style="1" customWidth="1"/>
    <col min="3331" max="3342" width="9.625" style="1" customWidth="1"/>
    <col min="3343" max="3344" width="8.625" style="1" customWidth="1"/>
    <col min="3345" max="3350" width="9.625" style="1" customWidth="1"/>
    <col min="3351" max="3351" width="10.625" style="1" customWidth="1"/>
    <col min="3352" max="3352" width="9.625" style="1" customWidth="1"/>
    <col min="3353" max="3353" width="10.625" style="1" customWidth="1"/>
    <col min="3354" max="3354" width="9.625" style="1" customWidth="1"/>
    <col min="3355" max="3360" width="10.625" style="1" customWidth="1"/>
    <col min="3361" max="3361" width="6.625" style="1" customWidth="1"/>
    <col min="3362" max="3369" width="10.625" style="1" customWidth="1"/>
    <col min="3370" max="3375" width="9.625" style="1" customWidth="1"/>
    <col min="3376" max="3584" width="9" style="1"/>
    <col min="3585" max="3585" width="4.625" style="1" customWidth="1"/>
    <col min="3586" max="3586" width="7.625" style="1" customWidth="1"/>
    <col min="3587" max="3598" width="9.625" style="1" customWidth="1"/>
    <col min="3599" max="3600" width="8.625" style="1" customWidth="1"/>
    <col min="3601" max="3606" width="9.625" style="1" customWidth="1"/>
    <col min="3607" max="3607" width="10.625" style="1" customWidth="1"/>
    <col min="3608" max="3608" width="9.625" style="1" customWidth="1"/>
    <col min="3609" max="3609" width="10.625" style="1" customWidth="1"/>
    <col min="3610" max="3610" width="9.625" style="1" customWidth="1"/>
    <col min="3611" max="3616" width="10.625" style="1" customWidth="1"/>
    <col min="3617" max="3617" width="6.625" style="1" customWidth="1"/>
    <col min="3618" max="3625" width="10.625" style="1" customWidth="1"/>
    <col min="3626" max="3631" width="9.625" style="1" customWidth="1"/>
    <col min="3632" max="3840" width="9" style="1"/>
    <col min="3841" max="3841" width="4.625" style="1" customWidth="1"/>
    <col min="3842" max="3842" width="7.625" style="1" customWidth="1"/>
    <col min="3843" max="3854" width="9.625" style="1" customWidth="1"/>
    <col min="3855" max="3856" width="8.625" style="1" customWidth="1"/>
    <col min="3857" max="3862" width="9.625" style="1" customWidth="1"/>
    <col min="3863" max="3863" width="10.625" style="1" customWidth="1"/>
    <col min="3864" max="3864" width="9.625" style="1" customWidth="1"/>
    <col min="3865" max="3865" width="10.625" style="1" customWidth="1"/>
    <col min="3866" max="3866" width="9.625" style="1" customWidth="1"/>
    <col min="3867" max="3872" width="10.625" style="1" customWidth="1"/>
    <col min="3873" max="3873" width="6.625" style="1" customWidth="1"/>
    <col min="3874" max="3881" width="10.625" style="1" customWidth="1"/>
    <col min="3882" max="3887" width="9.625" style="1" customWidth="1"/>
    <col min="3888" max="4096" width="9" style="1"/>
    <col min="4097" max="4097" width="4.625" style="1" customWidth="1"/>
    <col min="4098" max="4098" width="7.625" style="1" customWidth="1"/>
    <col min="4099" max="4110" width="9.625" style="1" customWidth="1"/>
    <col min="4111" max="4112" width="8.625" style="1" customWidth="1"/>
    <col min="4113" max="4118" width="9.625" style="1" customWidth="1"/>
    <col min="4119" max="4119" width="10.625" style="1" customWidth="1"/>
    <col min="4120" max="4120" width="9.625" style="1" customWidth="1"/>
    <col min="4121" max="4121" width="10.625" style="1" customWidth="1"/>
    <col min="4122" max="4122" width="9.625" style="1" customWidth="1"/>
    <col min="4123" max="4128" width="10.625" style="1" customWidth="1"/>
    <col min="4129" max="4129" width="6.625" style="1" customWidth="1"/>
    <col min="4130" max="4137" width="10.625" style="1" customWidth="1"/>
    <col min="4138" max="4143" width="9.625" style="1" customWidth="1"/>
    <col min="4144" max="4352" width="9" style="1"/>
    <col min="4353" max="4353" width="4.625" style="1" customWidth="1"/>
    <col min="4354" max="4354" width="7.625" style="1" customWidth="1"/>
    <col min="4355" max="4366" width="9.625" style="1" customWidth="1"/>
    <col min="4367" max="4368" width="8.625" style="1" customWidth="1"/>
    <col min="4369" max="4374" width="9.625" style="1" customWidth="1"/>
    <col min="4375" max="4375" width="10.625" style="1" customWidth="1"/>
    <col min="4376" max="4376" width="9.625" style="1" customWidth="1"/>
    <col min="4377" max="4377" width="10.625" style="1" customWidth="1"/>
    <col min="4378" max="4378" width="9.625" style="1" customWidth="1"/>
    <col min="4379" max="4384" width="10.625" style="1" customWidth="1"/>
    <col min="4385" max="4385" width="6.625" style="1" customWidth="1"/>
    <col min="4386" max="4393" width="10.625" style="1" customWidth="1"/>
    <col min="4394" max="4399" width="9.625" style="1" customWidth="1"/>
    <col min="4400" max="4608" width="9" style="1"/>
    <col min="4609" max="4609" width="4.625" style="1" customWidth="1"/>
    <col min="4610" max="4610" width="7.625" style="1" customWidth="1"/>
    <col min="4611" max="4622" width="9.625" style="1" customWidth="1"/>
    <col min="4623" max="4624" width="8.625" style="1" customWidth="1"/>
    <col min="4625" max="4630" width="9.625" style="1" customWidth="1"/>
    <col min="4631" max="4631" width="10.625" style="1" customWidth="1"/>
    <col min="4632" max="4632" width="9.625" style="1" customWidth="1"/>
    <col min="4633" max="4633" width="10.625" style="1" customWidth="1"/>
    <col min="4634" max="4634" width="9.625" style="1" customWidth="1"/>
    <col min="4635" max="4640" width="10.625" style="1" customWidth="1"/>
    <col min="4641" max="4641" width="6.625" style="1" customWidth="1"/>
    <col min="4642" max="4649" width="10.625" style="1" customWidth="1"/>
    <col min="4650" max="4655" width="9.625" style="1" customWidth="1"/>
    <col min="4656" max="4864" width="9" style="1"/>
    <col min="4865" max="4865" width="4.625" style="1" customWidth="1"/>
    <col min="4866" max="4866" width="7.625" style="1" customWidth="1"/>
    <col min="4867" max="4878" width="9.625" style="1" customWidth="1"/>
    <col min="4879" max="4880" width="8.625" style="1" customWidth="1"/>
    <col min="4881" max="4886" width="9.625" style="1" customWidth="1"/>
    <col min="4887" max="4887" width="10.625" style="1" customWidth="1"/>
    <col min="4888" max="4888" width="9.625" style="1" customWidth="1"/>
    <col min="4889" max="4889" width="10.625" style="1" customWidth="1"/>
    <col min="4890" max="4890" width="9.625" style="1" customWidth="1"/>
    <col min="4891" max="4896" width="10.625" style="1" customWidth="1"/>
    <col min="4897" max="4897" width="6.625" style="1" customWidth="1"/>
    <col min="4898" max="4905" width="10.625" style="1" customWidth="1"/>
    <col min="4906" max="4911" width="9.625" style="1" customWidth="1"/>
    <col min="4912" max="5120" width="9" style="1"/>
    <col min="5121" max="5121" width="4.625" style="1" customWidth="1"/>
    <col min="5122" max="5122" width="7.625" style="1" customWidth="1"/>
    <col min="5123" max="5134" width="9.625" style="1" customWidth="1"/>
    <col min="5135" max="5136" width="8.625" style="1" customWidth="1"/>
    <col min="5137" max="5142" width="9.625" style="1" customWidth="1"/>
    <col min="5143" max="5143" width="10.625" style="1" customWidth="1"/>
    <col min="5144" max="5144" width="9.625" style="1" customWidth="1"/>
    <col min="5145" max="5145" width="10.625" style="1" customWidth="1"/>
    <col min="5146" max="5146" width="9.625" style="1" customWidth="1"/>
    <col min="5147" max="5152" width="10.625" style="1" customWidth="1"/>
    <col min="5153" max="5153" width="6.625" style="1" customWidth="1"/>
    <col min="5154" max="5161" width="10.625" style="1" customWidth="1"/>
    <col min="5162" max="5167" width="9.625" style="1" customWidth="1"/>
    <col min="5168" max="5376" width="9" style="1"/>
    <col min="5377" max="5377" width="4.625" style="1" customWidth="1"/>
    <col min="5378" max="5378" width="7.625" style="1" customWidth="1"/>
    <col min="5379" max="5390" width="9.625" style="1" customWidth="1"/>
    <col min="5391" max="5392" width="8.625" style="1" customWidth="1"/>
    <col min="5393" max="5398" width="9.625" style="1" customWidth="1"/>
    <col min="5399" max="5399" width="10.625" style="1" customWidth="1"/>
    <col min="5400" max="5400" width="9.625" style="1" customWidth="1"/>
    <col min="5401" max="5401" width="10.625" style="1" customWidth="1"/>
    <col min="5402" max="5402" width="9.625" style="1" customWidth="1"/>
    <col min="5403" max="5408" width="10.625" style="1" customWidth="1"/>
    <col min="5409" max="5409" width="6.625" style="1" customWidth="1"/>
    <col min="5410" max="5417" width="10.625" style="1" customWidth="1"/>
    <col min="5418" max="5423" width="9.625" style="1" customWidth="1"/>
    <col min="5424" max="5632" width="9" style="1"/>
    <col min="5633" max="5633" width="4.625" style="1" customWidth="1"/>
    <col min="5634" max="5634" width="7.625" style="1" customWidth="1"/>
    <col min="5635" max="5646" width="9.625" style="1" customWidth="1"/>
    <col min="5647" max="5648" width="8.625" style="1" customWidth="1"/>
    <col min="5649" max="5654" width="9.625" style="1" customWidth="1"/>
    <col min="5655" max="5655" width="10.625" style="1" customWidth="1"/>
    <col min="5656" max="5656" width="9.625" style="1" customWidth="1"/>
    <col min="5657" max="5657" width="10.625" style="1" customWidth="1"/>
    <col min="5658" max="5658" width="9.625" style="1" customWidth="1"/>
    <col min="5659" max="5664" width="10.625" style="1" customWidth="1"/>
    <col min="5665" max="5665" width="6.625" style="1" customWidth="1"/>
    <col min="5666" max="5673" width="10.625" style="1" customWidth="1"/>
    <col min="5674" max="5679" width="9.625" style="1" customWidth="1"/>
    <col min="5680" max="5888" width="9" style="1"/>
    <col min="5889" max="5889" width="4.625" style="1" customWidth="1"/>
    <col min="5890" max="5890" width="7.625" style="1" customWidth="1"/>
    <col min="5891" max="5902" width="9.625" style="1" customWidth="1"/>
    <col min="5903" max="5904" width="8.625" style="1" customWidth="1"/>
    <col min="5905" max="5910" width="9.625" style="1" customWidth="1"/>
    <col min="5911" max="5911" width="10.625" style="1" customWidth="1"/>
    <col min="5912" max="5912" width="9.625" style="1" customWidth="1"/>
    <col min="5913" max="5913" width="10.625" style="1" customWidth="1"/>
    <col min="5914" max="5914" width="9.625" style="1" customWidth="1"/>
    <col min="5915" max="5920" width="10.625" style="1" customWidth="1"/>
    <col min="5921" max="5921" width="6.625" style="1" customWidth="1"/>
    <col min="5922" max="5929" width="10.625" style="1" customWidth="1"/>
    <col min="5930" max="5935" width="9.625" style="1" customWidth="1"/>
    <col min="5936" max="6144" width="9" style="1"/>
    <col min="6145" max="6145" width="4.625" style="1" customWidth="1"/>
    <col min="6146" max="6146" width="7.625" style="1" customWidth="1"/>
    <col min="6147" max="6158" width="9.625" style="1" customWidth="1"/>
    <col min="6159" max="6160" width="8.625" style="1" customWidth="1"/>
    <col min="6161" max="6166" width="9.625" style="1" customWidth="1"/>
    <col min="6167" max="6167" width="10.625" style="1" customWidth="1"/>
    <col min="6168" max="6168" width="9.625" style="1" customWidth="1"/>
    <col min="6169" max="6169" width="10.625" style="1" customWidth="1"/>
    <col min="6170" max="6170" width="9.625" style="1" customWidth="1"/>
    <col min="6171" max="6176" width="10.625" style="1" customWidth="1"/>
    <col min="6177" max="6177" width="6.625" style="1" customWidth="1"/>
    <col min="6178" max="6185" width="10.625" style="1" customWidth="1"/>
    <col min="6186" max="6191" width="9.625" style="1" customWidth="1"/>
    <col min="6192" max="6400" width="9" style="1"/>
    <col min="6401" max="6401" width="4.625" style="1" customWidth="1"/>
    <col min="6402" max="6402" width="7.625" style="1" customWidth="1"/>
    <col min="6403" max="6414" width="9.625" style="1" customWidth="1"/>
    <col min="6415" max="6416" width="8.625" style="1" customWidth="1"/>
    <col min="6417" max="6422" width="9.625" style="1" customWidth="1"/>
    <col min="6423" max="6423" width="10.625" style="1" customWidth="1"/>
    <col min="6424" max="6424" width="9.625" style="1" customWidth="1"/>
    <col min="6425" max="6425" width="10.625" style="1" customWidth="1"/>
    <col min="6426" max="6426" width="9.625" style="1" customWidth="1"/>
    <col min="6427" max="6432" width="10.625" style="1" customWidth="1"/>
    <col min="6433" max="6433" width="6.625" style="1" customWidth="1"/>
    <col min="6434" max="6441" width="10.625" style="1" customWidth="1"/>
    <col min="6442" max="6447" width="9.625" style="1" customWidth="1"/>
    <col min="6448" max="6656" width="9" style="1"/>
    <col min="6657" max="6657" width="4.625" style="1" customWidth="1"/>
    <col min="6658" max="6658" width="7.625" style="1" customWidth="1"/>
    <col min="6659" max="6670" width="9.625" style="1" customWidth="1"/>
    <col min="6671" max="6672" width="8.625" style="1" customWidth="1"/>
    <col min="6673" max="6678" width="9.625" style="1" customWidth="1"/>
    <col min="6679" max="6679" width="10.625" style="1" customWidth="1"/>
    <col min="6680" max="6680" width="9.625" style="1" customWidth="1"/>
    <col min="6681" max="6681" width="10.625" style="1" customWidth="1"/>
    <col min="6682" max="6682" width="9.625" style="1" customWidth="1"/>
    <col min="6683" max="6688" width="10.625" style="1" customWidth="1"/>
    <col min="6689" max="6689" width="6.625" style="1" customWidth="1"/>
    <col min="6690" max="6697" width="10.625" style="1" customWidth="1"/>
    <col min="6698" max="6703" width="9.625" style="1" customWidth="1"/>
    <col min="6704" max="6912" width="9" style="1"/>
    <col min="6913" max="6913" width="4.625" style="1" customWidth="1"/>
    <col min="6914" max="6914" width="7.625" style="1" customWidth="1"/>
    <col min="6915" max="6926" width="9.625" style="1" customWidth="1"/>
    <col min="6927" max="6928" width="8.625" style="1" customWidth="1"/>
    <col min="6929" max="6934" width="9.625" style="1" customWidth="1"/>
    <col min="6935" max="6935" width="10.625" style="1" customWidth="1"/>
    <col min="6936" max="6936" width="9.625" style="1" customWidth="1"/>
    <col min="6937" max="6937" width="10.625" style="1" customWidth="1"/>
    <col min="6938" max="6938" width="9.625" style="1" customWidth="1"/>
    <col min="6939" max="6944" width="10.625" style="1" customWidth="1"/>
    <col min="6945" max="6945" width="6.625" style="1" customWidth="1"/>
    <col min="6946" max="6953" width="10.625" style="1" customWidth="1"/>
    <col min="6954" max="6959" width="9.625" style="1" customWidth="1"/>
    <col min="6960" max="7168" width="9" style="1"/>
    <col min="7169" max="7169" width="4.625" style="1" customWidth="1"/>
    <col min="7170" max="7170" width="7.625" style="1" customWidth="1"/>
    <col min="7171" max="7182" width="9.625" style="1" customWidth="1"/>
    <col min="7183" max="7184" width="8.625" style="1" customWidth="1"/>
    <col min="7185" max="7190" width="9.625" style="1" customWidth="1"/>
    <col min="7191" max="7191" width="10.625" style="1" customWidth="1"/>
    <col min="7192" max="7192" width="9.625" style="1" customWidth="1"/>
    <col min="7193" max="7193" width="10.625" style="1" customWidth="1"/>
    <col min="7194" max="7194" width="9.625" style="1" customWidth="1"/>
    <col min="7195" max="7200" width="10.625" style="1" customWidth="1"/>
    <col min="7201" max="7201" width="6.625" style="1" customWidth="1"/>
    <col min="7202" max="7209" width="10.625" style="1" customWidth="1"/>
    <col min="7210" max="7215" width="9.625" style="1" customWidth="1"/>
    <col min="7216" max="7424" width="9" style="1"/>
    <col min="7425" max="7425" width="4.625" style="1" customWidth="1"/>
    <col min="7426" max="7426" width="7.625" style="1" customWidth="1"/>
    <col min="7427" max="7438" width="9.625" style="1" customWidth="1"/>
    <col min="7439" max="7440" width="8.625" style="1" customWidth="1"/>
    <col min="7441" max="7446" width="9.625" style="1" customWidth="1"/>
    <col min="7447" max="7447" width="10.625" style="1" customWidth="1"/>
    <col min="7448" max="7448" width="9.625" style="1" customWidth="1"/>
    <col min="7449" max="7449" width="10.625" style="1" customWidth="1"/>
    <col min="7450" max="7450" width="9.625" style="1" customWidth="1"/>
    <col min="7451" max="7456" width="10.625" style="1" customWidth="1"/>
    <col min="7457" max="7457" width="6.625" style="1" customWidth="1"/>
    <col min="7458" max="7465" width="10.625" style="1" customWidth="1"/>
    <col min="7466" max="7471" width="9.625" style="1" customWidth="1"/>
    <col min="7472" max="7680" width="9" style="1"/>
    <col min="7681" max="7681" width="4.625" style="1" customWidth="1"/>
    <col min="7682" max="7682" width="7.625" style="1" customWidth="1"/>
    <col min="7683" max="7694" width="9.625" style="1" customWidth="1"/>
    <col min="7695" max="7696" width="8.625" style="1" customWidth="1"/>
    <col min="7697" max="7702" width="9.625" style="1" customWidth="1"/>
    <col min="7703" max="7703" width="10.625" style="1" customWidth="1"/>
    <col min="7704" max="7704" width="9.625" style="1" customWidth="1"/>
    <col min="7705" max="7705" width="10.625" style="1" customWidth="1"/>
    <col min="7706" max="7706" width="9.625" style="1" customWidth="1"/>
    <col min="7707" max="7712" width="10.625" style="1" customWidth="1"/>
    <col min="7713" max="7713" width="6.625" style="1" customWidth="1"/>
    <col min="7714" max="7721" width="10.625" style="1" customWidth="1"/>
    <col min="7722" max="7727" width="9.625" style="1" customWidth="1"/>
    <col min="7728" max="7936" width="9" style="1"/>
    <col min="7937" max="7937" width="4.625" style="1" customWidth="1"/>
    <col min="7938" max="7938" width="7.625" style="1" customWidth="1"/>
    <col min="7939" max="7950" width="9.625" style="1" customWidth="1"/>
    <col min="7951" max="7952" width="8.625" style="1" customWidth="1"/>
    <col min="7953" max="7958" width="9.625" style="1" customWidth="1"/>
    <col min="7959" max="7959" width="10.625" style="1" customWidth="1"/>
    <col min="7960" max="7960" width="9.625" style="1" customWidth="1"/>
    <col min="7961" max="7961" width="10.625" style="1" customWidth="1"/>
    <col min="7962" max="7962" width="9.625" style="1" customWidth="1"/>
    <col min="7963" max="7968" width="10.625" style="1" customWidth="1"/>
    <col min="7969" max="7969" width="6.625" style="1" customWidth="1"/>
    <col min="7970" max="7977" width="10.625" style="1" customWidth="1"/>
    <col min="7978" max="7983" width="9.625" style="1" customWidth="1"/>
    <col min="7984" max="8192" width="9" style="1"/>
    <col min="8193" max="8193" width="4.625" style="1" customWidth="1"/>
    <col min="8194" max="8194" width="7.625" style="1" customWidth="1"/>
    <col min="8195" max="8206" width="9.625" style="1" customWidth="1"/>
    <col min="8207" max="8208" width="8.625" style="1" customWidth="1"/>
    <col min="8209" max="8214" width="9.625" style="1" customWidth="1"/>
    <col min="8215" max="8215" width="10.625" style="1" customWidth="1"/>
    <col min="8216" max="8216" width="9.625" style="1" customWidth="1"/>
    <col min="8217" max="8217" width="10.625" style="1" customWidth="1"/>
    <col min="8218" max="8218" width="9.625" style="1" customWidth="1"/>
    <col min="8219" max="8224" width="10.625" style="1" customWidth="1"/>
    <col min="8225" max="8225" width="6.625" style="1" customWidth="1"/>
    <col min="8226" max="8233" width="10.625" style="1" customWidth="1"/>
    <col min="8234" max="8239" width="9.625" style="1" customWidth="1"/>
    <col min="8240" max="8448" width="9" style="1"/>
    <col min="8449" max="8449" width="4.625" style="1" customWidth="1"/>
    <col min="8450" max="8450" width="7.625" style="1" customWidth="1"/>
    <col min="8451" max="8462" width="9.625" style="1" customWidth="1"/>
    <col min="8463" max="8464" width="8.625" style="1" customWidth="1"/>
    <col min="8465" max="8470" width="9.625" style="1" customWidth="1"/>
    <col min="8471" max="8471" width="10.625" style="1" customWidth="1"/>
    <col min="8472" max="8472" width="9.625" style="1" customWidth="1"/>
    <col min="8473" max="8473" width="10.625" style="1" customWidth="1"/>
    <col min="8474" max="8474" width="9.625" style="1" customWidth="1"/>
    <col min="8475" max="8480" width="10.625" style="1" customWidth="1"/>
    <col min="8481" max="8481" width="6.625" style="1" customWidth="1"/>
    <col min="8482" max="8489" width="10.625" style="1" customWidth="1"/>
    <col min="8490" max="8495" width="9.625" style="1" customWidth="1"/>
    <col min="8496" max="8704" width="9" style="1"/>
    <col min="8705" max="8705" width="4.625" style="1" customWidth="1"/>
    <col min="8706" max="8706" width="7.625" style="1" customWidth="1"/>
    <col min="8707" max="8718" width="9.625" style="1" customWidth="1"/>
    <col min="8719" max="8720" width="8.625" style="1" customWidth="1"/>
    <col min="8721" max="8726" width="9.625" style="1" customWidth="1"/>
    <col min="8727" max="8727" width="10.625" style="1" customWidth="1"/>
    <col min="8728" max="8728" width="9.625" style="1" customWidth="1"/>
    <col min="8729" max="8729" width="10.625" style="1" customWidth="1"/>
    <col min="8730" max="8730" width="9.625" style="1" customWidth="1"/>
    <col min="8731" max="8736" width="10.625" style="1" customWidth="1"/>
    <col min="8737" max="8737" width="6.625" style="1" customWidth="1"/>
    <col min="8738" max="8745" width="10.625" style="1" customWidth="1"/>
    <col min="8746" max="8751" width="9.625" style="1" customWidth="1"/>
    <col min="8752" max="8960" width="9" style="1"/>
    <col min="8961" max="8961" width="4.625" style="1" customWidth="1"/>
    <col min="8962" max="8962" width="7.625" style="1" customWidth="1"/>
    <col min="8963" max="8974" width="9.625" style="1" customWidth="1"/>
    <col min="8975" max="8976" width="8.625" style="1" customWidth="1"/>
    <col min="8977" max="8982" width="9.625" style="1" customWidth="1"/>
    <col min="8983" max="8983" width="10.625" style="1" customWidth="1"/>
    <col min="8984" max="8984" width="9.625" style="1" customWidth="1"/>
    <col min="8985" max="8985" width="10.625" style="1" customWidth="1"/>
    <col min="8986" max="8986" width="9.625" style="1" customWidth="1"/>
    <col min="8987" max="8992" width="10.625" style="1" customWidth="1"/>
    <col min="8993" max="8993" width="6.625" style="1" customWidth="1"/>
    <col min="8994" max="9001" width="10.625" style="1" customWidth="1"/>
    <col min="9002" max="9007" width="9.625" style="1" customWidth="1"/>
    <col min="9008" max="9216" width="9" style="1"/>
    <col min="9217" max="9217" width="4.625" style="1" customWidth="1"/>
    <col min="9218" max="9218" width="7.625" style="1" customWidth="1"/>
    <col min="9219" max="9230" width="9.625" style="1" customWidth="1"/>
    <col min="9231" max="9232" width="8.625" style="1" customWidth="1"/>
    <col min="9233" max="9238" width="9.625" style="1" customWidth="1"/>
    <col min="9239" max="9239" width="10.625" style="1" customWidth="1"/>
    <col min="9240" max="9240" width="9.625" style="1" customWidth="1"/>
    <col min="9241" max="9241" width="10.625" style="1" customWidth="1"/>
    <col min="9242" max="9242" width="9.625" style="1" customWidth="1"/>
    <col min="9243" max="9248" width="10.625" style="1" customWidth="1"/>
    <col min="9249" max="9249" width="6.625" style="1" customWidth="1"/>
    <col min="9250" max="9257" width="10.625" style="1" customWidth="1"/>
    <col min="9258" max="9263" width="9.625" style="1" customWidth="1"/>
    <col min="9264" max="9472" width="9" style="1"/>
    <col min="9473" max="9473" width="4.625" style="1" customWidth="1"/>
    <col min="9474" max="9474" width="7.625" style="1" customWidth="1"/>
    <col min="9475" max="9486" width="9.625" style="1" customWidth="1"/>
    <col min="9487" max="9488" width="8.625" style="1" customWidth="1"/>
    <col min="9489" max="9494" width="9.625" style="1" customWidth="1"/>
    <col min="9495" max="9495" width="10.625" style="1" customWidth="1"/>
    <col min="9496" max="9496" width="9.625" style="1" customWidth="1"/>
    <col min="9497" max="9497" width="10.625" style="1" customWidth="1"/>
    <col min="9498" max="9498" width="9.625" style="1" customWidth="1"/>
    <col min="9499" max="9504" width="10.625" style="1" customWidth="1"/>
    <col min="9505" max="9505" width="6.625" style="1" customWidth="1"/>
    <col min="9506" max="9513" width="10.625" style="1" customWidth="1"/>
    <col min="9514" max="9519" width="9.625" style="1" customWidth="1"/>
    <col min="9520" max="9728" width="9" style="1"/>
    <col min="9729" max="9729" width="4.625" style="1" customWidth="1"/>
    <col min="9730" max="9730" width="7.625" style="1" customWidth="1"/>
    <col min="9731" max="9742" width="9.625" style="1" customWidth="1"/>
    <col min="9743" max="9744" width="8.625" style="1" customWidth="1"/>
    <col min="9745" max="9750" width="9.625" style="1" customWidth="1"/>
    <col min="9751" max="9751" width="10.625" style="1" customWidth="1"/>
    <col min="9752" max="9752" width="9.625" style="1" customWidth="1"/>
    <col min="9753" max="9753" width="10.625" style="1" customWidth="1"/>
    <col min="9754" max="9754" width="9.625" style="1" customWidth="1"/>
    <col min="9755" max="9760" width="10.625" style="1" customWidth="1"/>
    <col min="9761" max="9761" width="6.625" style="1" customWidth="1"/>
    <col min="9762" max="9769" width="10.625" style="1" customWidth="1"/>
    <col min="9770" max="9775" width="9.625" style="1" customWidth="1"/>
    <col min="9776" max="9984" width="9" style="1"/>
    <col min="9985" max="9985" width="4.625" style="1" customWidth="1"/>
    <col min="9986" max="9986" width="7.625" style="1" customWidth="1"/>
    <col min="9987" max="9998" width="9.625" style="1" customWidth="1"/>
    <col min="9999" max="10000" width="8.625" style="1" customWidth="1"/>
    <col min="10001" max="10006" width="9.625" style="1" customWidth="1"/>
    <col min="10007" max="10007" width="10.625" style="1" customWidth="1"/>
    <col min="10008" max="10008" width="9.625" style="1" customWidth="1"/>
    <col min="10009" max="10009" width="10.625" style="1" customWidth="1"/>
    <col min="10010" max="10010" width="9.625" style="1" customWidth="1"/>
    <col min="10011" max="10016" width="10.625" style="1" customWidth="1"/>
    <col min="10017" max="10017" width="6.625" style="1" customWidth="1"/>
    <col min="10018" max="10025" width="10.625" style="1" customWidth="1"/>
    <col min="10026" max="10031" width="9.625" style="1" customWidth="1"/>
    <col min="10032" max="10240" width="9" style="1"/>
    <col min="10241" max="10241" width="4.625" style="1" customWidth="1"/>
    <col min="10242" max="10242" width="7.625" style="1" customWidth="1"/>
    <col min="10243" max="10254" width="9.625" style="1" customWidth="1"/>
    <col min="10255" max="10256" width="8.625" style="1" customWidth="1"/>
    <col min="10257" max="10262" width="9.625" style="1" customWidth="1"/>
    <col min="10263" max="10263" width="10.625" style="1" customWidth="1"/>
    <col min="10264" max="10264" width="9.625" style="1" customWidth="1"/>
    <col min="10265" max="10265" width="10.625" style="1" customWidth="1"/>
    <col min="10266" max="10266" width="9.625" style="1" customWidth="1"/>
    <col min="10267" max="10272" width="10.625" style="1" customWidth="1"/>
    <col min="10273" max="10273" width="6.625" style="1" customWidth="1"/>
    <col min="10274" max="10281" width="10.625" style="1" customWidth="1"/>
    <col min="10282" max="10287" width="9.625" style="1" customWidth="1"/>
    <col min="10288" max="10496" width="9" style="1"/>
    <col min="10497" max="10497" width="4.625" style="1" customWidth="1"/>
    <col min="10498" max="10498" width="7.625" style="1" customWidth="1"/>
    <col min="10499" max="10510" width="9.625" style="1" customWidth="1"/>
    <col min="10511" max="10512" width="8.625" style="1" customWidth="1"/>
    <col min="10513" max="10518" width="9.625" style="1" customWidth="1"/>
    <col min="10519" max="10519" width="10.625" style="1" customWidth="1"/>
    <col min="10520" max="10520" width="9.625" style="1" customWidth="1"/>
    <col min="10521" max="10521" width="10.625" style="1" customWidth="1"/>
    <col min="10522" max="10522" width="9.625" style="1" customWidth="1"/>
    <col min="10523" max="10528" width="10.625" style="1" customWidth="1"/>
    <col min="10529" max="10529" width="6.625" style="1" customWidth="1"/>
    <col min="10530" max="10537" width="10.625" style="1" customWidth="1"/>
    <col min="10538" max="10543" width="9.625" style="1" customWidth="1"/>
    <col min="10544" max="10752" width="9" style="1"/>
    <col min="10753" max="10753" width="4.625" style="1" customWidth="1"/>
    <col min="10754" max="10754" width="7.625" style="1" customWidth="1"/>
    <col min="10755" max="10766" width="9.625" style="1" customWidth="1"/>
    <col min="10767" max="10768" width="8.625" style="1" customWidth="1"/>
    <col min="10769" max="10774" width="9.625" style="1" customWidth="1"/>
    <col min="10775" max="10775" width="10.625" style="1" customWidth="1"/>
    <col min="10776" max="10776" width="9.625" style="1" customWidth="1"/>
    <col min="10777" max="10777" width="10.625" style="1" customWidth="1"/>
    <col min="10778" max="10778" width="9.625" style="1" customWidth="1"/>
    <col min="10779" max="10784" width="10.625" style="1" customWidth="1"/>
    <col min="10785" max="10785" width="6.625" style="1" customWidth="1"/>
    <col min="10786" max="10793" width="10.625" style="1" customWidth="1"/>
    <col min="10794" max="10799" width="9.625" style="1" customWidth="1"/>
    <col min="10800" max="11008" width="9" style="1"/>
    <col min="11009" max="11009" width="4.625" style="1" customWidth="1"/>
    <col min="11010" max="11010" width="7.625" style="1" customWidth="1"/>
    <col min="11011" max="11022" width="9.625" style="1" customWidth="1"/>
    <col min="11023" max="11024" width="8.625" style="1" customWidth="1"/>
    <col min="11025" max="11030" width="9.625" style="1" customWidth="1"/>
    <col min="11031" max="11031" width="10.625" style="1" customWidth="1"/>
    <col min="11032" max="11032" width="9.625" style="1" customWidth="1"/>
    <col min="11033" max="11033" width="10.625" style="1" customWidth="1"/>
    <col min="11034" max="11034" width="9.625" style="1" customWidth="1"/>
    <col min="11035" max="11040" width="10.625" style="1" customWidth="1"/>
    <col min="11041" max="11041" width="6.625" style="1" customWidth="1"/>
    <col min="11042" max="11049" width="10.625" style="1" customWidth="1"/>
    <col min="11050" max="11055" width="9.625" style="1" customWidth="1"/>
    <col min="11056" max="11264" width="9" style="1"/>
    <col min="11265" max="11265" width="4.625" style="1" customWidth="1"/>
    <col min="11266" max="11266" width="7.625" style="1" customWidth="1"/>
    <col min="11267" max="11278" width="9.625" style="1" customWidth="1"/>
    <col min="11279" max="11280" width="8.625" style="1" customWidth="1"/>
    <col min="11281" max="11286" width="9.625" style="1" customWidth="1"/>
    <col min="11287" max="11287" width="10.625" style="1" customWidth="1"/>
    <col min="11288" max="11288" width="9.625" style="1" customWidth="1"/>
    <col min="11289" max="11289" width="10.625" style="1" customWidth="1"/>
    <col min="11290" max="11290" width="9.625" style="1" customWidth="1"/>
    <col min="11291" max="11296" width="10.625" style="1" customWidth="1"/>
    <col min="11297" max="11297" width="6.625" style="1" customWidth="1"/>
    <col min="11298" max="11305" width="10.625" style="1" customWidth="1"/>
    <col min="11306" max="11311" width="9.625" style="1" customWidth="1"/>
    <col min="11312" max="11520" width="9" style="1"/>
    <col min="11521" max="11521" width="4.625" style="1" customWidth="1"/>
    <col min="11522" max="11522" width="7.625" style="1" customWidth="1"/>
    <col min="11523" max="11534" width="9.625" style="1" customWidth="1"/>
    <col min="11535" max="11536" width="8.625" style="1" customWidth="1"/>
    <col min="11537" max="11542" width="9.625" style="1" customWidth="1"/>
    <col min="11543" max="11543" width="10.625" style="1" customWidth="1"/>
    <col min="11544" max="11544" width="9.625" style="1" customWidth="1"/>
    <col min="11545" max="11545" width="10.625" style="1" customWidth="1"/>
    <col min="11546" max="11546" width="9.625" style="1" customWidth="1"/>
    <col min="11547" max="11552" width="10.625" style="1" customWidth="1"/>
    <col min="11553" max="11553" width="6.625" style="1" customWidth="1"/>
    <col min="11554" max="11561" width="10.625" style="1" customWidth="1"/>
    <col min="11562" max="11567" width="9.625" style="1" customWidth="1"/>
    <col min="11568" max="11776" width="9" style="1"/>
    <col min="11777" max="11777" width="4.625" style="1" customWidth="1"/>
    <col min="11778" max="11778" width="7.625" style="1" customWidth="1"/>
    <col min="11779" max="11790" width="9.625" style="1" customWidth="1"/>
    <col min="11791" max="11792" width="8.625" style="1" customWidth="1"/>
    <col min="11793" max="11798" width="9.625" style="1" customWidth="1"/>
    <col min="11799" max="11799" width="10.625" style="1" customWidth="1"/>
    <col min="11800" max="11800" width="9.625" style="1" customWidth="1"/>
    <col min="11801" max="11801" width="10.625" style="1" customWidth="1"/>
    <col min="11802" max="11802" width="9.625" style="1" customWidth="1"/>
    <col min="11803" max="11808" width="10.625" style="1" customWidth="1"/>
    <col min="11809" max="11809" width="6.625" style="1" customWidth="1"/>
    <col min="11810" max="11817" width="10.625" style="1" customWidth="1"/>
    <col min="11818" max="11823" width="9.625" style="1" customWidth="1"/>
    <col min="11824" max="12032" width="9" style="1"/>
    <col min="12033" max="12033" width="4.625" style="1" customWidth="1"/>
    <col min="12034" max="12034" width="7.625" style="1" customWidth="1"/>
    <col min="12035" max="12046" width="9.625" style="1" customWidth="1"/>
    <col min="12047" max="12048" width="8.625" style="1" customWidth="1"/>
    <col min="12049" max="12054" width="9.625" style="1" customWidth="1"/>
    <col min="12055" max="12055" width="10.625" style="1" customWidth="1"/>
    <col min="12056" max="12056" width="9.625" style="1" customWidth="1"/>
    <col min="12057" max="12057" width="10.625" style="1" customWidth="1"/>
    <col min="12058" max="12058" width="9.625" style="1" customWidth="1"/>
    <col min="12059" max="12064" width="10.625" style="1" customWidth="1"/>
    <col min="12065" max="12065" width="6.625" style="1" customWidth="1"/>
    <col min="12066" max="12073" width="10.625" style="1" customWidth="1"/>
    <col min="12074" max="12079" width="9.625" style="1" customWidth="1"/>
    <col min="12080" max="12288" width="9" style="1"/>
    <col min="12289" max="12289" width="4.625" style="1" customWidth="1"/>
    <col min="12290" max="12290" width="7.625" style="1" customWidth="1"/>
    <col min="12291" max="12302" width="9.625" style="1" customWidth="1"/>
    <col min="12303" max="12304" width="8.625" style="1" customWidth="1"/>
    <col min="12305" max="12310" width="9.625" style="1" customWidth="1"/>
    <col min="12311" max="12311" width="10.625" style="1" customWidth="1"/>
    <col min="12312" max="12312" width="9.625" style="1" customWidth="1"/>
    <col min="12313" max="12313" width="10.625" style="1" customWidth="1"/>
    <col min="12314" max="12314" width="9.625" style="1" customWidth="1"/>
    <col min="12315" max="12320" width="10.625" style="1" customWidth="1"/>
    <col min="12321" max="12321" width="6.625" style="1" customWidth="1"/>
    <col min="12322" max="12329" width="10.625" style="1" customWidth="1"/>
    <col min="12330" max="12335" width="9.625" style="1" customWidth="1"/>
    <col min="12336" max="12544" width="9" style="1"/>
    <col min="12545" max="12545" width="4.625" style="1" customWidth="1"/>
    <col min="12546" max="12546" width="7.625" style="1" customWidth="1"/>
    <col min="12547" max="12558" width="9.625" style="1" customWidth="1"/>
    <col min="12559" max="12560" width="8.625" style="1" customWidth="1"/>
    <col min="12561" max="12566" width="9.625" style="1" customWidth="1"/>
    <col min="12567" max="12567" width="10.625" style="1" customWidth="1"/>
    <col min="12568" max="12568" width="9.625" style="1" customWidth="1"/>
    <col min="12569" max="12569" width="10.625" style="1" customWidth="1"/>
    <col min="12570" max="12570" width="9.625" style="1" customWidth="1"/>
    <col min="12571" max="12576" width="10.625" style="1" customWidth="1"/>
    <col min="12577" max="12577" width="6.625" style="1" customWidth="1"/>
    <col min="12578" max="12585" width="10.625" style="1" customWidth="1"/>
    <col min="12586" max="12591" width="9.625" style="1" customWidth="1"/>
    <col min="12592" max="12800" width="9" style="1"/>
    <col min="12801" max="12801" width="4.625" style="1" customWidth="1"/>
    <col min="12802" max="12802" width="7.625" style="1" customWidth="1"/>
    <col min="12803" max="12814" width="9.625" style="1" customWidth="1"/>
    <col min="12815" max="12816" width="8.625" style="1" customWidth="1"/>
    <col min="12817" max="12822" width="9.625" style="1" customWidth="1"/>
    <col min="12823" max="12823" width="10.625" style="1" customWidth="1"/>
    <col min="12824" max="12824" width="9.625" style="1" customWidth="1"/>
    <col min="12825" max="12825" width="10.625" style="1" customWidth="1"/>
    <col min="12826" max="12826" width="9.625" style="1" customWidth="1"/>
    <col min="12827" max="12832" width="10.625" style="1" customWidth="1"/>
    <col min="12833" max="12833" width="6.625" style="1" customWidth="1"/>
    <col min="12834" max="12841" width="10.625" style="1" customWidth="1"/>
    <col min="12842" max="12847" width="9.625" style="1" customWidth="1"/>
    <col min="12848" max="13056" width="9" style="1"/>
    <col min="13057" max="13057" width="4.625" style="1" customWidth="1"/>
    <col min="13058" max="13058" width="7.625" style="1" customWidth="1"/>
    <col min="13059" max="13070" width="9.625" style="1" customWidth="1"/>
    <col min="13071" max="13072" width="8.625" style="1" customWidth="1"/>
    <col min="13073" max="13078" width="9.625" style="1" customWidth="1"/>
    <col min="13079" max="13079" width="10.625" style="1" customWidth="1"/>
    <col min="13080" max="13080" width="9.625" style="1" customWidth="1"/>
    <col min="13081" max="13081" width="10.625" style="1" customWidth="1"/>
    <col min="13082" max="13082" width="9.625" style="1" customWidth="1"/>
    <col min="13083" max="13088" width="10.625" style="1" customWidth="1"/>
    <col min="13089" max="13089" width="6.625" style="1" customWidth="1"/>
    <col min="13090" max="13097" width="10.625" style="1" customWidth="1"/>
    <col min="13098" max="13103" width="9.625" style="1" customWidth="1"/>
    <col min="13104" max="13312" width="9" style="1"/>
    <col min="13313" max="13313" width="4.625" style="1" customWidth="1"/>
    <col min="13314" max="13314" width="7.625" style="1" customWidth="1"/>
    <col min="13315" max="13326" width="9.625" style="1" customWidth="1"/>
    <col min="13327" max="13328" width="8.625" style="1" customWidth="1"/>
    <col min="13329" max="13334" width="9.625" style="1" customWidth="1"/>
    <col min="13335" max="13335" width="10.625" style="1" customWidth="1"/>
    <col min="13336" max="13336" width="9.625" style="1" customWidth="1"/>
    <col min="13337" max="13337" width="10.625" style="1" customWidth="1"/>
    <col min="13338" max="13338" width="9.625" style="1" customWidth="1"/>
    <col min="13339" max="13344" width="10.625" style="1" customWidth="1"/>
    <col min="13345" max="13345" width="6.625" style="1" customWidth="1"/>
    <col min="13346" max="13353" width="10.625" style="1" customWidth="1"/>
    <col min="13354" max="13359" width="9.625" style="1" customWidth="1"/>
    <col min="13360" max="13568" width="9" style="1"/>
    <col min="13569" max="13569" width="4.625" style="1" customWidth="1"/>
    <col min="13570" max="13570" width="7.625" style="1" customWidth="1"/>
    <col min="13571" max="13582" width="9.625" style="1" customWidth="1"/>
    <col min="13583" max="13584" width="8.625" style="1" customWidth="1"/>
    <col min="13585" max="13590" width="9.625" style="1" customWidth="1"/>
    <col min="13591" max="13591" width="10.625" style="1" customWidth="1"/>
    <col min="13592" max="13592" width="9.625" style="1" customWidth="1"/>
    <col min="13593" max="13593" width="10.625" style="1" customWidth="1"/>
    <col min="13594" max="13594" width="9.625" style="1" customWidth="1"/>
    <col min="13595" max="13600" width="10.625" style="1" customWidth="1"/>
    <col min="13601" max="13601" width="6.625" style="1" customWidth="1"/>
    <col min="13602" max="13609" width="10.625" style="1" customWidth="1"/>
    <col min="13610" max="13615" width="9.625" style="1" customWidth="1"/>
    <col min="13616" max="13824" width="9" style="1"/>
    <col min="13825" max="13825" width="4.625" style="1" customWidth="1"/>
    <col min="13826" max="13826" width="7.625" style="1" customWidth="1"/>
    <col min="13827" max="13838" width="9.625" style="1" customWidth="1"/>
    <col min="13839" max="13840" width="8.625" style="1" customWidth="1"/>
    <col min="13841" max="13846" width="9.625" style="1" customWidth="1"/>
    <col min="13847" max="13847" width="10.625" style="1" customWidth="1"/>
    <col min="13848" max="13848" width="9.625" style="1" customWidth="1"/>
    <col min="13849" max="13849" width="10.625" style="1" customWidth="1"/>
    <col min="13850" max="13850" width="9.625" style="1" customWidth="1"/>
    <col min="13851" max="13856" width="10.625" style="1" customWidth="1"/>
    <col min="13857" max="13857" width="6.625" style="1" customWidth="1"/>
    <col min="13858" max="13865" width="10.625" style="1" customWidth="1"/>
    <col min="13866" max="13871" width="9.625" style="1" customWidth="1"/>
    <col min="13872" max="14080" width="9" style="1"/>
    <col min="14081" max="14081" width="4.625" style="1" customWidth="1"/>
    <col min="14082" max="14082" width="7.625" style="1" customWidth="1"/>
    <col min="14083" max="14094" width="9.625" style="1" customWidth="1"/>
    <col min="14095" max="14096" width="8.625" style="1" customWidth="1"/>
    <col min="14097" max="14102" width="9.625" style="1" customWidth="1"/>
    <col min="14103" max="14103" width="10.625" style="1" customWidth="1"/>
    <col min="14104" max="14104" width="9.625" style="1" customWidth="1"/>
    <col min="14105" max="14105" width="10.625" style="1" customWidth="1"/>
    <col min="14106" max="14106" width="9.625" style="1" customWidth="1"/>
    <col min="14107" max="14112" width="10.625" style="1" customWidth="1"/>
    <col min="14113" max="14113" width="6.625" style="1" customWidth="1"/>
    <col min="14114" max="14121" width="10.625" style="1" customWidth="1"/>
    <col min="14122" max="14127" width="9.625" style="1" customWidth="1"/>
    <col min="14128" max="14336" width="9" style="1"/>
    <col min="14337" max="14337" width="4.625" style="1" customWidth="1"/>
    <col min="14338" max="14338" width="7.625" style="1" customWidth="1"/>
    <col min="14339" max="14350" width="9.625" style="1" customWidth="1"/>
    <col min="14351" max="14352" width="8.625" style="1" customWidth="1"/>
    <col min="14353" max="14358" width="9.625" style="1" customWidth="1"/>
    <col min="14359" max="14359" width="10.625" style="1" customWidth="1"/>
    <col min="14360" max="14360" width="9.625" style="1" customWidth="1"/>
    <col min="14361" max="14361" width="10.625" style="1" customWidth="1"/>
    <col min="14362" max="14362" width="9.625" style="1" customWidth="1"/>
    <col min="14363" max="14368" width="10.625" style="1" customWidth="1"/>
    <col min="14369" max="14369" width="6.625" style="1" customWidth="1"/>
    <col min="14370" max="14377" width="10.625" style="1" customWidth="1"/>
    <col min="14378" max="14383" width="9.625" style="1" customWidth="1"/>
    <col min="14384" max="14592" width="9" style="1"/>
    <col min="14593" max="14593" width="4.625" style="1" customWidth="1"/>
    <col min="14594" max="14594" width="7.625" style="1" customWidth="1"/>
    <col min="14595" max="14606" width="9.625" style="1" customWidth="1"/>
    <col min="14607" max="14608" width="8.625" style="1" customWidth="1"/>
    <col min="14609" max="14614" width="9.625" style="1" customWidth="1"/>
    <col min="14615" max="14615" width="10.625" style="1" customWidth="1"/>
    <col min="14616" max="14616" width="9.625" style="1" customWidth="1"/>
    <col min="14617" max="14617" width="10.625" style="1" customWidth="1"/>
    <col min="14618" max="14618" width="9.625" style="1" customWidth="1"/>
    <col min="14619" max="14624" width="10.625" style="1" customWidth="1"/>
    <col min="14625" max="14625" width="6.625" style="1" customWidth="1"/>
    <col min="14626" max="14633" width="10.625" style="1" customWidth="1"/>
    <col min="14634" max="14639" width="9.625" style="1" customWidth="1"/>
    <col min="14640" max="14848" width="9" style="1"/>
    <col min="14849" max="14849" width="4.625" style="1" customWidth="1"/>
    <col min="14850" max="14850" width="7.625" style="1" customWidth="1"/>
    <col min="14851" max="14862" width="9.625" style="1" customWidth="1"/>
    <col min="14863" max="14864" width="8.625" style="1" customWidth="1"/>
    <col min="14865" max="14870" width="9.625" style="1" customWidth="1"/>
    <col min="14871" max="14871" width="10.625" style="1" customWidth="1"/>
    <col min="14872" max="14872" width="9.625" style="1" customWidth="1"/>
    <col min="14873" max="14873" width="10.625" style="1" customWidth="1"/>
    <col min="14874" max="14874" width="9.625" style="1" customWidth="1"/>
    <col min="14875" max="14880" width="10.625" style="1" customWidth="1"/>
    <col min="14881" max="14881" width="6.625" style="1" customWidth="1"/>
    <col min="14882" max="14889" width="10.625" style="1" customWidth="1"/>
    <col min="14890" max="14895" width="9.625" style="1" customWidth="1"/>
    <col min="14896" max="15104" width="9" style="1"/>
    <col min="15105" max="15105" width="4.625" style="1" customWidth="1"/>
    <col min="15106" max="15106" width="7.625" style="1" customWidth="1"/>
    <col min="15107" max="15118" width="9.625" style="1" customWidth="1"/>
    <col min="15119" max="15120" width="8.625" style="1" customWidth="1"/>
    <col min="15121" max="15126" width="9.625" style="1" customWidth="1"/>
    <col min="15127" max="15127" width="10.625" style="1" customWidth="1"/>
    <col min="15128" max="15128" width="9.625" style="1" customWidth="1"/>
    <col min="15129" max="15129" width="10.625" style="1" customWidth="1"/>
    <col min="15130" max="15130" width="9.625" style="1" customWidth="1"/>
    <col min="15131" max="15136" width="10.625" style="1" customWidth="1"/>
    <col min="15137" max="15137" width="6.625" style="1" customWidth="1"/>
    <col min="15138" max="15145" width="10.625" style="1" customWidth="1"/>
    <col min="15146" max="15151" width="9.625" style="1" customWidth="1"/>
    <col min="15152" max="15360" width="9" style="1"/>
    <col min="15361" max="15361" width="4.625" style="1" customWidth="1"/>
    <col min="15362" max="15362" width="7.625" style="1" customWidth="1"/>
    <col min="15363" max="15374" width="9.625" style="1" customWidth="1"/>
    <col min="15375" max="15376" width="8.625" style="1" customWidth="1"/>
    <col min="15377" max="15382" width="9.625" style="1" customWidth="1"/>
    <col min="15383" max="15383" width="10.625" style="1" customWidth="1"/>
    <col min="15384" max="15384" width="9.625" style="1" customWidth="1"/>
    <col min="15385" max="15385" width="10.625" style="1" customWidth="1"/>
    <col min="15386" max="15386" width="9.625" style="1" customWidth="1"/>
    <col min="15387" max="15392" width="10.625" style="1" customWidth="1"/>
    <col min="15393" max="15393" width="6.625" style="1" customWidth="1"/>
    <col min="15394" max="15401" width="10.625" style="1" customWidth="1"/>
    <col min="15402" max="15407" width="9.625" style="1" customWidth="1"/>
    <col min="15408" max="15616" width="9" style="1"/>
    <col min="15617" max="15617" width="4.625" style="1" customWidth="1"/>
    <col min="15618" max="15618" width="7.625" style="1" customWidth="1"/>
    <col min="15619" max="15630" width="9.625" style="1" customWidth="1"/>
    <col min="15631" max="15632" width="8.625" style="1" customWidth="1"/>
    <col min="15633" max="15638" width="9.625" style="1" customWidth="1"/>
    <col min="15639" max="15639" width="10.625" style="1" customWidth="1"/>
    <col min="15640" max="15640" width="9.625" style="1" customWidth="1"/>
    <col min="15641" max="15641" width="10.625" style="1" customWidth="1"/>
    <col min="15642" max="15642" width="9.625" style="1" customWidth="1"/>
    <col min="15643" max="15648" width="10.625" style="1" customWidth="1"/>
    <col min="15649" max="15649" width="6.625" style="1" customWidth="1"/>
    <col min="15650" max="15657" width="10.625" style="1" customWidth="1"/>
    <col min="15658" max="15663" width="9.625" style="1" customWidth="1"/>
    <col min="15664" max="15872" width="9" style="1"/>
    <col min="15873" max="15873" width="4.625" style="1" customWidth="1"/>
    <col min="15874" max="15874" width="7.625" style="1" customWidth="1"/>
    <col min="15875" max="15886" width="9.625" style="1" customWidth="1"/>
    <col min="15887" max="15888" width="8.625" style="1" customWidth="1"/>
    <col min="15889" max="15894" width="9.625" style="1" customWidth="1"/>
    <col min="15895" max="15895" width="10.625" style="1" customWidth="1"/>
    <col min="15896" max="15896" width="9.625" style="1" customWidth="1"/>
    <col min="15897" max="15897" width="10.625" style="1" customWidth="1"/>
    <col min="15898" max="15898" width="9.625" style="1" customWidth="1"/>
    <col min="15899" max="15904" width="10.625" style="1" customWidth="1"/>
    <col min="15905" max="15905" width="6.625" style="1" customWidth="1"/>
    <col min="15906" max="15913" width="10.625" style="1" customWidth="1"/>
    <col min="15914" max="15919" width="9.625" style="1" customWidth="1"/>
    <col min="15920" max="16128" width="9" style="1"/>
    <col min="16129" max="16129" width="4.625" style="1" customWidth="1"/>
    <col min="16130" max="16130" width="7.625" style="1" customWidth="1"/>
    <col min="16131" max="16142" width="9.625" style="1" customWidth="1"/>
    <col min="16143" max="16144" width="8.625" style="1" customWidth="1"/>
    <col min="16145" max="16150" width="9.625" style="1" customWidth="1"/>
    <col min="16151" max="16151" width="10.625" style="1" customWidth="1"/>
    <col min="16152" max="16152" width="9.625" style="1" customWidth="1"/>
    <col min="16153" max="16153" width="10.625" style="1" customWidth="1"/>
    <col min="16154" max="16154" width="9.625" style="1" customWidth="1"/>
    <col min="16155" max="16160" width="10.625" style="1" customWidth="1"/>
    <col min="16161" max="16161" width="6.625" style="1" customWidth="1"/>
    <col min="16162" max="16169" width="10.625" style="1" customWidth="1"/>
    <col min="16170" max="16175" width="9.625" style="1" customWidth="1"/>
    <col min="16176" max="16384" width="9" style="1"/>
  </cols>
  <sheetData>
    <row r="1" spans="1:47" ht="30" customHeight="1" x14ac:dyDescent="0.15">
      <c r="A1" s="263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5"/>
    </row>
    <row r="2" spans="1:47" ht="15" customHeight="1" x14ac:dyDescent="0.15">
      <c r="A2" s="181" t="s">
        <v>332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" t="s">
        <v>335</v>
      </c>
    </row>
    <row r="3" spans="1:47" ht="15" customHeight="1" thickBot="1" x14ac:dyDescent="0.2">
      <c r="A3" s="181" t="s">
        <v>2</v>
      </c>
      <c r="B3" s="181"/>
      <c r="C3" s="181"/>
      <c r="D3" s="181"/>
      <c r="E3" s="181"/>
      <c r="F3" s="181"/>
      <c r="G3" s="181" t="s">
        <v>3</v>
      </c>
      <c r="H3" s="181"/>
      <c r="I3" s="181"/>
      <c r="J3" s="181"/>
      <c r="K3" s="181"/>
      <c r="L3" s="181"/>
      <c r="M3" s="181"/>
      <c r="O3" s="1" t="s">
        <v>4</v>
      </c>
      <c r="T3" s="1" t="s">
        <v>5</v>
      </c>
      <c r="X3" s="1" t="s">
        <v>6</v>
      </c>
      <c r="AB3" s="1" t="s">
        <v>7</v>
      </c>
      <c r="AH3" s="1" t="s">
        <v>8</v>
      </c>
    </row>
    <row r="4" spans="1:47" ht="14.45" customHeight="1" thickTop="1" x14ac:dyDescent="0.15">
      <c r="A4" s="197"/>
      <c r="B4" s="261" t="s">
        <v>9</v>
      </c>
      <c r="C4" s="266"/>
      <c r="D4" s="266"/>
      <c r="E4" s="266"/>
      <c r="F4" s="267"/>
      <c r="G4" s="260" t="s">
        <v>10</v>
      </c>
      <c r="H4" s="261"/>
      <c r="I4" s="261"/>
      <c r="J4" s="261"/>
      <c r="K4" s="261"/>
      <c r="L4" s="262"/>
      <c r="M4" s="198"/>
      <c r="N4" s="3"/>
      <c r="O4" s="231" t="s">
        <v>11</v>
      </c>
      <c r="P4" s="232"/>
      <c r="Q4" s="248" t="s">
        <v>12</v>
      </c>
      <c r="R4" s="232"/>
      <c r="S4" s="233"/>
      <c r="T4" s="231" t="s">
        <v>13</v>
      </c>
      <c r="U4" s="249"/>
      <c r="V4" s="249"/>
      <c r="W4" s="250"/>
      <c r="X4" s="231" t="s">
        <v>14</v>
      </c>
      <c r="Y4" s="232"/>
      <c r="Z4" s="232"/>
      <c r="AA4" s="233"/>
      <c r="AB4" s="234" t="s">
        <v>15</v>
      </c>
      <c r="AC4" s="235"/>
      <c r="AD4" s="235"/>
      <c r="AE4" s="235"/>
      <c r="AF4" s="236"/>
      <c r="AH4" s="234" t="s">
        <v>16</v>
      </c>
      <c r="AI4" s="237"/>
      <c r="AJ4" s="237"/>
      <c r="AK4" s="237"/>
      <c r="AL4" s="237"/>
      <c r="AM4" s="237"/>
      <c r="AN4" s="235"/>
      <c r="AO4" s="236"/>
      <c r="AP4" s="234" t="s">
        <v>17</v>
      </c>
      <c r="AQ4" s="237"/>
      <c r="AR4" s="235"/>
      <c r="AS4" s="235"/>
      <c r="AT4" s="235"/>
      <c r="AU4" s="236"/>
    </row>
    <row r="5" spans="1:47" ht="39.950000000000003" customHeight="1" x14ac:dyDescent="0.15">
      <c r="A5" s="199" t="s">
        <v>18</v>
      </c>
      <c r="B5" s="200" t="s">
        <v>19</v>
      </c>
      <c r="C5" s="186" t="s">
        <v>20</v>
      </c>
      <c r="D5" s="186" t="s">
        <v>21</v>
      </c>
      <c r="E5" s="187" t="s">
        <v>22</v>
      </c>
      <c r="F5" s="188" t="s">
        <v>23</v>
      </c>
      <c r="G5" s="189" t="s">
        <v>19</v>
      </c>
      <c r="H5" s="190" t="s">
        <v>20</v>
      </c>
      <c r="I5" s="190" t="s">
        <v>21</v>
      </c>
      <c r="J5" s="190" t="s">
        <v>24</v>
      </c>
      <c r="K5" s="190" t="s">
        <v>25</v>
      </c>
      <c r="L5" s="191" t="s">
        <v>26</v>
      </c>
      <c r="M5" s="201"/>
      <c r="N5" s="12"/>
      <c r="O5" s="4" t="s">
        <v>27</v>
      </c>
      <c r="P5" s="13" t="s">
        <v>28</v>
      </c>
      <c r="Q5" s="14" t="s">
        <v>29</v>
      </c>
      <c r="R5" s="13" t="s">
        <v>30</v>
      </c>
      <c r="S5" s="15" t="s">
        <v>31</v>
      </c>
      <c r="T5" s="4" t="s">
        <v>32</v>
      </c>
      <c r="U5" s="13" t="s">
        <v>25</v>
      </c>
      <c r="V5" s="224" t="s">
        <v>26</v>
      </c>
      <c r="W5" s="225"/>
      <c r="X5" s="226" t="s">
        <v>33</v>
      </c>
      <c r="Y5" s="224"/>
      <c r="Z5" s="224" t="s">
        <v>34</v>
      </c>
      <c r="AA5" s="225"/>
      <c r="AB5" s="16" t="s">
        <v>35</v>
      </c>
      <c r="AC5" s="238" t="s">
        <v>36</v>
      </c>
      <c r="AD5" s="239"/>
      <c r="AE5" s="238" t="s">
        <v>37</v>
      </c>
      <c r="AF5" s="240"/>
      <c r="AH5" s="17" t="s">
        <v>32</v>
      </c>
      <c r="AI5" s="18" t="s">
        <v>31</v>
      </c>
      <c r="AJ5" s="223" t="s">
        <v>35</v>
      </c>
      <c r="AK5" s="241"/>
      <c r="AL5" s="223" t="s">
        <v>36</v>
      </c>
      <c r="AM5" s="223"/>
      <c r="AN5" s="224" t="s">
        <v>37</v>
      </c>
      <c r="AO5" s="225"/>
      <c r="AP5" s="226" t="s">
        <v>35</v>
      </c>
      <c r="AQ5" s="227"/>
      <c r="AR5" s="224" t="s">
        <v>36</v>
      </c>
      <c r="AS5" s="227"/>
      <c r="AT5" s="224" t="s">
        <v>37</v>
      </c>
      <c r="AU5" s="228"/>
    </row>
    <row r="6" spans="1:47" ht="14.45" customHeight="1" x14ac:dyDescent="0.15">
      <c r="A6" s="202"/>
      <c r="B6" s="182" t="s">
        <v>38</v>
      </c>
      <c r="C6" s="192" t="s">
        <v>39</v>
      </c>
      <c r="D6" s="192" t="s">
        <v>39</v>
      </c>
      <c r="E6" s="192" t="s">
        <v>39</v>
      </c>
      <c r="F6" s="193" t="s">
        <v>39</v>
      </c>
      <c r="G6" s="183" t="s">
        <v>38</v>
      </c>
      <c r="H6" s="194" t="s">
        <v>39</v>
      </c>
      <c r="I6" s="194" t="s">
        <v>39</v>
      </c>
      <c r="J6" s="195" t="s">
        <v>112</v>
      </c>
      <c r="K6" s="195" t="s">
        <v>113</v>
      </c>
      <c r="L6" s="196" t="s">
        <v>114</v>
      </c>
      <c r="M6" s="201"/>
      <c r="N6" s="12"/>
      <c r="O6" s="26" t="s">
        <v>115</v>
      </c>
      <c r="P6" s="27" t="s">
        <v>116</v>
      </c>
      <c r="Q6" s="28"/>
      <c r="R6" s="27" t="s">
        <v>117</v>
      </c>
      <c r="S6" s="29" t="s">
        <v>118</v>
      </c>
      <c r="T6" s="30" t="s">
        <v>119</v>
      </c>
      <c r="U6" s="24" t="s">
        <v>120</v>
      </c>
      <c r="V6" s="24" t="s">
        <v>121</v>
      </c>
      <c r="W6" s="31" t="s">
        <v>122</v>
      </c>
      <c r="X6" s="30" t="s">
        <v>123</v>
      </c>
      <c r="Y6" s="32" t="s">
        <v>122</v>
      </c>
      <c r="Z6" s="33" t="s">
        <v>124</v>
      </c>
      <c r="AA6" s="31" t="s">
        <v>122</v>
      </c>
      <c r="AB6" s="34" t="s">
        <v>125</v>
      </c>
      <c r="AC6" s="35" t="s">
        <v>126</v>
      </c>
      <c r="AD6" s="35" t="s">
        <v>127</v>
      </c>
      <c r="AE6" s="36" t="s">
        <v>128</v>
      </c>
      <c r="AF6" s="37" t="s">
        <v>129</v>
      </c>
      <c r="AH6" s="38" t="s">
        <v>130</v>
      </c>
      <c r="AI6" s="39" t="s">
        <v>131</v>
      </c>
      <c r="AJ6" s="40"/>
      <c r="AK6" s="41" t="s">
        <v>132</v>
      </c>
      <c r="AL6" s="40"/>
      <c r="AM6" s="41" t="s">
        <v>133</v>
      </c>
      <c r="AN6" s="40"/>
      <c r="AO6" s="42" t="s">
        <v>134</v>
      </c>
      <c r="AP6" s="43" t="s">
        <v>63</v>
      </c>
      <c r="AQ6" s="44" t="s">
        <v>64</v>
      </c>
      <c r="AR6" s="44" t="s">
        <v>63</v>
      </c>
      <c r="AS6" s="44" t="s">
        <v>64</v>
      </c>
      <c r="AT6" s="44" t="s">
        <v>63</v>
      </c>
      <c r="AU6" s="45" t="s">
        <v>64</v>
      </c>
    </row>
    <row r="7" spans="1:47" ht="14.45" customHeight="1" x14ac:dyDescent="0.15">
      <c r="A7" s="203" t="s">
        <v>65</v>
      </c>
      <c r="B7" s="204" t="s">
        <v>208</v>
      </c>
      <c r="C7" s="48">
        <v>235</v>
      </c>
      <c r="D7" s="49">
        <v>1</v>
      </c>
      <c r="E7" s="49">
        <v>79</v>
      </c>
      <c r="F7" s="115">
        <v>0</v>
      </c>
      <c r="G7" s="51" t="s">
        <v>67</v>
      </c>
      <c r="H7" s="49">
        <v>2689162</v>
      </c>
      <c r="I7" s="49">
        <v>1873</v>
      </c>
      <c r="J7" s="52">
        <v>0</v>
      </c>
      <c r="K7" s="49">
        <v>100000</v>
      </c>
      <c r="L7" s="53">
        <v>7963518</v>
      </c>
      <c r="M7" s="179"/>
      <c r="N7" s="54"/>
      <c r="O7" s="55">
        <f>IF(K7&lt;0.5,0.5,((L7-L8)-5*K8)/5/(K7-K8))</f>
        <v>0.1728613569321534</v>
      </c>
      <c r="P7" s="56">
        <f>IF(H7&lt;0.5,1,(I7/H7)/((K7-K8)/(L7-L8)))</f>
        <v>1.0244048963074786</v>
      </c>
      <c r="Q7" s="57">
        <f>IF(C7&lt;0.5,0,D7/C7)</f>
        <v>4.2553191489361703E-3</v>
      </c>
      <c r="R7" s="58">
        <f>IF(P7=0,Q7,Q7/P7)</f>
        <v>4.1539426102654257E-3</v>
      </c>
      <c r="S7" s="59">
        <f>IF(E7&lt;0.5,0,F7/E7)</f>
        <v>0</v>
      </c>
      <c r="T7" s="60">
        <f>5*R7/(1+5*(1-O7)*R7)</f>
        <v>2.0418927469829411E-2</v>
      </c>
      <c r="U7" s="61">
        <v>100000</v>
      </c>
      <c r="V7" s="61">
        <f>5*U7*((1-T7)+O7*T7)</f>
        <v>491555.35801985225</v>
      </c>
      <c r="W7" s="62">
        <f>SUM(V7:V$24)</f>
        <v>7947090.2428440927</v>
      </c>
      <c r="X7" s="63">
        <f t="shared" ref="X7:X42" si="0">V7*(1-S7)</f>
        <v>491555.35801985225</v>
      </c>
      <c r="Y7" s="61">
        <f>SUM(X7:X$24)</f>
        <v>7844706.1816367684</v>
      </c>
      <c r="Z7" s="61">
        <f t="shared" ref="Z7:Z42" si="1">V7*S7</f>
        <v>0</v>
      </c>
      <c r="AA7" s="62">
        <f>SUM(Z7:Z$24)</f>
        <v>102384.06120732339</v>
      </c>
      <c r="AB7" s="55">
        <f t="shared" ref="AB7:AB42" si="2">W7/U7</f>
        <v>79.470902428440922</v>
      </c>
      <c r="AC7" s="56">
        <f t="shared" ref="AC7:AC42" si="3">Y7/U7</f>
        <v>78.447061816367679</v>
      </c>
      <c r="AD7" s="64">
        <f>AC7/AB7*100</f>
        <v>98.711678638612227</v>
      </c>
      <c r="AE7" s="56">
        <f t="shared" ref="AE7:AE42" si="4">AA7/U7</f>
        <v>1.023840612073234</v>
      </c>
      <c r="AF7" s="65">
        <f>AE7/AB7*100</f>
        <v>1.2883213613877669</v>
      </c>
      <c r="AH7" s="66">
        <f>IF(D7=0,0,T7*T7*(1-T7)/D7)</f>
        <v>4.0841928251899494E-4</v>
      </c>
      <c r="AI7" s="67">
        <f>IF(E7&lt;0.5,0,S7*(1-S7)/E7)</f>
        <v>0</v>
      </c>
      <c r="AJ7" s="67">
        <f>U7*U7*((1-O7)*5+AB8)^2*AH7</f>
        <v>26299254857.071472</v>
      </c>
      <c r="AK7" s="67">
        <f>SUM(AJ7:AJ$24)/U7/U7</f>
        <v>4.8409021829311536</v>
      </c>
      <c r="AL7" s="67">
        <f>U7*U7*((1-O7)*5*(1-S7)+AC8)^2*AH7+V7*V7*AI7</f>
        <v>25618627752.882614</v>
      </c>
      <c r="AM7" s="67">
        <f>SUM(AL7:AL$24)/U7/U7</f>
        <v>4.6109939491760343</v>
      </c>
      <c r="AN7" s="67">
        <f>U7*U7*((1-O7)*5*S7+AE8)^2*AH7+V7*V7*AI7</f>
        <v>4461595.2875954295</v>
      </c>
      <c r="AO7" s="68">
        <f>SUM(AN7:AN$24)/U7/U7</f>
        <v>3.4942655091462167E-2</v>
      </c>
      <c r="AP7" s="55">
        <f t="shared" ref="AP7:AP42" si="5">AB7-1.96*SQRT(AK7)</f>
        <v>75.158500565679489</v>
      </c>
      <c r="AQ7" s="56">
        <f t="shared" ref="AQ7:AQ42" si="6">AB7+1.96*SQRT(AK7)</f>
        <v>83.783304291202356</v>
      </c>
      <c r="AR7" s="56">
        <f t="shared" ref="AR7:AR42" si="7">AC7-1.96*SQRT(AM7)</f>
        <v>74.238309702598727</v>
      </c>
      <c r="AS7" s="56">
        <f t="shared" ref="AS7:AS42" si="8">AC7+1.96*SQRT(AM7)</f>
        <v>82.655813930136631</v>
      </c>
      <c r="AT7" s="56">
        <f t="shared" ref="AT7:AT42" si="9">AE7-1.96*SQRT(AO7)</f>
        <v>0.65745870231326631</v>
      </c>
      <c r="AU7" s="69">
        <f t="shared" ref="AU7:AU42" si="10">AE7+1.96*SQRT(AO7)</f>
        <v>1.3902225218332016</v>
      </c>
    </row>
    <row r="8" spans="1:47" ht="14.45" customHeight="1" x14ac:dyDescent="0.15">
      <c r="A8" s="203"/>
      <c r="B8" s="205" t="s">
        <v>166</v>
      </c>
      <c r="C8" s="71">
        <v>287</v>
      </c>
      <c r="D8" s="72">
        <v>0</v>
      </c>
      <c r="E8" s="72">
        <v>99</v>
      </c>
      <c r="F8" s="126">
        <v>0</v>
      </c>
      <c r="G8" s="74" t="s">
        <v>69</v>
      </c>
      <c r="H8" s="72">
        <v>2841813</v>
      </c>
      <c r="I8" s="72">
        <v>261</v>
      </c>
      <c r="J8" s="75">
        <v>5</v>
      </c>
      <c r="K8" s="72">
        <v>99661</v>
      </c>
      <c r="L8" s="76">
        <v>7464920</v>
      </c>
      <c r="M8" s="179"/>
      <c r="N8" s="54"/>
      <c r="O8" s="77">
        <f t="shared" ref="O8:O22" si="11">IF(K8&lt;0.5,0.5,((L8-L9)-5*K9)/5/(K8-K9))</f>
        <v>0.4553191489361702</v>
      </c>
      <c r="P8" s="78">
        <f t="shared" ref="P8:P23" si="12">IF(H8&lt;0.5,1,(I8/H8)/((K8-K9)/(L8-L9)))</f>
        <v>0.97348850068450843</v>
      </c>
      <c r="Q8" s="79">
        <f t="shared" ref="Q8:Q42" si="13">IF(C8&lt;0.5,0,D8/C8)</f>
        <v>0</v>
      </c>
      <c r="R8" s="80">
        <f t="shared" ref="R8:R42" si="14">IF(P8=0,Q8,Q8/P8)</f>
        <v>0</v>
      </c>
      <c r="S8" s="81">
        <f t="shared" ref="S8:S42" si="15">IF(E8&lt;0.5,0,F8/E8)</f>
        <v>0</v>
      </c>
      <c r="T8" s="82">
        <f>5*R8/(1+5*(1-O8)*R8)</f>
        <v>0</v>
      </c>
      <c r="U8" s="83">
        <f>U7*(1-T7)</f>
        <v>97958.107253017064</v>
      </c>
      <c r="V8" s="83">
        <f>5*U8*((1-T8)+O8*T8)</f>
        <v>489790.53626508533</v>
      </c>
      <c r="W8" s="84">
        <f>SUM(V8:V$24)</f>
        <v>7455534.8848242415</v>
      </c>
      <c r="X8" s="85">
        <f t="shared" si="0"/>
        <v>489790.53626508533</v>
      </c>
      <c r="Y8" s="83">
        <f>SUM(X8:X$24)</f>
        <v>7353150.8236169172</v>
      </c>
      <c r="Z8" s="83">
        <f t="shared" si="1"/>
        <v>0</v>
      </c>
      <c r="AA8" s="84">
        <f>SUM(Z8:Z$24)</f>
        <v>102384.06120732339</v>
      </c>
      <c r="AB8" s="77">
        <f t="shared" si="2"/>
        <v>76.109421607823222</v>
      </c>
      <c r="AC8" s="78">
        <f t="shared" si="3"/>
        <v>75.064239498057916</v>
      </c>
      <c r="AD8" s="86">
        <f t="shared" ref="AD8:AD42" si="16">AC8/AB8*100</f>
        <v>98.62673754748667</v>
      </c>
      <c r="AE8" s="78">
        <f t="shared" si="4"/>
        <v>1.0451821097652947</v>
      </c>
      <c r="AF8" s="87">
        <f t="shared" ref="AF8:AF42" si="17">AE8/AB8*100</f>
        <v>1.3732624525133184</v>
      </c>
      <c r="AH8" s="88">
        <f>IF(D8=0,0,T8*T8*(1-T8)/D8)</f>
        <v>0</v>
      </c>
      <c r="AI8" s="89">
        <f t="shared" ref="AI8:AI42" si="18">IF(E8&lt;0.5,0,S8*(1-S8)/E8)</f>
        <v>0</v>
      </c>
      <c r="AJ8" s="89">
        <f>U8*U8*((1-O8)*5+AB9)^2*AH8</f>
        <v>0</v>
      </c>
      <c r="AK8" s="89">
        <f>SUM(AJ8:AJ$24)/U8/U8</f>
        <v>2.3041109885566717</v>
      </c>
      <c r="AL8" s="89">
        <f>U8*U8*((1-O8)*5*(1-S8)+AC9)^2*AH8+V8*V8*AI8</f>
        <v>0</v>
      </c>
      <c r="AM8" s="89">
        <f>SUM(AL8:AL$24)/U8/U8</f>
        <v>2.1354479496219207</v>
      </c>
      <c r="AN8" s="89">
        <f>U8*U8*((1-O8)*5*S8+AE9)^2*AH8+V8*V8*AI8</f>
        <v>0</v>
      </c>
      <c r="AO8" s="90">
        <f>SUM(AN8:AN$24)/U8/U8</f>
        <v>3.594961203911172E-2</v>
      </c>
      <c r="AP8" s="77">
        <f t="shared" si="5"/>
        <v>73.134279128270464</v>
      </c>
      <c r="AQ8" s="78">
        <f t="shared" si="6"/>
        <v>79.084564087375981</v>
      </c>
      <c r="AR8" s="78">
        <f t="shared" si="7"/>
        <v>72.20005779235774</v>
      </c>
      <c r="AS8" s="78">
        <f t="shared" si="8"/>
        <v>77.928421203758091</v>
      </c>
      <c r="AT8" s="78">
        <f t="shared" si="9"/>
        <v>0.67355860457563166</v>
      </c>
      <c r="AU8" s="91">
        <f t="shared" si="10"/>
        <v>1.4168056149549577</v>
      </c>
    </row>
    <row r="9" spans="1:47" ht="14.45" customHeight="1" x14ac:dyDescent="0.15">
      <c r="A9" s="203"/>
      <c r="B9" s="205" t="s">
        <v>200</v>
      </c>
      <c r="C9" s="71">
        <v>490</v>
      </c>
      <c r="D9" s="72">
        <v>0</v>
      </c>
      <c r="E9" s="72">
        <v>160</v>
      </c>
      <c r="F9" s="126">
        <v>0</v>
      </c>
      <c r="G9" s="74" t="s">
        <v>71</v>
      </c>
      <c r="H9" s="72">
        <v>3013782</v>
      </c>
      <c r="I9" s="72">
        <v>350</v>
      </c>
      <c r="J9" s="75">
        <v>10</v>
      </c>
      <c r="K9" s="72">
        <v>99614</v>
      </c>
      <c r="L9" s="76">
        <v>6966743</v>
      </c>
      <c r="M9" s="179"/>
      <c r="N9" s="54"/>
      <c r="O9" s="77">
        <f t="shared" si="11"/>
        <v>0.56491228070175448</v>
      </c>
      <c r="P9" s="78">
        <f t="shared" si="12"/>
        <v>1.0145269823413694</v>
      </c>
      <c r="Q9" s="79">
        <f t="shared" si="13"/>
        <v>0</v>
      </c>
      <c r="R9" s="80">
        <f t="shared" si="14"/>
        <v>0</v>
      </c>
      <c r="S9" s="81">
        <f t="shared" si="15"/>
        <v>0</v>
      </c>
      <c r="T9" s="82">
        <f t="shared" ref="T9:T22" si="19">5*R9/(1+5*(1-O9)*R9)</f>
        <v>0</v>
      </c>
      <c r="U9" s="83">
        <f t="shared" ref="U9:U23" si="20">U8*(1-T8)</f>
        <v>97958.107253017064</v>
      </c>
      <c r="V9" s="83">
        <f t="shared" ref="V9:V22" si="21">5*U9*((1-T9)+O9*T9)</f>
        <v>489790.53626508533</v>
      </c>
      <c r="W9" s="84">
        <f>SUM(V9:V$24)</f>
        <v>6965744.3485591551</v>
      </c>
      <c r="X9" s="85">
        <f t="shared" si="0"/>
        <v>489790.53626508533</v>
      </c>
      <c r="Y9" s="83">
        <f>SUM(X9:X$24)</f>
        <v>6863360.2873518309</v>
      </c>
      <c r="Z9" s="83">
        <f t="shared" si="1"/>
        <v>0</v>
      </c>
      <c r="AA9" s="84">
        <f>SUM(Z9:Z$24)</f>
        <v>102384.06120732339</v>
      </c>
      <c r="AB9" s="77">
        <f t="shared" si="2"/>
        <v>71.109421607823208</v>
      </c>
      <c r="AC9" s="78">
        <f t="shared" si="3"/>
        <v>70.064239498057901</v>
      </c>
      <c r="AD9" s="86">
        <f t="shared" si="16"/>
        <v>98.53017773716455</v>
      </c>
      <c r="AE9" s="78">
        <f t="shared" si="4"/>
        <v>1.0451821097652947</v>
      </c>
      <c r="AF9" s="87">
        <f t="shared" si="17"/>
        <v>1.469822262835432</v>
      </c>
      <c r="AH9" s="88">
        <f>IF(D9=0,0,T9*T9*(1-T9)/D9)</f>
        <v>0</v>
      </c>
      <c r="AI9" s="89">
        <f t="shared" si="18"/>
        <v>0</v>
      </c>
      <c r="AJ9" s="89">
        <f t="shared" ref="AJ9:AJ23" si="22">U9*U9*((1-O9)*5+AB10)^2*AH9</f>
        <v>0</v>
      </c>
      <c r="AK9" s="89">
        <f>SUM(AJ9:AJ$24)/U9/U9</f>
        <v>2.3041109885566717</v>
      </c>
      <c r="AL9" s="89">
        <f t="shared" ref="AL9:AL23" si="23">U9*U9*((1-O9)*5*(1-S9)+AC10)^2*AH9+V9*V9*AI9</f>
        <v>0</v>
      </c>
      <c r="AM9" s="89">
        <f>SUM(AL9:AL$24)/U9/U9</f>
        <v>2.1354479496219207</v>
      </c>
      <c r="AN9" s="89">
        <f t="shared" ref="AN9:AN23" si="24">U9*U9*((1-O9)*5*S9+AE10)^2*AH9+V9*V9*AI9</f>
        <v>0</v>
      </c>
      <c r="AO9" s="90">
        <f>SUM(AN9:AN$24)/U9/U9</f>
        <v>3.594961203911172E-2</v>
      </c>
      <c r="AP9" s="77">
        <f t="shared" si="5"/>
        <v>68.13427912827045</v>
      </c>
      <c r="AQ9" s="78">
        <f t="shared" si="6"/>
        <v>74.084564087375966</v>
      </c>
      <c r="AR9" s="78">
        <f t="shared" si="7"/>
        <v>67.200057792357725</v>
      </c>
      <c r="AS9" s="78">
        <f t="shared" si="8"/>
        <v>72.928421203758077</v>
      </c>
      <c r="AT9" s="78">
        <f t="shared" si="9"/>
        <v>0.67355860457563166</v>
      </c>
      <c r="AU9" s="91">
        <f t="shared" si="10"/>
        <v>1.4168056149549577</v>
      </c>
    </row>
    <row r="10" spans="1:47" ht="14.45" customHeight="1" x14ac:dyDescent="0.15">
      <c r="A10" s="203"/>
      <c r="B10" s="205" t="s">
        <v>177</v>
      </c>
      <c r="C10" s="71">
        <v>450</v>
      </c>
      <c r="D10" s="72">
        <v>0</v>
      </c>
      <c r="E10" s="72">
        <v>132</v>
      </c>
      <c r="F10" s="126">
        <v>0</v>
      </c>
      <c r="G10" s="74" t="s">
        <v>73</v>
      </c>
      <c r="H10" s="72">
        <v>3096387</v>
      </c>
      <c r="I10" s="72">
        <v>941</v>
      </c>
      <c r="J10" s="75">
        <v>15</v>
      </c>
      <c r="K10" s="72">
        <v>99557</v>
      </c>
      <c r="L10" s="76">
        <v>6468797</v>
      </c>
      <c r="M10" s="179"/>
      <c r="N10" s="54"/>
      <c r="O10" s="77">
        <f t="shared" si="11"/>
        <v>0.5870129870129871</v>
      </c>
      <c r="P10" s="78">
        <f t="shared" si="12"/>
        <v>0.98169808499767264</v>
      </c>
      <c r="Q10" s="79">
        <f t="shared" si="13"/>
        <v>0</v>
      </c>
      <c r="R10" s="80">
        <f t="shared" si="14"/>
        <v>0</v>
      </c>
      <c r="S10" s="81">
        <f t="shared" si="15"/>
        <v>0</v>
      </c>
      <c r="T10" s="82">
        <f t="shared" si="19"/>
        <v>0</v>
      </c>
      <c r="U10" s="83">
        <f t="shared" si="20"/>
        <v>97958.107253017064</v>
      </c>
      <c r="V10" s="83">
        <f t="shared" si="21"/>
        <v>489790.53626508533</v>
      </c>
      <c r="W10" s="84">
        <f>SUM(V10:V$24)</f>
        <v>6475953.8122940706</v>
      </c>
      <c r="X10" s="85">
        <f t="shared" si="0"/>
        <v>489790.53626508533</v>
      </c>
      <c r="Y10" s="83">
        <f>SUM(X10:X$24)</f>
        <v>6373569.7510867463</v>
      </c>
      <c r="Z10" s="83">
        <f t="shared" si="1"/>
        <v>0</v>
      </c>
      <c r="AA10" s="84">
        <f>SUM(Z10:Z$24)</f>
        <v>102384.06120732339</v>
      </c>
      <c r="AB10" s="77">
        <f t="shared" si="2"/>
        <v>66.109421607823222</v>
      </c>
      <c r="AC10" s="78">
        <f t="shared" si="3"/>
        <v>65.064239498057916</v>
      </c>
      <c r="AD10" s="86">
        <f t="shared" si="16"/>
        <v>98.419011867982192</v>
      </c>
      <c r="AE10" s="78">
        <f t="shared" si="4"/>
        <v>1.0451821097652947</v>
      </c>
      <c r="AF10" s="87">
        <f t="shared" si="17"/>
        <v>1.5809881320177976</v>
      </c>
      <c r="AH10" s="88">
        <f t="shared" ref="AH10:AH22" si="25">IF(D10=0,0,T10*T10*(1-T10)/D10)</f>
        <v>0</v>
      </c>
      <c r="AI10" s="89">
        <f t="shared" si="18"/>
        <v>0</v>
      </c>
      <c r="AJ10" s="89">
        <f t="shared" si="22"/>
        <v>0</v>
      </c>
      <c r="AK10" s="89">
        <f>SUM(AJ10:AJ$24)/U10/U10</f>
        <v>2.3041109885566717</v>
      </c>
      <c r="AL10" s="89">
        <f t="shared" si="23"/>
        <v>0</v>
      </c>
      <c r="AM10" s="89">
        <f>SUM(AL10:AL$24)/U10/U10</f>
        <v>2.1354479496219207</v>
      </c>
      <c r="AN10" s="89">
        <f t="shared" si="24"/>
        <v>0</v>
      </c>
      <c r="AO10" s="90">
        <f>SUM(AN10:AN$24)/U10/U10</f>
        <v>3.594961203911172E-2</v>
      </c>
      <c r="AP10" s="77">
        <f t="shared" si="5"/>
        <v>63.134279128270471</v>
      </c>
      <c r="AQ10" s="78">
        <f t="shared" si="6"/>
        <v>69.084564087375981</v>
      </c>
      <c r="AR10" s="78">
        <f t="shared" si="7"/>
        <v>62.20005779235774</v>
      </c>
      <c r="AS10" s="78">
        <f t="shared" si="8"/>
        <v>67.928421203758091</v>
      </c>
      <c r="AT10" s="78">
        <f t="shared" si="9"/>
        <v>0.67355860457563166</v>
      </c>
      <c r="AU10" s="91">
        <f t="shared" si="10"/>
        <v>1.4168056149549577</v>
      </c>
    </row>
    <row r="11" spans="1:47" ht="14.45" customHeight="1" x14ac:dyDescent="0.15">
      <c r="A11" s="203"/>
      <c r="B11" s="205" t="s">
        <v>210</v>
      </c>
      <c r="C11" s="71">
        <v>92</v>
      </c>
      <c r="D11" s="72">
        <v>0</v>
      </c>
      <c r="E11" s="72">
        <v>40</v>
      </c>
      <c r="F11" s="126">
        <v>0</v>
      </c>
      <c r="G11" s="74" t="s">
        <v>75</v>
      </c>
      <c r="H11" s="72">
        <v>3228469</v>
      </c>
      <c r="I11" s="72">
        <v>1962</v>
      </c>
      <c r="J11" s="75">
        <v>20</v>
      </c>
      <c r="K11" s="72">
        <v>99403</v>
      </c>
      <c r="L11" s="76">
        <v>5971330</v>
      </c>
      <c r="M11" s="179"/>
      <c r="N11" s="54"/>
      <c r="O11" s="77">
        <f t="shared" si="11"/>
        <v>0.52070175438596489</v>
      </c>
      <c r="P11" s="78">
        <f t="shared" si="12"/>
        <v>1.0583511809924049</v>
      </c>
      <c r="Q11" s="79">
        <f t="shared" si="13"/>
        <v>0</v>
      </c>
      <c r="R11" s="80">
        <f t="shared" si="14"/>
        <v>0</v>
      </c>
      <c r="S11" s="81">
        <f t="shared" si="15"/>
        <v>0</v>
      </c>
      <c r="T11" s="82">
        <f t="shared" si="19"/>
        <v>0</v>
      </c>
      <c r="U11" s="83">
        <f t="shared" si="20"/>
        <v>97958.107253017064</v>
      </c>
      <c r="V11" s="83">
        <f t="shared" si="21"/>
        <v>489790.53626508533</v>
      </c>
      <c r="W11" s="84">
        <f>SUM(V11:V$24)</f>
        <v>5986163.2760289842</v>
      </c>
      <c r="X11" s="85">
        <f t="shared" si="0"/>
        <v>489790.53626508533</v>
      </c>
      <c r="Y11" s="83">
        <f>SUM(X11:X$24)</f>
        <v>5883779.2148216618</v>
      </c>
      <c r="Z11" s="83">
        <f t="shared" si="1"/>
        <v>0</v>
      </c>
      <c r="AA11" s="84">
        <f>SUM(Z11:Z$24)</f>
        <v>102384.06120732339</v>
      </c>
      <c r="AB11" s="77">
        <f t="shared" si="2"/>
        <v>61.109421607823208</v>
      </c>
      <c r="AC11" s="78">
        <f t="shared" si="3"/>
        <v>60.064239498057923</v>
      </c>
      <c r="AD11" s="86">
        <f t="shared" si="16"/>
        <v>98.289654717282616</v>
      </c>
      <c r="AE11" s="78">
        <f t="shared" si="4"/>
        <v>1.0451821097652947</v>
      </c>
      <c r="AF11" s="87">
        <f t="shared" si="17"/>
        <v>1.7103452827174046</v>
      </c>
      <c r="AH11" s="88">
        <f t="shared" si="25"/>
        <v>0</v>
      </c>
      <c r="AI11" s="89">
        <f t="shared" si="18"/>
        <v>0</v>
      </c>
      <c r="AJ11" s="89">
        <f t="shared" si="22"/>
        <v>0</v>
      </c>
      <c r="AK11" s="89">
        <f>SUM(AJ11:AJ$24)/U11/U11</f>
        <v>2.3041109885566717</v>
      </c>
      <c r="AL11" s="89">
        <f t="shared" si="23"/>
        <v>0</v>
      </c>
      <c r="AM11" s="89">
        <f>SUM(AL11:AL$24)/U11/U11</f>
        <v>2.1354479496219207</v>
      </c>
      <c r="AN11" s="89">
        <f t="shared" si="24"/>
        <v>0</v>
      </c>
      <c r="AO11" s="90">
        <f>SUM(AN11:AN$24)/U11/U11</f>
        <v>3.594961203911172E-2</v>
      </c>
      <c r="AP11" s="77">
        <f t="shared" si="5"/>
        <v>58.134279128270457</v>
      </c>
      <c r="AQ11" s="78">
        <f t="shared" si="6"/>
        <v>64.084564087375966</v>
      </c>
      <c r="AR11" s="78">
        <f t="shared" si="7"/>
        <v>57.200057792357747</v>
      </c>
      <c r="AS11" s="78">
        <f t="shared" si="8"/>
        <v>62.928421203758099</v>
      </c>
      <c r="AT11" s="78">
        <f t="shared" si="9"/>
        <v>0.67355860457563166</v>
      </c>
      <c r="AU11" s="91">
        <f t="shared" si="10"/>
        <v>1.4168056149549577</v>
      </c>
    </row>
    <row r="12" spans="1:47" ht="14.45" customHeight="1" x14ac:dyDescent="0.15">
      <c r="A12" s="203"/>
      <c r="B12" s="205" t="s">
        <v>211</v>
      </c>
      <c r="C12" s="71">
        <v>191</v>
      </c>
      <c r="D12" s="72">
        <v>0</v>
      </c>
      <c r="E12" s="72">
        <v>65</v>
      </c>
      <c r="F12" s="126">
        <v>0</v>
      </c>
      <c r="G12" s="74" t="s">
        <v>77</v>
      </c>
      <c r="H12" s="72">
        <v>3642952</v>
      </c>
      <c r="I12" s="72">
        <v>2412</v>
      </c>
      <c r="J12" s="75">
        <v>25</v>
      </c>
      <c r="K12" s="72">
        <v>99118</v>
      </c>
      <c r="L12" s="76">
        <v>5474998</v>
      </c>
      <c r="M12" s="179"/>
      <c r="N12" s="54"/>
      <c r="O12" s="77">
        <f t="shared" si="11"/>
        <v>0.51083591331269351</v>
      </c>
      <c r="P12" s="78">
        <f t="shared" si="12"/>
        <v>1.0142640282602235</v>
      </c>
      <c r="Q12" s="79">
        <f t="shared" si="13"/>
        <v>0</v>
      </c>
      <c r="R12" s="80">
        <f t="shared" si="14"/>
        <v>0</v>
      </c>
      <c r="S12" s="81">
        <f t="shared" si="15"/>
        <v>0</v>
      </c>
      <c r="T12" s="82">
        <f t="shared" si="19"/>
        <v>0</v>
      </c>
      <c r="U12" s="83">
        <f t="shared" si="20"/>
        <v>97958.107253017064</v>
      </c>
      <c r="V12" s="83">
        <f t="shared" si="21"/>
        <v>489790.53626508533</v>
      </c>
      <c r="W12" s="84">
        <f>SUM(V12:V$24)</f>
        <v>5496372.7397638988</v>
      </c>
      <c r="X12" s="85">
        <f t="shared" si="0"/>
        <v>489790.53626508533</v>
      </c>
      <c r="Y12" s="83">
        <f>SUM(X12:X$24)</f>
        <v>5393988.6785565754</v>
      </c>
      <c r="Z12" s="83">
        <f t="shared" si="1"/>
        <v>0</v>
      </c>
      <c r="AA12" s="84">
        <f>SUM(Z12:Z$24)</f>
        <v>102384.06120732339</v>
      </c>
      <c r="AB12" s="77">
        <f t="shared" si="2"/>
        <v>56.109421607823208</v>
      </c>
      <c r="AC12" s="78">
        <f t="shared" si="3"/>
        <v>55.064239498057908</v>
      </c>
      <c r="AD12" s="86">
        <f t="shared" si="16"/>
        <v>98.13724312278498</v>
      </c>
      <c r="AE12" s="78">
        <f t="shared" si="4"/>
        <v>1.0451821097652947</v>
      </c>
      <c r="AF12" s="87">
        <f t="shared" si="17"/>
        <v>1.8627568772150154</v>
      </c>
      <c r="AH12" s="88">
        <f t="shared" si="25"/>
        <v>0</v>
      </c>
      <c r="AI12" s="89">
        <f t="shared" si="18"/>
        <v>0</v>
      </c>
      <c r="AJ12" s="89">
        <f t="shared" si="22"/>
        <v>0</v>
      </c>
      <c r="AK12" s="89">
        <f>SUM(AJ12:AJ$24)/U12/U12</f>
        <v>2.3041109885566717</v>
      </c>
      <c r="AL12" s="89">
        <f t="shared" si="23"/>
        <v>0</v>
      </c>
      <c r="AM12" s="89">
        <f>SUM(AL12:AL$24)/U12/U12</f>
        <v>2.1354479496219207</v>
      </c>
      <c r="AN12" s="89">
        <f t="shared" si="24"/>
        <v>0</v>
      </c>
      <c r="AO12" s="90">
        <f>SUM(AN12:AN$24)/U12/U12</f>
        <v>3.594961203911172E-2</v>
      </c>
      <c r="AP12" s="77">
        <f t="shared" si="5"/>
        <v>53.134279128270457</v>
      </c>
      <c r="AQ12" s="78">
        <f t="shared" si="6"/>
        <v>59.084564087375959</v>
      </c>
      <c r="AR12" s="78">
        <f t="shared" si="7"/>
        <v>52.200057792357732</v>
      </c>
      <c r="AS12" s="78">
        <f t="shared" si="8"/>
        <v>57.928421203758084</v>
      </c>
      <c r="AT12" s="78">
        <f t="shared" si="9"/>
        <v>0.67355860457563166</v>
      </c>
      <c r="AU12" s="91">
        <f t="shared" si="10"/>
        <v>1.4168056149549577</v>
      </c>
    </row>
    <row r="13" spans="1:47" ht="14.45" customHeight="1" x14ac:dyDescent="0.15">
      <c r="A13" s="203"/>
      <c r="B13" s="205" t="s">
        <v>333</v>
      </c>
      <c r="C13" s="71">
        <v>259</v>
      </c>
      <c r="D13" s="72">
        <v>0</v>
      </c>
      <c r="E13" s="72">
        <v>88</v>
      </c>
      <c r="F13" s="126">
        <v>0</v>
      </c>
      <c r="G13" s="74" t="s">
        <v>79</v>
      </c>
      <c r="H13" s="72">
        <v>4180032</v>
      </c>
      <c r="I13" s="72">
        <v>3177</v>
      </c>
      <c r="J13" s="75">
        <v>30</v>
      </c>
      <c r="K13" s="72">
        <v>98795</v>
      </c>
      <c r="L13" s="76">
        <v>4980198</v>
      </c>
      <c r="M13" s="179"/>
      <c r="N13" s="54"/>
      <c r="O13" s="77">
        <f t="shared" si="11"/>
        <v>0.51657754010695189</v>
      </c>
      <c r="P13" s="78">
        <f t="shared" si="12"/>
        <v>1.0020178689264798</v>
      </c>
      <c r="Q13" s="79">
        <f t="shared" si="13"/>
        <v>0</v>
      </c>
      <c r="R13" s="80">
        <f t="shared" si="14"/>
        <v>0</v>
      </c>
      <c r="S13" s="81">
        <f t="shared" si="15"/>
        <v>0</v>
      </c>
      <c r="T13" s="82">
        <f t="shared" si="19"/>
        <v>0</v>
      </c>
      <c r="U13" s="83">
        <f t="shared" si="20"/>
        <v>97958.107253017064</v>
      </c>
      <c r="V13" s="83">
        <f t="shared" si="21"/>
        <v>489790.53626508533</v>
      </c>
      <c r="W13" s="84">
        <f>SUM(V13:V$24)</f>
        <v>5006582.2034988133</v>
      </c>
      <c r="X13" s="85">
        <f t="shared" si="0"/>
        <v>489790.53626508533</v>
      </c>
      <c r="Y13" s="83">
        <f>SUM(X13:X$24)</f>
        <v>4904198.1422914891</v>
      </c>
      <c r="Z13" s="83">
        <f t="shared" si="1"/>
        <v>0</v>
      </c>
      <c r="AA13" s="84">
        <f>SUM(Z13:Z$24)</f>
        <v>102384.06120732339</v>
      </c>
      <c r="AB13" s="77">
        <f t="shared" si="2"/>
        <v>51.109421607823208</v>
      </c>
      <c r="AC13" s="78">
        <f t="shared" si="3"/>
        <v>50.064239498057901</v>
      </c>
      <c r="AD13" s="86">
        <f t="shared" si="16"/>
        <v>97.955010882758017</v>
      </c>
      <c r="AE13" s="78">
        <f t="shared" si="4"/>
        <v>1.0451821097652947</v>
      </c>
      <c r="AF13" s="87">
        <f t="shared" si="17"/>
        <v>2.0449891172419585</v>
      </c>
      <c r="AH13" s="88">
        <f t="shared" si="25"/>
        <v>0</v>
      </c>
      <c r="AI13" s="89">
        <f t="shared" si="18"/>
        <v>0</v>
      </c>
      <c r="AJ13" s="89">
        <f t="shared" si="22"/>
        <v>0</v>
      </c>
      <c r="AK13" s="89">
        <f>SUM(AJ13:AJ$24)/U13/U13</f>
        <v>2.3041109885566717</v>
      </c>
      <c r="AL13" s="89">
        <f t="shared" si="23"/>
        <v>0</v>
      </c>
      <c r="AM13" s="89">
        <f>SUM(AL13:AL$24)/U13/U13</f>
        <v>2.1354479496219207</v>
      </c>
      <c r="AN13" s="89">
        <f t="shared" si="24"/>
        <v>0</v>
      </c>
      <c r="AO13" s="90">
        <f>SUM(AN13:AN$24)/U13/U13</f>
        <v>3.594961203911172E-2</v>
      </c>
      <c r="AP13" s="77">
        <f t="shared" si="5"/>
        <v>48.134279128270457</v>
      </c>
      <c r="AQ13" s="78">
        <f t="shared" si="6"/>
        <v>54.084564087375959</v>
      </c>
      <c r="AR13" s="78">
        <f t="shared" si="7"/>
        <v>47.200057792357725</v>
      </c>
      <c r="AS13" s="78">
        <f t="shared" si="8"/>
        <v>52.928421203758077</v>
      </c>
      <c r="AT13" s="78">
        <f t="shared" si="9"/>
        <v>0.67355860457563166</v>
      </c>
      <c r="AU13" s="91">
        <f t="shared" si="10"/>
        <v>1.4168056149549577</v>
      </c>
    </row>
    <row r="14" spans="1:47" ht="14.45" customHeight="1" x14ac:dyDescent="0.15">
      <c r="A14" s="203"/>
      <c r="B14" s="205" t="s">
        <v>142</v>
      </c>
      <c r="C14" s="71">
        <v>287</v>
      </c>
      <c r="D14" s="72">
        <v>0</v>
      </c>
      <c r="E14" s="72">
        <v>97</v>
      </c>
      <c r="F14" s="126">
        <v>0</v>
      </c>
      <c r="G14" s="74" t="s">
        <v>81</v>
      </c>
      <c r="H14" s="72">
        <v>4926663</v>
      </c>
      <c r="I14" s="72">
        <v>4867</v>
      </c>
      <c r="J14" s="75">
        <v>35</v>
      </c>
      <c r="K14" s="72">
        <v>98421</v>
      </c>
      <c r="L14" s="76">
        <v>4487127</v>
      </c>
      <c r="M14" s="179"/>
      <c r="N14" s="54"/>
      <c r="O14" s="77">
        <f t="shared" si="11"/>
        <v>0.53387096774193554</v>
      </c>
      <c r="P14" s="78">
        <f t="shared" si="12"/>
        <v>0.97782963082719465</v>
      </c>
      <c r="Q14" s="79">
        <f t="shared" si="13"/>
        <v>0</v>
      </c>
      <c r="R14" s="80">
        <f t="shared" si="14"/>
        <v>0</v>
      </c>
      <c r="S14" s="81">
        <f t="shared" si="15"/>
        <v>0</v>
      </c>
      <c r="T14" s="82">
        <f t="shared" si="19"/>
        <v>0</v>
      </c>
      <c r="U14" s="83">
        <f t="shared" si="20"/>
        <v>97958.107253017064</v>
      </c>
      <c r="V14" s="83">
        <f t="shared" si="21"/>
        <v>489790.53626508533</v>
      </c>
      <c r="W14" s="84">
        <f>SUM(V14:V$24)</f>
        <v>4516791.6672337279</v>
      </c>
      <c r="X14" s="85">
        <f t="shared" si="0"/>
        <v>489790.53626508533</v>
      </c>
      <c r="Y14" s="83">
        <f>SUM(X14:X$24)</f>
        <v>4414407.6060264045</v>
      </c>
      <c r="Z14" s="83">
        <f t="shared" si="1"/>
        <v>0</v>
      </c>
      <c r="AA14" s="84">
        <f>SUM(Z14:Z$24)</f>
        <v>102384.06120732339</v>
      </c>
      <c r="AB14" s="77">
        <f t="shared" si="2"/>
        <v>46.109421607823201</v>
      </c>
      <c r="AC14" s="78">
        <f t="shared" si="3"/>
        <v>45.064239498057908</v>
      </c>
      <c r="AD14" s="86">
        <f t="shared" si="16"/>
        <v>97.733256949837852</v>
      </c>
      <c r="AE14" s="78">
        <f t="shared" si="4"/>
        <v>1.0451821097652947</v>
      </c>
      <c r="AF14" s="87">
        <f t="shared" si="17"/>
        <v>2.2667430501621446</v>
      </c>
      <c r="AH14" s="88">
        <f t="shared" si="25"/>
        <v>0</v>
      </c>
      <c r="AI14" s="89">
        <f t="shared" si="18"/>
        <v>0</v>
      </c>
      <c r="AJ14" s="89">
        <f t="shared" si="22"/>
        <v>0</v>
      </c>
      <c r="AK14" s="89">
        <f>SUM(AJ14:AJ$24)/U14/U14</f>
        <v>2.3041109885566717</v>
      </c>
      <c r="AL14" s="89">
        <f t="shared" si="23"/>
        <v>0</v>
      </c>
      <c r="AM14" s="89">
        <f>SUM(AL14:AL$24)/U14/U14</f>
        <v>2.1354479496219207</v>
      </c>
      <c r="AN14" s="89">
        <f t="shared" si="24"/>
        <v>0</v>
      </c>
      <c r="AO14" s="90">
        <f>SUM(AN14:AN$24)/U14/U14</f>
        <v>3.594961203911172E-2</v>
      </c>
      <c r="AP14" s="77">
        <f t="shared" si="5"/>
        <v>43.13427912827045</v>
      </c>
      <c r="AQ14" s="78">
        <f t="shared" si="6"/>
        <v>49.084564087375952</v>
      </c>
      <c r="AR14" s="78">
        <f t="shared" si="7"/>
        <v>42.200057792357732</v>
      </c>
      <c r="AS14" s="78">
        <f t="shared" si="8"/>
        <v>47.928421203758084</v>
      </c>
      <c r="AT14" s="78">
        <f t="shared" si="9"/>
        <v>0.67355860457563166</v>
      </c>
      <c r="AU14" s="91">
        <f t="shared" si="10"/>
        <v>1.4168056149549577</v>
      </c>
    </row>
    <row r="15" spans="1:47" ht="14.45" customHeight="1" x14ac:dyDescent="0.15">
      <c r="A15" s="203"/>
      <c r="B15" s="205" t="s">
        <v>334</v>
      </c>
      <c r="C15" s="71">
        <v>269</v>
      </c>
      <c r="D15" s="72">
        <v>2</v>
      </c>
      <c r="E15" s="72">
        <v>87</v>
      </c>
      <c r="F15" s="126">
        <v>0</v>
      </c>
      <c r="G15" s="74" t="s">
        <v>83</v>
      </c>
      <c r="H15" s="72">
        <v>4381848</v>
      </c>
      <c r="I15" s="72">
        <v>6629</v>
      </c>
      <c r="J15" s="75">
        <v>40</v>
      </c>
      <c r="K15" s="72">
        <v>97925</v>
      </c>
      <c r="L15" s="76">
        <v>3996178</v>
      </c>
      <c r="M15" s="179"/>
      <c r="N15" s="54"/>
      <c r="O15" s="77">
        <f t="shared" si="11"/>
        <v>0.53368841544607193</v>
      </c>
      <c r="P15" s="78">
        <f t="shared" si="12"/>
        <v>0.98278483788079118</v>
      </c>
      <c r="Q15" s="79">
        <f t="shared" si="13"/>
        <v>7.4349442379182153E-3</v>
      </c>
      <c r="R15" s="80">
        <f t="shared" si="14"/>
        <v>7.565180038746234E-3</v>
      </c>
      <c r="S15" s="81">
        <f t="shared" si="15"/>
        <v>0</v>
      </c>
      <c r="T15" s="82">
        <f t="shared" si="19"/>
        <v>3.7170266666769154E-2</v>
      </c>
      <c r="U15" s="83">
        <f t="shared" si="20"/>
        <v>97958.107253017064</v>
      </c>
      <c r="V15" s="83">
        <f t="shared" si="21"/>
        <v>481301.03317013144</v>
      </c>
      <c r="W15" s="84">
        <f>SUM(V15:V$24)</f>
        <v>4027001.130968642</v>
      </c>
      <c r="X15" s="85">
        <f t="shared" si="0"/>
        <v>481301.03317013144</v>
      </c>
      <c r="Y15" s="83">
        <f>SUM(X15:X$24)</f>
        <v>3924617.0697613186</v>
      </c>
      <c r="Z15" s="83">
        <f t="shared" si="1"/>
        <v>0</v>
      </c>
      <c r="AA15" s="84">
        <f>SUM(Z15:Z$24)</f>
        <v>102384.06120732339</v>
      </c>
      <c r="AB15" s="77">
        <f t="shared" si="2"/>
        <v>41.109421607823194</v>
      </c>
      <c r="AC15" s="78">
        <f t="shared" si="3"/>
        <v>40.064239498057901</v>
      </c>
      <c r="AD15" s="86">
        <f t="shared" si="16"/>
        <v>97.457560654255488</v>
      </c>
      <c r="AE15" s="78">
        <f t="shared" si="4"/>
        <v>1.0451821097652947</v>
      </c>
      <c r="AF15" s="87">
        <f t="shared" si="17"/>
        <v>2.542439345744516</v>
      </c>
      <c r="AH15" s="88">
        <f t="shared" si="25"/>
        <v>6.6513660798512783E-4</v>
      </c>
      <c r="AI15" s="89">
        <f t="shared" si="18"/>
        <v>0</v>
      </c>
      <c r="AJ15" s="89">
        <f t="shared" si="22"/>
        <v>10173760880.980995</v>
      </c>
      <c r="AK15" s="89">
        <f>SUM(AJ15:AJ$24)/U15/U15</f>
        <v>2.3041109885566717</v>
      </c>
      <c r="AL15" s="89">
        <f t="shared" si="23"/>
        <v>9628047667.6393986</v>
      </c>
      <c r="AM15" s="89">
        <f>SUM(AL15:AL$24)/U15/U15</f>
        <v>2.1354479496219207</v>
      </c>
      <c r="AN15" s="89">
        <f t="shared" si="24"/>
        <v>7521016.9864225211</v>
      </c>
      <c r="AO15" s="90">
        <f>SUM(AN15:AN$24)/U15/U15</f>
        <v>3.594961203911172E-2</v>
      </c>
      <c r="AP15" s="77">
        <f t="shared" si="5"/>
        <v>38.134279128270443</v>
      </c>
      <c r="AQ15" s="78">
        <f t="shared" si="6"/>
        <v>44.084564087375945</v>
      </c>
      <c r="AR15" s="78">
        <f t="shared" si="7"/>
        <v>37.200057792357725</v>
      </c>
      <c r="AS15" s="78">
        <f t="shared" si="8"/>
        <v>42.928421203758077</v>
      </c>
      <c r="AT15" s="78">
        <f t="shared" si="9"/>
        <v>0.67355860457563166</v>
      </c>
      <c r="AU15" s="91">
        <f t="shared" si="10"/>
        <v>1.4168056149549577</v>
      </c>
    </row>
    <row r="16" spans="1:47" ht="14.45" customHeight="1" x14ac:dyDescent="0.15">
      <c r="A16" s="203"/>
      <c r="B16" s="205" t="s">
        <v>202</v>
      </c>
      <c r="C16" s="71">
        <v>343</v>
      </c>
      <c r="D16" s="72">
        <v>1</v>
      </c>
      <c r="E16" s="72">
        <v>116</v>
      </c>
      <c r="F16" s="128">
        <v>0</v>
      </c>
      <c r="G16" s="74" t="s">
        <v>85</v>
      </c>
      <c r="H16" s="72">
        <v>4015388</v>
      </c>
      <c r="I16" s="72">
        <v>9566</v>
      </c>
      <c r="J16" s="75">
        <v>45</v>
      </c>
      <c r="K16" s="72">
        <v>97174</v>
      </c>
      <c r="L16" s="76">
        <v>3508304</v>
      </c>
      <c r="M16" s="179"/>
      <c r="N16" s="54"/>
      <c r="O16" s="77">
        <f t="shared" si="11"/>
        <v>0.53811965811965812</v>
      </c>
      <c r="P16" s="78">
        <f t="shared" si="12"/>
        <v>0.98381889997385186</v>
      </c>
      <c r="Q16" s="79">
        <f t="shared" si="13"/>
        <v>2.9154518950437317E-3</v>
      </c>
      <c r="R16" s="80">
        <f t="shared" si="14"/>
        <v>2.9634030156578811E-3</v>
      </c>
      <c r="S16" s="81">
        <f t="shared" si="15"/>
        <v>0</v>
      </c>
      <c r="T16" s="82">
        <f t="shared" si="19"/>
        <v>1.4716301303799278E-2</v>
      </c>
      <c r="U16" s="83">
        <f t="shared" si="20"/>
        <v>94316.97828425045</v>
      </c>
      <c r="V16" s="83">
        <f t="shared" si="21"/>
        <v>468379.44861400669</v>
      </c>
      <c r="W16" s="84">
        <f>SUM(V16:V$24)</f>
        <v>3545700.0977985109</v>
      </c>
      <c r="X16" s="85">
        <f t="shared" si="0"/>
        <v>468379.44861400669</v>
      </c>
      <c r="Y16" s="83">
        <f>SUM(X16:X$24)</f>
        <v>3443316.0365911871</v>
      </c>
      <c r="Z16" s="83">
        <f t="shared" si="1"/>
        <v>0</v>
      </c>
      <c r="AA16" s="84">
        <f>SUM(Z16:Z$24)</f>
        <v>102384.06120732339</v>
      </c>
      <c r="AB16" s="77">
        <f t="shared" si="2"/>
        <v>37.593444598199035</v>
      </c>
      <c r="AC16" s="78">
        <f t="shared" si="3"/>
        <v>36.507912989046325</v>
      </c>
      <c r="AD16" s="86">
        <f t="shared" si="16"/>
        <v>97.112444414831003</v>
      </c>
      <c r="AE16" s="78">
        <f t="shared" si="4"/>
        <v>1.0855316091527079</v>
      </c>
      <c r="AF16" s="87">
        <f t="shared" si="17"/>
        <v>2.8875555851689945</v>
      </c>
      <c r="AH16" s="88">
        <f t="shared" si="25"/>
        <v>2.1338242169485509E-4</v>
      </c>
      <c r="AI16" s="89">
        <f t="shared" si="18"/>
        <v>0</v>
      </c>
      <c r="AJ16" s="89">
        <f t="shared" si="22"/>
        <v>2381976602.4636278</v>
      </c>
      <c r="AK16" s="89">
        <f>SUM(AJ16:AJ$24)/U16/U16</f>
        <v>1.3417736994921143</v>
      </c>
      <c r="AL16" s="89">
        <f t="shared" si="23"/>
        <v>2236114508.5301299</v>
      </c>
      <c r="AM16" s="89">
        <f>SUM(AL16:AL$24)/U16/U16</f>
        <v>1.2211825220246415</v>
      </c>
      <c r="AN16" s="89">
        <f t="shared" si="24"/>
        <v>2304096.9523932873</v>
      </c>
      <c r="AO16" s="90">
        <f>SUM(AN16:AN$24)/U16/U16</f>
        <v>3.7933409086693293E-2</v>
      </c>
      <c r="AP16" s="77">
        <f t="shared" si="5"/>
        <v>35.323079463695578</v>
      </c>
      <c r="AQ16" s="78">
        <f t="shared" si="6"/>
        <v>39.863809732702492</v>
      </c>
      <c r="AR16" s="78">
        <f t="shared" si="7"/>
        <v>34.341973290760642</v>
      </c>
      <c r="AS16" s="78">
        <f t="shared" si="8"/>
        <v>38.673852687332008</v>
      </c>
      <c r="AT16" s="78">
        <f t="shared" si="9"/>
        <v>0.70379218972180735</v>
      </c>
      <c r="AU16" s="91">
        <f t="shared" si="10"/>
        <v>1.4672710285836084</v>
      </c>
    </row>
    <row r="17" spans="1:47" ht="14.45" customHeight="1" x14ac:dyDescent="0.15">
      <c r="A17" s="203"/>
      <c r="B17" s="205" t="s">
        <v>145</v>
      </c>
      <c r="C17" s="71">
        <v>503</v>
      </c>
      <c r="D17" s="72">
        <v>1</v>
      </c>
      <c r="E17" s="72">
        <v>176</v>
      </c>
      <c r="F17" s="128">
        <v>0</v>
      </c>
      <c r="G17" s="74" t="s">
        <v>87</v>
      </c>
      <c r="H17" s="72">
        <v>3807362</v>
      </c>
      <c r="I17" s="72">
        <v>14638</v>
      </c>
      <c r="J17" s="75">
        <v>50</v>
      </c>
      <c r="K17" s="72">
        <v>96004</v>
      </c>
      <c r="L17" s="76">
        <v>3025136</v>
      </c>
      <c r="M17" s="179"/>
      <c r="N17" s="54"/>
      <c r="O17" s="77">
        <f t="shared" si="11"/>
        <v>0.53771739130434781</v>
      </c>
      <c r="P17" s="78">
        <f t="shared" si="12"/>
        <v>0.99410913388781819</v>
      </c>
      <c r="Q17" s="79">
        <f t="shared" si="13"/>
        <v>1.9880715705765406E-3</v>
      </c>
      <c r="R17" s="80">
        <f t="shared" si="14"/>
        <v>1.9998524335064481E-3</v>
      </c>
      <c r="S17" s="81">
        <f t="shared" si="15"/>
        <v>0</v>
      </c>
      <c r="T17" s="82">
        <f t="shared" si="19"/>
        <v>9.9532534029773845E-3</v>
      </c>
      <c r="U17" s="83">
        <f t="shared" si="20"/>
        <v>92928.981213755527</v>
      </c>
      <c r="V17" s="83">
        <f t="shared" si="21"/>
        <v>462506.97451675328</v>
      </c>
      <c r="W17" s="84">
        <f>SUM(V17:V$24)</f>
        <v>3077320.6491845041</v>
      </c>
      <c r="X17" s="85">
        <f t="shared" si="0"/>
        <v>462506.97451675328</v>
      </c>
      <c r="Y17" s="83">
        <f>SUM(X17:X$24)</f>
        <v>2974936.5879771807</v>
      </c>
      <c r="Z17" s="83">
        <f t="shared" si="1"/>
        <v>0</v>
      </c>
      <c r="AA17" s="84">
        <f>SUM(Z17:Z$24)</f>
        <v>102384.06120732339</v>
      </c>
      <c r="AB17" s="77">
        <f t="shared" si="2"/>
        <v>33.114757194055983</v>
      </c>
      <c r="AC17" s="78">
        <f t="shared" si="3"/>
        <v>32.013011970229421</v>
      </c>
      <c r="AD17" s="86">
        <f t="shared" si="16"/>
        <v>96.672947902440541</v>
      </c>
      <c r="AE17" s="78">
        <f t="shared" si="4"/>
        <v>1.1017452238265613</v>
      </c>
      <c r="AF17" s="87">
        <f t="shared" si="17"/>
        <v>3.3270520975594584</v>
      </c>
      <c r="AH17" s="88">
        <f t="shared" si="25"/>
        <v>9.8081211827810418E-5</v>
      </c>
      <c r="AI17" s="89">
        <f t="shared" si="18"/>
        <v>0</v>
      </c>
      <c r="AJ17" s="89">
        <f t="shared" si="22"/>
        <v>799965678.97705233</v>
      </c>
      <c r="AK17" s="89">
        <f>SUM(AJ17:AJ$24)/U17/U17</f>
        <v>1.1063288187073723</v>
      </c>
      <c r="AL17" s="89">
        <f t="shared" si="23"/>
        <v>743080361.56145847</v>
      </c>
      <c r="AM17" s="89">
        <f>SUM(AL17:AL$24)/U17/U17</f>
        <v>0.99899881989229111</v>
      </c>
      <c r="AN17" s="89">
        <f t="shared" si="24"/>
        <v>1048912.1740956299</v>
      </c>
      <c r="AO17" s="90">
        <f>SUM(AN17:AN$24)/U17/U17</f>
        <v>3.8808218625609528E-2</v>
      </c>
      <c r="AP17" s="77">
        <f t="shared" si="5"/>
        <v>31.053186727167635</v>
      </c>
      <c r="AQ17" s="78">
        <f t="shared" si="6"/>
        <v>35.176327660944331</v>
      </c>
      <c r="AR17" s="78">
        <f t="shared" si="7"/>
        <v>30.05399337243658</v>
      </c>
      <c r="AS17" s="78">
        <f t="shared" si="8"/>
        <v>33.972030568022262</v>
      </c>
      <c r="AT17" s="78">
        <f t="shared" si="9"/>
        <v>0.71562911088624181</v>
      </c>
      <c r="AU17" s="91">
        <f t="shared" si="10"/>
        <v>1.4878613367668807</v>
      </c>
    </row>
    <row r="18" spans="1:47" ht="14.45" customHeight="1" x14ac:dyDescent="0.15">
      <c r="A18" s="203"/>
      <c r="B18" s="205" t="s">
        <v>181</v>
      </c>
      <c r="C18" s="71">
        <v>580</v>
      </c>
      <c r="D18" s="72">
        <v>3</v>
      </c>
      <c r="E18" s="72">
        <v>194</v>
      </c>
      <c r="F18" s="128">
        <v>0</v>
      </c>
      <c r="G18" s="74" t="s">
        <v>89</v>
      </c>
      <c r="H18" s="72">
        <v>4296539</v>
      </c>
      <c r="I18" s="72">
        <v>27134</v>
      </c>
      <c r="J18" s="75">
        <v>55</v>
      </c>
      <c r="K18" s="72">
        <v>94164</v>
      </c>
      <c r="L18" s="76">
        <v>2549369</v>
      </c>
      <c r="M18" s="179"/>
      <c r="N18" s="54"/>
      <c r="O18" s="77">
        <f t="shared" si="11"/>
        <v>0.53580846634281754</v>
      </c>
      <c r="P18" s="78">
        <f t="shared" si="12"/>
        <v>1.017048497327077</v>
      </c>
      <c r="Q18" s="79">
        <f t="shared" si="13"/>
        <v>5.1724137931034482E-3</v>
      </c>
      <c r="R18" s="80">
        <f t="shared" si="14"/>
        <v>5.0857100784251286E-3</v>
      </c>
      <c r="S18" s="81">
        <f t="shared" si="15"/>
        <v>0</v>
      </c>
      <c r="T18" s="82">
        <f t="shared" si="19"/>
        <v>2.5131900530356958E-2</v>
      </c>
      <c r="U18" s="83">
        <f t="shared" si="20"/>
        <v>92004.035515254494</v>
      </c>
      <c r="V18" s="83">
        <f t="shared" si="21"/>
        <v>454653.57507693907</v>
      </c>
      <c r="W18" s="84">
        <f>SUM(V18:V$24)</f>
        <v>2614813.674667751</v>
      </c>
      <c r="X18" s="85">
        <f t="shared" si="0"/>
        <v>454653.57507693907</v>
      </c>
      <c r="Y18" s="83">
        <f>SUM(X18:X$24)</f>
        <v>2512429.6134604272</v>
      </c>
      <c r="Z18" s="83">
        <f t="shared" si="1"/>
        <v>0</v>
      </c>
      <c r="AA18" s="84">
        <f>SUM(Z18:Z$24)</f>
        <v>102384.06120732339</v>
      </c>
      <c r="AB18" s="77">
        <f t="shared" si="2"/>
        <v>28.420641116706324</v>
      </c>
      <c r="AC18" s="78">
        <f t="shared" si="3"/>
        <v>27.307819699320255</v>
      </c>
      <c r="AD18" s="86">
        <f t="shared" si="16"/>
        <v>96.084460541138441</v>
      </c>
      <c r="AE18" s="78">
        <f t="shared" si="4"/>
        <v>1.1128214173860653</v>
      </c>
      <c r="AF18" s="87">
        <f t="shared" si="17"/>
        <v>3.9155394588615478</v>
      </c>
      <c r="AH18" s="88">
        <f t="shared" si="25"/>
        <v>2.0524626788244051E-4</v>
      </c>
      <c r="AI18" s="89">
        <f t="shared" si="18"/>
        <v>0</v>
      </c>
      <c r="AJ18" s="89">
        <f t="shared" si="22"/>
        <v>1211346358.9470494</v>
      </c>
      <c r="AK18" s="89">
        <f>SUM(AJ18:AJ$24)/U18/U18</f>
        <v>1.0341795697837071</v>
      </c>
      <c r="AL18" s="89">
        <f t="shared" si="23"/>
        <v>1108876066.9380796</v>
      </c>
      <c r="AM18" s="89">
        <f>SUM(AL18:AL$24)/U18/U18</f>
        <v>0.93140094380418648</v>
      </c>
      <c r="AN18" s="89">
        <f t="shared" si="24"/>
        <v>2263853.167344342</v>
      </c>
      <c r="AO18" s="90">
        <f>SUM(AN18:AN$24)/U18/U18</f>
        <v>3.9468528132731794E-2</v>
      </c>
      <c r="AP18" s="77">
        <f t="shared" si="5"/>
        <v>26.427426568474978</v>
      </c>
      <c r="AQ18" s="78">
        <f t="shared" si="6"/>
        <v>30.413855664937671</v>
      </c>
      <c r="AR18" s="78">
        <f t="shared" si="7"/>
        <v>25.416241029077284</v>
      </c>
      <c r="AS18" s="78">
        <f t="shared" si="8"/>
        <v>29.199398369563227</v>
      </c>
      <c r="AT18" s="78">
        <f t="shared" si="9"/>
        <v>0.72343433789484435</v>
      </c>
      <c r="AU18" s="91">
        <f t="shared" si="10"/>
        <v>1.5022084968772864</v>
      </c>
    </row>
    <row r="19" spans="1:47" ht="14.45" customHeight="1" x14ac:dyDescent="0.15">
      <c r="A19" s="203"/>
      <c r="B19" s="205" t="s">
        <v>146</v>
      </c>
      <c r="C19" s="71">
        <v>535</v>
      </c>
      <c r="D19" s="72">
        <v>7</v>
      </c>
      <c r="E19" s="72">
        <v>182</v>
      </c>
      <c r="F19" s="128">
        <v>1</v>
      </c>
      <c r="G19" s="74" t="s">
        <v>91</v>
      </c>
      <c r="H19" s="72">
        <v>4936772</v>
      </c>
      <c r="I19" s="72">
        <v>46155</v>
      </c>
      <c r="J19" s="75">
        <v>60</v>
      </c>
      <c r="K19" s="72">
        <v>91282</v>
      </c>
      <c r="L19" s="76">
        <v>2085238</v>
      </c>
      <c r="M19" s="179"/>
      <c r="N19" s="54"/>
      <c r="O19" s="77">
        <f t="shared" si="11"/>
        <v>0.52924419940271084</v>
      </c>
      <c r="P19" s="78">
        <f t="shared" si="12"/>
        <v>0.95825599073661039</v>
      </c>
      <c r="Q19" s="79">
        <f t="shared" si="13"/>
        <v>1.3084112149532711E-2</v>
      </c>
      <c r="R19" s="80">
        <f t="shared" si="14"/>
        <v>1.3654088548379403E-2</v>
      </c>
      <c r="S19" s="81">
        <f t="shared" si="15"/>
        <v>5.4945054945054949E-3</v>
      </c>
      <c r="T19" s="82">
        <f t="shared" si="19"/>
        <v>6.6144639556203547E-2</v>
      </c>
      <c r="U19" s="83">
        <f t="shared" si="20"/>
        <v>89691.799246293682</v>
      </c>
      <c r="V19" s="83">
        <f t="shared" si="21"/>
        <v>434494.89222754491</v>
      </c>
      <c r="W19" s="84">
        <f>SUM(V19:V$24)</f>
        <v>2160160.0995908119</v>
      </c>
      <c r="X19" s="85">
        <f t="shared" si="0"/>
        <v>432107.55765486613</v>
      </c>
      <c r="Y19" s="83">
        <f>SUM(X19:X$24)</f>
        <v>2057776.0383834885</v>
      </c>
      <c r="Z19" s="83">
        <f t="shared" si="1"/>
        <v>2387.3345726788184</v>
      </c>
      <c r="AA19" s="84">
        <f>SUM(Z19:Z$24)</f>
        <v>102384.06120732339</v>
      </c>
      <c r="AB19" s="77">
        <f t="shared" si="2"/>
        <v>24.084254276793047</v>
      </c>
      <c r="AC19" s="78">
        <f t="shared" si="3"/>
        <v>22.942744550511641</v>
      </c>
      <c r="AD19" s="86">
        <f t="shared" si="16"/>
        <v>95.260348470156558</v>
      </c>
      <c r="AE19" s="78">
        <f t="shared" si="4"/>
        <v>1.1415097262814047</v>
      </c>
      <c r="AF19" s="87">
        <f t="shared" si="17"/>
        <v>4.7396515298434352</v>
      </c>
      <c r="AH19" s="88">
        <f t="shared" si="25"/>
        <v>5.8367472099923293E-4</v>
      </c>
      <c r="AI19" s="89">
        <f t="shared" si="18"/>
        <v>3.0023713757562332E-5</v>
      </c>
      <c r="AJ19" s="89">
        <f t="shared" si="22"/>
        <v>2474497425.1934624</v>
      </c>
      <c r="AK19" s="89">
        <f>SUM(AJ19:AJ$24)/U19/U19</f>
        <v>0.93761029448411959</v>
      </c>
      <c r="AL19" s="89">
        <f t="shared" si="23"/>
        <v>2226841334.1260638</v>
      </c>
      <c r="AM19" s="89">
        <f>SUM(AL19:AL$24)/U19/U19</f>
        <v>0.84220188163330079</v>
      </c>
      <c r="AN19" s="89">
        <f t="shared" si="24"/>
        <v>12506252.350314055</v>
      </c>
      <c r="AO19" s="90">
        <f>SUM(AN19:AN$24)/U19/U19</f>
        <v>4.1248327913351562E-2</v>
      </c>
      <c r="AP19" s="77">
        <f t="shared" si="5"/>
        <v>22.186380807014253</v>
      </c>
      <c r="AQ19" s="78">
        <f t="shared" si="6"/>
        <v>25.982127746571841</v>
      </c>
      <c r="AR19" s="78">
        <f t="shared" si="7"/>
        <v>21.144022018134152</v>
      </c>
      <c r="AS19" s="78">
        <f t="shared" si="8"/>
        <v>24.74146708288913</v>
      </c>
      <c r="AT19" s="78">
        <f t="shared" si="9"/>
        <v>0.74343991266583875</v>
      </c>
      <c r="AU19" s="91">
        <f t="shared" si="10"/>
        <v>1.5395795398969705</v>
      </c>
    </row>
    <row r="20" spans="1:47" ht="14.45" customHeight="1" x14ac:dyDescent="0.15">
      <c r="A20" s="203"/>
      <c r="B20" s="205" t="s">
        <v>147</v>
      </c>
      <c r="C20" s="71">
        <v>357</v>
      </c>
      <c r="D20" s="72">
        <v>3</v>
      </c>
      <c r="E20" s="72">
        <v>112</v>
      </c>
      <c r="F20" s="126">
        <v>2</v>
      </c>
      <c r="G20" s="74" t="s">
        <v>93</v>
      </c>
      <c r="H20" s="72">
        <v>3933785</v>
      </c>
      <c r="I20" s="72">
        <v>57468</v>
      </c>
      <c r="J20" s="75">
        <v>65</v>
      </c>
      <c r="K20" s="72">
        <v>86929</v>
      </c>
      <c r="L20" s="76">
        <v>1639074</v>
      </c>
      <c r="M20" s="179"/>
      <c r="N20" s="54"/>
      <c r="O20" s="77">
        <f t="shared" si="11"/>
        <v>0.5272548053228191</v>
      </c>
      <c r="P20" s="78">
        <f t="shared" si="12"/>
        <v>1.0086189358122006</v>
      </c>
      <c r="Q20" s="79">
        <f t="shared" si="13"/>
        <v>8.4033613445378148E-3</v>
      </c>
      <c r="R20" s="80">
        <f t="shared" si="14"/>
        <v>8.3315522306458816E-3</v>
      </c>
      <c r="S20" s="81">
        <f t="shared" si="15"/>
        <v>1.7857142857142856E-2</v>
      </c>
      <c r="T20" s="82">
        <f t="shared" si="19"/>
        <v>4.0853218042005333E-2</v>
      </c>
      <c r="U20" s="83">
        <f t="shared" si="20"/>
        <v>83759.167514000219</v>
      </c>
      <c r="V20" s="83">
        <f t="shared" si="21"/>
        <v>410707.56549779582</v>
      </c>
      <c r="W20" s="84">
        <f>SUM(V20:V$24)</f>
        <v>1725665.207363267</v>
      </c>
      <c r="X20" s="85">
        <f t="shared" si="0"/>
        <v>403373.50182819233</v>
      </c>
      <c r="Y20" s="83">
        <f>SUM(X20:X$24)</f>
        <v>1625668.4807286221</v>
      </c>
      <c r="Z20" s="83">
        <f t="shared" si="1"/>
        <v>7334.0636696034962</v>
      </c>
      <c r="AA20" s="84">
        <f>SUM(Z20:Z$24)</f>
        <v>99996.726634644569</v>
      </c>
      <c r="AB20" s="77">
        <f t="shared" si="2"/>
        <v>20.602702469252989</v>
      </c>
      <c r="AC20" s="78">
        <f t="shared" si="3"/>
        <v>19.408842386797769</v>
      </c>
      <c r="AD20" s="86">
        <f t="shared" si="16"/>
        <v>94.205322897630012</v>
      </c>
      <c r="AE20" s="78">
        <f t="shared" si="4"/>
        <v>1.1938600824552161</v>
      </c>
      <c r="AF20" s="87">
        <f t="shared" si="17"/>
        <v>5.7946771023699739</v>
      </c>
      <c r="AH20" s="88">
        <f t="shared" si="25"/>
        <v>5.336006663120644E-4</v>
      </c>
      <c r="AI20" s="89">
        <f t="shared" si="18"/>
        <v>1.5659165451895044E-4</v>
      </c>
      <c r="AJ20" s="89">
        <f t="shared" si="22"/>
        <v>1313513145.8859589</v>
      </c>
      <c r="AK20" s="89">
        <f>SUM(AJ20:AJ$24)/U20/U20</f>
        <v>0.7224216556639701</v>
      </c>
      <c r="AL20" s="89">
        <f t="shared" si="23"/>
        <v>1177597483.7639356</v>
      </c>
      <c r="AM20" s="89">
        <f>SUM(AL20:AL$24)/U20/U20</f>
        <v>0.64831988771410787</v>
      </c>
      <c r="AN20" s="89">
        <f t="shared" si="24"/>
        <v>31765471.58598955</v>
      </c>
      <c r="AO20" s="90">
        <f>SUM(AN20:AN$24)/U20/U20</f>
        <v>4.5515837353302238E-2</v>
      </c>
      <c r="AP20" s="77">
        <f t="shared" si="5"/>
        <v>18.936792798112712</v>
      </c>
      <c r="AQ20" s="78">
        <f t="shared" si="6"/>
        <v>22.268612140393266</v>
      </c>
      <c r="AR20" s="78">
        <f t="shared" si="7"/>
        <v>17.830683433890137</v>
      </c>
      <c r="AS20" s="78">
        <f t="shared" si="8"/>
        <v>20.987001339705401</v>
      </c>
      <c r="AT20" s="78">
        <f t="shared" si="9"/>
        <v>0.77570503851045403</v>
      </c>
      <c r="AU20" s="91">
        <f t="shared" si="10"/>
        <v>1.6120151263999782</v>
      </c>
    </row>
    <row r="21" spans="1:47" ht="14.45" customHeight="1" x14ac:dyDescent="0.15">
      <c r="A21" s="203"/>
      <c r="B21" s="205" t="s">
        <v>184</v>
      </c>
      <c r="C21" s="71">
        <v>405</v>
      </c>
      <c r="D21" s="72">
        <v>11</v>
      </c>
      <c r="E21" s="72">
        <v>135</v>
      </c>
      <c r="F21" s="126">
        <v>4</v>
      </c>
      <c r="G21" s="74" t="s">
        <v>95</v>
      </c>
      <c r="H21" s="72">
        <v>3235341</v>
      </c>
      <c r="I21" s="72">
        <v>73470</v>
      </c>
      <c r="J21" s="75">
        <v>70</v>
      </c>
      <c r="K21" s="72">
        <v>80842</v>
      </c>
      <c r="L21" s="76">
        <v>1218817</v>
      </c>
      <c r="M21" s="179"/>
      <c r="N21" s="54"/>
      <c r="O21" s="77">
        <f t="shared" si="11"/>
        <v>0.53200229489386108</v>
      </c>
      <c r="P21" s="78">
        <f t="shared" si="12"/>
        <v>1.0001077519982688</v>
      </c>
      <c r="Q21" s="79">
        <f t="shared" si="13"/>
        <v>2.7160493827160494E-2</v>
      </c>
      <c r="R21" s="80">
        <f t="shared" si="14"/>
        <v>2.7157567544989401E-2</v>
      </c>
      <c r="S21" s="81">
        <f t="shared" si="15"/>
        <v>2.9629629629629631E-2</v>
      </c>
      <c r="T21" s="82">
        <f t="shared" si="19"/>
        <v>0.12767433826227537</v>
      </c>
      <c r="U21" s="83">
        <f t="shared" si="20"/>
        <v>80337.335980533913</v>
      </c>
      <c r="V21" s="83">
        <f t="shared" si="21"/>
        <v>377685.37966726633</v>
      </c>
      <c r="W21" s="84">
        <f>SUM(V21:V$24)</f>
        <v>1314957.6418654709</v>
      </c>
      <c r="X21" s="85">
        <f t="shared" si="0"/>
        <v>366494.70175119914</v>
      </c>
      <c r="Y21" s="83">
        <f>SUM(X21:X$24)</f>
        <v>1222294.9789004298</v>
      </c>
      <c r="Z21" s="83">
        <f t="shared" si="1"/>
        <v>11190.67791606715</v>
      </c>
      <c r="AA21" s="84">
        <f>SUM(Z21:Z$24)</f>
        <v>92662.662965041076</v>
      </c>
      <c r="AB21" s="77">
        <f t="shared" si="2"/>
        <v>16.367951785009286</v>
      </c>
      <c r="AC21" s="78">
        <f t="shared" si="3"/>
        <v>15.214532122357122</v>
      </c>
      <c r="AD21" s="86">
        <f t="shared" si="16"/>
        <v>92.953182671832337</v>
      </c>
      <c r="AE21" s="78">
        <f t="shared" si="4"/>
        <v>1.1534196626521651</v>
      </c>
      <c r="AF21" s="87">
        <f t="shared" si="17"/>
        <v>7.0468173281676778</v>
      </c>
      <c r="AH21" s="88">
        <f t="shared" si="25"/>
        <v>1.292686444149355E-3</v>
      </c>
      <c r="AI21" s="89">
        <f t="shared" si="18"/>
        <v>2.129756642788193E-4</v>
      </c>
      <c r="AJ21" s="89">
        <f t="shared" si="22"/>
        <v>2060227402.462631</v>
      </c>
      <c r="AK21" s="89">
        <f>SUM(AJ21:AJ$24)/U21/U21</f>
        <v>0.58175642169079023</v>
      </c>
      <c r="AL21" s="89">
        <f t="shared" si="23"/>
        <v>1780254387.8956721</v>
      </c>
      <c r="AM21" s="89">
        <f>SUM(AL21:AL$24)/U21/U21</f>
        <v>0.52226659290352107</v>
      </c>
      <c r="AN21" s="89">
        <f t="shared" si="24"/>
        <v>43041180.670890436</v>
      </c>
      <c r="AO21" s="90">
        <f>SUM(AN21:AN$24)/U21/U21</f>
        <v>4.4553990021617494E-2</v>
      </c>
      <c r="AP21" s="77">
        <f t="shared" si="5"/>
        <v>14.873001796023923</v>
      </c>
      <c r="AQ21" s="78">
        <f t="shared" si="6"/>
        <v>17.862901773994651</v>
      </c>
      <c r="AR21" s="78">
        <f t="shared" si="7"/>
        <v>13.798079036901001</v>
      </c>
      <c r="AS21" s="78">
        <f t="shared" si="8"/>
        <v>16.630985207813243</v>
      </c>
      <c r="AT21" s="78">
        <f t="shared" si="9"/>
        <v>0.73970646722924194</v>
      </c>
      <c r="AU21" s="91">
        <f t="shared" si="10"/>
        <v>1.5671328580750883</v>
      </c>
    </row>
    <row r="22" spans="1:47" ht="14.45" customHeight="1" x14ac:dyDescent="0.15">
      <c r="A22" s="203"/>
      <c r="B22" s="205" t="s">
        <v>185</v>
      </c>
      <c r="C22" s="71">
        <v>456</v>
      </c>
      <c r="D22" s="72">
        <v>13</v>
      </c>
      <c r="E22" s="72">
        <v>153</v>
      </c>
      <c r="F22" s="126">
        <v>7</v>
      </c>
      <c r="G22" s="74" t="s">
        <v>97</v>
      </c>
      <c r="H22" s="72">
        <v>2593169</v>
      </c>
      <c r="I22" s="72">
        <v>102673</v>
      </c>
      <c r="J22" s="75">
        <v>75</v>
      </c>
      <c r="K22" s="72">
        <v>72127</v>
      </c>
      <c r="L22" s="76">
        <v>835000</v>
      </c>
      <c r="M22" s="179"/>
      <c r="N22" s="54"/>
      <c r="O22" s="77">
        <f t="shared" si="11"/>
        <v>0.53363147123474564</v>
      </c>
      <c r="P22" s="78">
        <f t="shared" si="12"/>
        <v>0.98997905253822749</v>
      </c>
      <c r="Q22" s="79">
        <f t="shared" si="13"/>
        <v>2.850877192982456E-2</v>
      </c>
      <c r="R22" s="80">
        <f t="shared" si="14"/>
        <v>2.8797348647661116E-2</v>
      </c>
      <c r="S22" s="81">
        <f t="shared" si="15"/>
        <v>4.5751633986928102E-2</v>
      </c>
      <c r="T22" s="82">
        <f t="shared" si="19"/>
        <v>0.13492632127327908</v>
      </c>
      <c r="U22" s="83">
        <f t="shared" si="20"/>
        <v>70080.319771465161</v>
      </c>
      <c r="V22" s="83">
        <f t="shared" si="21"/>
        <v>328352.44161225297</v>
      </c>
      <c r="W22" s="84">
        <f>SUM(V22:V$24)</f>
        <v>937272.26219820476</v>
      </c>
      <c r="X22" s="85">
        <f t="shared" si="0"/>
        <v>313329.78088489501</v>
      </c>
      <c r="Y22" s="83">
        <f>SUM(X22:X$24)</f>
        <v>855800.27714923082</v>
      </c>
      <c r="Z22" s="83">
        <f t="shared" si="1"/>
        <v>15022.660727357978</v>
      </c>
      <c r="AA22" s="84">
        <f>SUM(Z22:Z$24)</f>
        <v>81471.985048973933</v>
      </c>
      <c r="AB22" s="77">
        <f t="shared" si="2"/>
        <v>13.374257783849854</v>
      </c>
      <c r="AC22" s="78">
        <f t="shared" si="3"/>
        <v>12.211706224230014</v>
      </c>
      <c r="AD22" s="86">
        <f t="shared" si="16"/>
        <v>91.307543353742702</v>
      </c>
      <c r="AE22" s="78">
        <f t="shared" si="4"/>
        <v>1.1625515596198399</v>
      </c>
      <c r="AF22" s="87">
        <f t="shared" si="17"/>
        <v>8.6924566462572912</v>
      </c>
      <c r="AH22" s="88">
        <f t="shared" si="25"/>
        <v>1.2114433352737597E-3</v>
      </c>
      <c r="AI22" s="89">
        <f t="shared" si="18"/>
        <v>2.8534916323172724E-4</v>
      </c>
      <c r="AJ22" s="89">
        <f t="shared" si="22"/>
        <v>911279675.72153902</v>
      </c>
      <c r="AK22" s="89">
        <f>SUM(AJ22:AJ$24)/U22/U22</f>
        <v>0.34501991481935729</v>
      </c>
      <c r="AL22" s="89">
        <f t="shared" si="23"/>
        <v>773525206.5772438</v>
      </c>
      <c r="AM22" s="89">
        <f>SUM(AL22:AL$24)/U22/U22</f>
        <v>0.32384821248446294</v>
      </c>
      <c r="AN22" s="89">
        <f t="shared" si="24"/>
        <v>39372090.219943479</v>
      </c>
      <c r="AO22" s="90">
        <f>SUM(AN22:AN$24)/U22/U22</f>
        <v>4.9786533171048052E-2</v>
      </c>
      <c r="AP22" s="77">
        <f t="shared" si="5"/>
        <v>12.222985224995938</v>
      </c>
      <c r="AQ22" s="78">
        <f t="shared" si="6"/>
        <v>14.525530342703771</v>
      </c>
      <c r="AR22" s="78">
        <f t="shared" si="7"/>
        <v>11.096316026550156</v>
      </c>
      <c r="AS22" s="78">
        <f t="shared" si="8"/>
        <v>13.327096421909872</v>
      </c>
      <c r="AT22" s="78">
        <f t="shared" si="9"/>
        <v>0.72521879634924047</v>
      </c>
      <c r="AU22" s="91">
        <f t="shared" si="10"/>
        <v>1.5998843228904394</v>
      </c>
    </row>
    <row r="23" spans="1:47" ht="14.45" customHeight="1" x14ac:dyDescent="0.15">
      <c r="A23" s="203"/>
      <c r="B23" s="205" t="s">
        <v>205</v>
      </c>
      <c r="C23" s="71">
        <v>350</v>
      </c>
      <c r="D23" s="72">
        <v>18</v>
      </c>
      <c r="E23" s="72">
        <v>120</v>
      </c>
      <c r="F23" s="126">
        <v>13</v>
      </c>
      <c r="G23" s="74" t="s">
        <v>99</v>
      </c>
      <c r="H23" s="72">
        <v>1700191</v>
      </c>
      <c r="I23" s="72">
        <v>119801</v>
      </c>
      <c r="J23" s="75">
        <v>80</v>
      </c>
      <c r="K23" s="72">
        <v>58934</v>
      </c>
      <c r="L23" s="76">
        <v>505129</v>
      </c>
      <c r="M23" s="179"/>
      <c r="N23" s="54"/>
      <c r="O23" s="77">
        <f>IF(K23&lt;0.5,0.5,((L23-L24)-5*K24)/5/(K23-K24))</f>
        <v>0.51768128916741274</v>
      </c>
      <c r="P23" s="78">
        <f t="shared" si="12"/>
        <v>0.99185554200888892</v>
      </c>
      <c r="Q23" s="79">
        <f t="shared" si="13"/>
        <v>5.1428571428571428E-2</v>
      </c>
      <c r="R23" s="80">
        <f t="shared" si="14"/>
        <v>5.1850868650094743E-2</v>
      </c>
      <c r="S23" s="81">
        <f t="shared" si="15"/>
        <v>0.10833333333333334</v>
      </c>
      <c r="T23" s="82">
        <f>5*R23/(1+5*(1-O23)*R23)</f>
        <v>0.2304394520140397</v>
      </c>
      <c r="U23" s="83">
        <f t="shared" si="20"/>
        <v>60624.640031046321</v>
      </c>
      <c r="V23" s="83">
        <f>5*U23*((1-T23)+O23*T23)</f>
        <v>269432.49343764281</v>
      </c>
      <c r="W23" s="84">
        <f>SUM(V23:V$24)</f>
        <v>608919.82058595179</v>
      </c>
      <c r="X23" s="85">
        <f t="shared" si="0"/>
        <v>240243.9733152315</v>
      </c>
      <c r="Y23" s="83">
        <f>SUM(X23:X$24)</f>
        <v>542470.49626433582</v>
      </c>
      <c r="Z23" s="83">
        <f t="shared" si="1"/>
        <v>29188.520122411304</v>
      </c>
      <c r="AA23" s="84">
        <f>SUM(Z23:Z$24)</f>
        <v>66449.324321615946</v>
      </c>
      <c r="AB23" s="77">
        <f t="shared" si="2"/>
        <v>10.044097915865883</v>
      </c>
      <c r="AC23" s="78">
        <f t="shared" si="3"/>
        <v>8.9480200787424504</v>
      </c>
      <c r="AD23" s="86">
        <f t="shared" si="16"/>
        <v>89.087344166646915</v>
      </c>
      <c r="AE23" s="78">
        <f t="shared" si="4"/>
        <v>1.096077837123433</v>
      </c>
      <c r="AF23" s="87">
        <f t="shared" si="17"/>
        <v>10.912655833353076</v>
      </c>
      <c r="AH23" s="88">
        <f>IF(D23=0,0,T23*T23*(1-T23)/D23)</f>
        <v>2.2703037040870309E-3</v>
      </c>
      <c r="AI23" s="89">
        <f t="shared" si="18"/>
        <v>8.0497685185185186E-4</v>
      </c>
      <c r="AJ23" s="89">
        <f t="shared" si="22"/>
        <v>783199801.60774088</v>
      </c>
      <c r="AK23" s="89">
        <f>SUM(AJ23:AJ$24)/U23/U23</f>
        <v>0.21309547264662243</v>
      </c>
      <c r="AL23" s="89">
        <f t="shared" si="23"/>
        <v>679642974.34071088</v>
      </c>
      <c r="AM23" s="89">
        <f>SUM(AL23:AL$24)/U23/U23</f>
        <v>0.2222850594888886</v>
      </c>
      <c r="AN23" s="89">
        <f t="shared" si="24"/>
        <v>67810334.014596298</v>
      </c>
      <c r="AO23" s="90">
        <f>SUM(AN23:AN$24)/U23/U23</f>
        <v>5.5815704666166845E-2</v>
      </c>
      <c r="AP23" s="77">
        <f t="shared" si="5"/>
        <v>9.1393175183553801</v>
      </c>
      <c r="AQ23" s="78">
        <f t="shared" si="6"/>
        <v>10.948878313376387</v>
      </c>
      <c r="AR23" s="78">
        <f t="shared" si="7"/>
        <v>8.02393659521268</v>
      </c>
      <c r="AS23" s="78">
        <f t="shared" si="8"/>
        <v>9.8721035622722209</v>
      </c>
      <c r="AT23" s="78">
        <f t="shared" si="9"/>
        <v>0.63302102522499371</v>
      </c>
      <c r="AU23" s="91">
        <f t="shared" si="10"/>
        <v>1.5591346490218723</v>
      </c>
    </row>
    <row r="24" spans="1:47" ht="14.45" customHeight="1" x14ac:dyDescent="0.15">
      <c r="A24" s="183"/>
      <c r="B24" s="206" t="s">
        <v>206</v>
      </c>
      <c r="C24" s="71">
        <v>256</v>
      </c>
      <c r="D24" s="95">
        <v>33</v>
      </c>
      <c r="E24" s="95">
        <v>82</v>
      </c>
      <c r="F24" s="180">
        <v>9</v>
      </c>
      <c r="G24" s="97" t="s">
        <v>101</v>
      </c>
      <c r="H24" s="95">
        <v>1052072</v>
      </c>
      <c r="I24" s="95">
        <v>159813</v>
      </c>
      <c r="J24" s="98">
        <v>85</v>
      </c>
      <c r="K24" s="95">
        <v>41062</v>
      </c>
      <c r="L24" s="99">
        <v>253559</v>
      </c>
      <c r="M24" s="179"/>
      <c r="N24" s="54"/>
      <c r="O24" s="100">
        <v>1</v>
      </c>
      <c r="P24" s="101">
        <f>IF(H24&lt;0.5,1,(I24/H24)/(K24/L24))</f>
        <v>0.93800590719217503</v>
      </c>
      <c r="Q24" s="102">
        <f t="shared" si="13"/>
        <v>0.12890625</v>
      </c>
      <c r="R24" s="103">
        <f t="shared" si="14"/>
        <v>0.13742584029760294</v>
      </c>
      <c r="S24" s="104">
        <f t="shared" si="15"/>
        <v>0.10975609756097561</v>
      </c>
      <c r="T24" s="100">
        <v>1</v>
      </c>
      <c r="U24" s="105">
        <f>U23*(1-T23)</f>
        <v>46654.33120374359</v>
      </c>
      <c r="V24" s="105">
        <f>U24/R24</f>
        <v>339487.32714830898</v>
      </c>
      <c r="W24" s="106">
        <f>SUM(V24:V$24)</f>
        <v>339487.32714830898</v>
      </c>
      <c r="X24" s="100">
        <f t="shared" si="0"/>
        <v>302226.52294910431</v>
      </c>
      <c r="Y24" s="105">
        <f>SUM(X24:X$24)</f>
        <v>302226.52294910431</v>
      </c>
      <c r="Z24" s="105">
        <f t="shared" si="1"/>
        <v>37260.804199204642</v>
      </c>
      <c r="AA24" s="106">
        <f>SUM(Z24:Z$24)</f>
        <v>37260.804199204642</v>
      </c>
      <c r="AB24" s="107">
        <f t="shared" si="2"/>
        <v>7.2766518860968725</v>
      </c>
      <c r="AC24" s="101">
        <f t="shared" si="3"/>
        <v>6.4779949717691672</v>
      </c>
      <c r="AD24" s="108">
        <f t="shared" si="16"/>
        <v>89.024390243902445</v>
      </c>
      <c r="AE24" s="101">
        <f t="shared" si="4"/>
        <v>0.79865691432770547</v>
      </c>
      <c r="AF24" s="109">
        <f t="shared" si="17"/>
        <v>10.97560975609756</v>
      </c>
      <c r="AH24" s="110">
        <f>0</f>
        <v>0</v>
      </c>
      <c r="AI24" s="111">
        <f t="shared" si="18"/>
        <v>1.1915816659653806E-3</v>
      </c>
      <c r="AJ24" s="111">
        <v>0</v>
      </c>
      <c r="AK24" s="111">
        <f>(1-R24)/R24/R24/D24</f>
        <v>1.384030629858797</v>
      </c>
      <c r="AL24" s="111">
        <f>V24*V24*AI24</f>
        <v>137331747.50503665</v>
      </c>
      <c r="AM24" s="111">
        <f>(1-S24)*(1-S24)*(1-R24)/R24/R24/D24+AI24/R24/R24</f>
        <v>1.1599854633376829</v>
      </c>
      <c r="AN24" s="111">
        <f>V24*V24*AI24</f>
        <v>137331747.50503665</v>
      </c>
      <c r="AO24" s="112">
        <f>S24*S24*(1-R24)/R24/R24/D24+AI24/R24/R24</f>
        <v>7.976643515520733E-2</v>
      </c>
      <c r="AP24" s="107">
        <f t="shared" si="5"/>
        <v>4.9708131953672812</v>
      </c>
      <c r="AQ24" s="101">
        <f t="shared" si="6"/>
        <v>9.5824905768264639</v>
      </c>
      <c r="AR24" s="101">
        <f t="shared" si="7"/>
        <v>4.3670235944269624</v>
      </c>
      <c r="AS24" s="101">
        <f t="shared" si="8"/>
        <v>8.5889663491113719</v>
      </c>
      <c r="AT24" s="101">
        <f t="shared" si="9"/>
        <v>0.24509505031226908</v>
      </c>
      <c r="AU24" s="113">
        <f t="shared" si="10"/>
        <v>1.3522187783431419</v>
      </c>
    </row>
    <row r="25" spans="1:47" ht="14.45" customHeight="1" x14ac:dyDescent="0.15">
      <c r="A25" s="203" t="s">
        <v>102</v>
      </c>
      <c r="B25" s="204" t="s">
        <v>67</v>
      </c>
      <c r="C25" s="71">
        <v>219</v>
      </c>
      <c r="D25" s="49">
        <v>1</v>
      </c>
      <c r="E25" s="49">
        <v>71</v>
      </c>
      <c r="F25" s="115">
        <v>0</v>
      </c>
      <c r="G25" s="51" t="s">
        <v>67</v>
      </c>
      <c r="H25" s="49">
        <v>2565299</v>
      </c>
      <c r="I25" s="49">
        <v>1509</v>
      </c>
      <c r="J25" s="52">
        <v>0</v>
      </c>
      <c r="K25" s="49">
        <v>100000</v>
      </c>
      <c r="L25" s="53">
        <v>8638891</v>
      </c>
      <c r="M25" s="179"/>
      <c r="N25" s="54"/>
      <c r="O25" s="116">
        <f t="shared" ref="O25:O40" si="26">IF(K25&lt;0.5,0.5,((L25-L26)-5*K26)/5/(K25-K26))</f>
        <v>0.17388316151202748</v>
      </c>
      <c r="P25" s="117">
        <f t="shared" ref="P25:P40" si="27">IF(H25&lt;0.5,1,(I25/H25)/((K25-K26)/(L25-L26)))</f>
        <v>1.0082842014159938</v>
      </c>
      <c r="Q25" s="57">
        <f t="shared" si="13"/>
        <v>4.5662100456621002E-3</v>
      </c>
      <c r="R25" s="118">
        <f t="shared" si="14"/>
        <v>4.5286934370780563E-3</v>
      </c>
      <c r="S25" s="119">
        <f t="shared" si="15"/>
        <v>0</v>
      </c>
      <c r="T25" s="120">
        <f>5*R25/(1+5*(1-O25)*R25)</f>
        <v>2.2227673010494269E-2</v>
      </c>
      <c r="U25" s="121">
        <v>100000</v>
      </c>
      <c r="V25" s="121">
        <f>5*U25*((1-T25)+O25*T25)</f>
        <v>490818.67252281302</v>
      </c>
      <c r="W25" s="122">
        <f>SUM(V25:V$42)</f>
        <v>8610558.8001870569</v>
      </c>
      <c r="X25" s="123">
        <f t="shared" si="0"/>
        <v>490818.67252281302</v>
      </c>
      <c r="Y25" s="121">
        <f>SUM(X25:X$42)</f>
        <v>8397644.2685495317</v>
      </c>
      <c r="Z25" s="121">
        <f t="shared" si="1"/>
        <v>0</v>
      </c>
      <c r="AA25" s="122">
        <f>SUM(Z25:Z$42)</f>
        <v>212914.53163752399</v>
      </c>
      <c r="AB25" s="116">
        <f t="shared" si="2"/>
        <v>86.105588001870572</v>
      </c>
      <c r="AC25" s="117">
        <f t="shared" si="3"/>
        <v>83.976442685495314</v>
      </c>
      <c r="AD25" s="64">
        <f t="shared" si="16"/>
        <v>97.527285550469728</v>
      </c>
      <c r="AE25" s="117">
        <f t="shared" si="4"/>
        <v>2.1291453163752401</v>
      </c>
      <c r="AF25" s="65">
        <f t="shared" si="17"/>
        <v>2.4727144495302515</v>
      </c>
      <c r="AH25" s="66">
        <f>IF(D25=0,0,T25*T25*(1-T25)/D25)</f>
        <v>4.8308743333880656E-4</v>
      </c>
      <c r="AI25" s="67">
        <f t="shared" si="18"/>
        <v>0</v>
      </c>
      <c r="AJ25" s="67">
        <f>U25*U25*((1-O25)*5+AB26)^2*AH25</f>
        <v>36711162157.417686</v>
      </c>
      <c r="AK25" s="67">
        <f>SUM(AJ25:AJ$42)/U25/U25</f>
        <v>4.2277236209344</v>
      </c>
      <c r="AL25" s="67">
        <f>U25*U25*((1-O25)*5*(1-S25)+AC26)^2*AH25+V25*V25*AI25</f>
        <v>34900025852.089203</v>
      </c>
      <c r="AM25" s="67">
        <f>SUM(AL25:AL$42)/U25/U25</f>
        <v>3.9683480138934955</v>
      </c>
      <c r="AN25" s="67">
        <f>U25*U25*((1-O25)*5*S25+AE26)^2*AH25+V25*V25*AI25</f>
        <v>22906612.224663723</v>
      </c>
      <c r="AO25" s="68">
        <f>SUM(AN25:AN$42)/U25/U25</f>
        <v>5.5016644071954994E-2</v>
      </c>
      <c r="AP25" s="116">
        <f t="shared" si="5"/>
        <v>82.075547919913376</v>
      </c>
      <c r="AQ25" s="117">
        <f t="shared" si="6"/>
        <v>90.135628083827768</v>
      </c>
      <c r="AR25" s="117">
        <f t="shared" si="7"/>
        <v>80.071982962284778</v>
      </c>
      <c r="AS25" s="117">
        <f t="shared" si="8"/>
        <v>87.88090240870585</v>
      </c>
      <c r="AT25" s="117">
        <f t="shared" si="9"/>
        <v>1.6694150260235794</v>
      </c>
      <c r="AU25" s="124">
        <f t="shared" si="10"/>
        <v>2.588875606726901</v>
      </c>
    </row>
    <row r="26" spans="1:47" ht="14.45" customHeight="1" x14ac:dyDescent="0.15">
      <c r="A26" s="208"/>
      <c r="B26" s="205" t="s">
        <v>69</v>
      </c>
      <c r="C26" s="71">
        <v>301</v>
      </c>
      <c r="D26" s="72">
        <v>0</v>
      </c>
      <c r="E26" s="72">
        <v>106</v>
      </c>
      <c r="F26" s="126">
        <v>0</v>
      </c>
      <c r="G26" s="74" t="s">
        <v>69</v>
      </c>
      <c r="H26" s="72">
        <v>2708194</v>
      </c>
      <c r="I26" s="72">
        <v>219</v>
      </c>
      <c r="J26" s="75">
        <v>5</v>
      </c>
      <c r="K26" s="72">
        <v>99709</v>
      </c>
      <c r="L26" s="76">
        <v>8140093</v>
      </c>
      <c r="M26" s="179"/>
      <c r="N26" s="54"/>
      <c r="O26" s="77">
        <f t="shared" si="26"/>
        <v>0.44736842105263158</v>
      </c>
      <c r="P26" s="78">
        <f t="shared" si="27"/>
        <v>1.0607026014578835</v>
      </c>
      <c r="Q26" s="79">
        <f t="shared" si="13"/>
        <v>0</v>
      </c>
      <c r="R26" s="80">
        <f t="shared" si="14"/>
        <v>0</v>
      </c>
      <c r="S26" s="81">
        <f t="shared" si="15"/>
        <v>0</v>
      </c>
      <c r="T26" s="82">
        <f>5*R26/(1+5*(1-O26)*R26)</f>
        <v>0</v>
      </c>
      <c r="U26" s="83">
        <f>U25*(1-T25)</f>
        <v>97777.232698950582</v>
      </c>
      <c r="V26" s="83">
        <f>5*U26*((1-T26)+O26*T26)</f>
        <v>488886.16349475289</v>
      </c>
      <c r="W26" s="84">
        <f>SUM(V26:V$42)</f>
        <v>8119740.1276642438</v>
      </c>
      <c r="X26" s="85">
        <f t="shared" si="0"/>
        <v>488886.16349475289</v>
      </c>
      <c r="Y26" s="83">
        <f>SUM(X26:X$42)</f>
        <v>7906825.5960267195</v>
      </c>
      <c r="Z26" s="83">
        <f t="shared" si="1"/>
        <v>0</v>
      </c>
      <c r="AA26" s="84">
        <f>SUM(Z26:Z$42)</f>
        <v>212914.53163752399</v>
      </c>
      <c r="AB26" s="77">
        <f t="shared" si="2"/>
        <v>83.04325969895639</v>
      </c>
      <c r="AC26" s="78">
        <f t="shared" si="3"/>
        <v>80.865712577193662</v>
      </c>
      <c r="AD26" s="86">
        <f t="shared" si="16"/>
        <v>97.37781593634854</v>
      </c>
      <c r="AE26" s="78">
        <f t="shared" si="4"/>
        <v>2.1775471217627245</v>
      </c>
      <c r="AF26" s="87">
        <f t="shared" si="17"/>
        <v>2.6221840636514537</v>
      </c>
      <c r="AH26" s="88">
        <f>IF(D26=0,0,T26*T26*(1-T26)/D26)</f>
        <v>0</v>
      </c>
      <c r="AI26" s="89">
        <f t="shared" si="18"/>
        <v>0</v>
      </c>
      <c r="AJ26" s="89">
        <f>U26*U26*((1-O26)*5+AB27)^2*AH26</f>
        <v>0</v>
      </c>
      <c r="AK26" s="89">
        <f>SUM(AJ26:AJ$42)/U26/U26</f>
        <v>0.58220173676410614</v>
      </c>
      <c r="AL26" s="89">
        <f>U26*U26*((1-O26)*5*(1-S26)+AC27)^2*AH26+V26*V26*AI26</f>
        <v>0</v>
      </c>
      <c r="AM26" s="89">
        <f>SUM(AL26:AL$42)/U26/U26</f>
        <v>0.50034106042291993</v>
      </c>
      <c r="AN26" s="89">
        <f>U26*U26*((1-O26)*5*S26+AE27)^2*AH26+V26*V26*AI26</f>
        <v>0</v>
      </c>
      <c r="AO26" s="90">
        <f>SUM(AN26:AN$42)/U26/U26</f>
        <v>5.515046781841329E-2</v>
      </c>
      <c r="AP26" s="77">
        <f t="shared" si="5"/>
        <v>81.547737652327527</v>
      </c>
      <c r="AQ26" s="78">
        <f t="shared" si="6"/>
        <v>84.538781745585254</v>
      </c>
      <c r="AR26" s="78">
        <f t="shared" si="7"/>
        <v>79.479310681017566</v>
      </c>
      <c r="AS26" s="78">
        <f t="shared" si="8"/>
        <v>82.252114473369758</v>
      </c>
      <c r="AT26" s="78">
        <f t="shared" si="9"/>
        <v>1.717258041758412</v>
      </c>
      <c r="AU26" s="91">
        <f t="shared" si="10"/>
        <v>2.6378362017670369</v>
      </c>
    </row>
    <row r="27" spans="1:47" ht="14.45" customHeight="1" x14ac:dyDescent="0.15">
      <c r="A27" s="208"/>
      <c r="B27" s="205" t="s">
        <v>71</v>
      </c>
      <c r="C27" s="127">
        <v>447</v>
      </c>
      <c r="D27" s="72">
        <v>0</v>
      </c>
      <c r="E27" s="72">
        <v>154</v>
      </c>
      <c r="F27" s="126">
        <v>0</v>
      </c>
      <c r="G27" s="74" t="s">
        <v>71</v>
      </c>
      <c r="H27" s="72">
        <v>2870493</v>
      </c>
      <c r="I27" s="72">
        <v>203</v>
      </c>
      <c r="J27" s="75">
        <v>10</v>
      </c>
      <c r="K27" s="72">
        <v>99671</v>
      </c>
      <c r="L27" s="76">
        <v>7641653</v>
      </c>
      <c r="M27" s="179"/>
      <c r="N27" s="54"/>
      <c r="O27" s="77">
        <f t="shared" si="26"/>
        <v>0.54594594594594592</v>
      </c>
      <c r="P27" s="78">
        <f t="shared" si="27"/>
        <v>0.95236501468845525</v>
      </c>
      <c r="Q27" s="79">
        <f t="shared" si="13"/>
        <v>0</v>
      </c>
      <c r="R27" s="80">
        <f t="shared" si="14"/>
        <v>0</v>
      </c>
      <c r="S27" s="81">
        <f t="shared" si="15"/>
        <v>0</v>
      </c>
      <c r="T27" s="82">
        <f t="shared" ref="T27:T40" si="28">5*R27/(1+5*(1-O27)*R27)</f>
        <v>0</v>
      </c>
      <c r="U27" s="83">
        <f t="shared" ref="U27:U41" si="29">U26*(1-T26)</f>
        <v>97777.232698950582</v>
      </c>
      <c r="V27" s="83">
        <f t="shared" ref="V27:V40" si="30">5*U27*((1-T27)+O27*T27)</f>
        <v>488886.16349475289</v>
      </c>
      <c r="W27" s="84">
        <f>SUM(V27:V$42)</f>
        <v>7630853.9641694911</v>
      </c>
      <c r="X27" s="85">
        <f t="shared" si="0"/>
        <v>488886.16349475289</v>
      </c>
      <c r="Y27" s="83">
        <f>SUM(X27:X$42)</f>
        <v>7417939.4325319668</v>
      </c>
      <c r="Z27" s="83">
        <f t="shared" si="1"/>
        <v>0</v>
      </c>
      <c r="AA27" s="84">
        <f>SUM(Z27:Z$42)</f>
        <v>212914.53163752399</v>
      </c>
      <c r="AB27" s="77">
        <f t="shared" si="2"/>
        <v>78.04325969895639</v>
      </c>
      <c r="AC27" s="78">
        <f t="shared" si="3"/>
        <v>75.865712577193662</v>
      </c>
      <c r="AD27" s="86">
        <f t="shared" si="16"/>
        <v>97.209820386587666</v>
      </c>
      <c r="AE27" s="78">
        <f t="shared" si="4"/>
        <v>2.1775471217627245</v>
      </c>
      <c r="AF27" s="87">
        <f t="shared" si="17"/>
        <v>2.7901796134123331</v>
      </c>
      <c r="AH27" s="88">
        <f t="shared" ref="AH27:AH40" si="31">IF(D27=0,0,T27*T27*(1-T27)/D27)</f>
        <v>0</v>
      </c>
      <c r="AI27" s="89">
        <f t="shared" si="18"/>
        <v>0</v>
      </c>
      <c r="AJ27" s="89">
        <f t="shared" ref="AJ27:AJ40" si="32">U27*U27*((1-O27)*5+AB28)^2*AH27</f>
        <v>0</v>
      </c>
      <c r="AK27" s="89">
        <f>SUM(AJ27:AJ$42)/U27/U27</f>
        <v>0.58220173676410614</v>
      </c>
      <c r="AL27" s="89">
        <f t="shared" ref="AL27:AL40" si="33">U27*U27*((1-O27)*5*(1-S27)+AC28)^2*AH27+V27*V27*AI27</f>
        <v>0</v>
      </c>
      <c r="AM27" s="89">
        <f>SUM(AL27:AL$42)/U27/U27</f>
        <v>0.50034106042291993</v>
      </c>
      <c r="AN27" s="89">
        <f t="shared" ref="AN27:AN40" si="34">U27*U27*((1-O27)*5*S27+AE28)^2*AH27+V27*V27*AI27</f>
        <v>0</v>
      </c>
      <c r="AO27" s="90">
        <f>SUM(AN27:AN$42)/U27/U27</f>
        <v>5.515046781841329E-2</v>
      </c>
      <c r="AP27" s="77">
        <f t="shared" si="5"/>
        <v>76.547737652327527</v>
      </c>
      <c r="AQ27" s="78">
        <f t="shared" si="6"/>
        <v>79.538781745585254</v>
      </c>
      <c r="AR27" s="78">
        <f t="shared" si="7"/>
        <v>74.479310681017566</v>
      </c>
      <c r="AS27" s="78">
        <f t="shared" si="8"/>
        <v>77.252114473369758</v>
      </c>
      <c r="AT27" s="78">
        <f t="shared" si="9"/>
        <v>1.717258041758412</v>
      </c>
      <c r="AU27" s="91">
        <f t="shared" si="10"/>
        <v>2.6378362017670369</v>
      </c>
    </row>
    <row r="28" spans="1:47" ht="14.45" customHeight="1" x14ac:dyDescent="0.15">
      <c r="A28" s="208"/>
      <c r="B28" s="205" t="s">
        <v>73</v>
      </c>
      <c r="C28" s="71">
        <v>353</v>
      </c>
      <c r="D28" s="72">
        <v>0</v>
      </c>
      <c r="E28" s="72">
        <v>99</v>
      </c>
      <c r="F28" s="126">
        <v>0</v>
      </c>
      <c r="G28" s="74" t="s">
        <v>73</v>
      </c>
      <c r="H28" s="72">
        <v>2932213</v>
      </c>
      <c r="I28" s="72">
        <v>481</v>
      </c>
      <c r="J28" s="75">
        <v>15</v>
      </c>
      <c r="K28" s="72">
        <v>99634</v>
      </c>
      <c r="L28" s="76">
        <v>7143382</v>
      </c>
      <c r="M28" s="179"/>
      <c r="N28" s="54"/>
      <c r="O28" s="77">
        <f t="shared" si="26"/>
        <v>0.55999999999999994</v>
      </c>
      <c r="P28" s="78">
        <f t="shared" si="27"/>
        <v>1.0211362288483135</v>
      </c>
      <c r="Q28" s="79">
        <f t="shared" si="13"/>
        <v>0</v>
      </c>
      <c r="R28" s="80">
        <f t="shared" si="14"/>
        <v>0</v>
      </c>
      <c r="S28" s="81">
        <f t="shared" si="15"/>
        <v>0</v>
      </c>
      <c r="T28" s="82">
        <f t="shared" si="28"/>
        <v>0</v>
      </c>
      <c r="U28" s="83">
        <f t="shared" si="29"/>
        <v>97777.232698950582</v>
      </c>
      <c r="V28" s="83">
        <f t="shared" si="30"/>
        <v>488886.16349475289</v>
      </c>
      <c r="W28" s="84">
        <f>SUM(V28:V$42)</f>
        <v>7141967.8006747384</v>
      </c>
      <c r="X28" s="85">
        <f t="shared" si="0"/>
        <v>488886.16349475289</v>
      </c>
      <c r="Y28" s="83">
        <f>SUM(X28:X$42)</f>
        <v>6929053.2690372141</v>
      </c>
      <c r="Z28" s="83">
        <f t="shared" si="1"/>
        <v>0</v>
      </c>
      <c r="AA28" s="84">
        <f>SUM(Z28:Z$42)</f>
        <v>212914.53163752399</v>
      </c>
      <c r="AB28" s="77">
        <f t="shared" si="2"/>
        <v>73.04325969895639</v>
      </c>
      <c r="AC28" s="78">
        <f t="shared" si="3"/>
        <v>70.865712577193662</v>
      </c>
      <c r="AD28" s="86">
        <f t="shared" si="16"/>
        <v>97.018825377266339</v>
      </c>
      <c r="AE28" s="78">
        <f t="shared" si="4"/>
        <v>2.1775471217627245</v>
      </c>
      <c r="AF28" s="87">
        <f t="shared" si="17"/>
        <v>2.9811746227336515</v>
      </c>
      <c r="AH28" s="88">
        <f t="shared" si="31"/>
        <v>0</v>
      </c>
      <c r="AI28" s="89">
        <f t="shared" si="18"/>
        <v>0</v>
      </c>
      <c r="AJ28" s="89">
        <f t="shared" si="32"/>
        <v>0</v>
      </c>
      <c r="AK28" s="89">
        <f>SUM(AJ28:AJ$42)/U28/U28</f>
        <v>0.58220173676410614</v>
      </c>
      <c r="AL28" s="89">
        <f t="shared" si="33"/>
        <v>0</v>
      </c>
      <c r="AM28" s="89">
        <f>SUM(AL28:AL$42)/U28/U28</f>
        <v>0.50034106042291993</v>
      </c>
      <c r="AN28" s="89">
        <f t="shared" si="34"/>
        <v>0</v>
      </c>
      <c r="AO28" s="90">
        <f>SUM(AN28:AN$42)/U28/U28</f>
        <v>5.515046781841329E-2</v>
      </c>
      <c r="AP28" s="77">
        <f t="shared" si="5"/>
        <v>71.547737652327527</v>
      </c>
      <c r="AQ28" s="78">
        <f t="shared" si="6"/>
        <v>74.538781745585254</v>
      </c>
      <c r="AR28" s="78">
        <f t="shared" si="7"/>
        <v>69.479310681017566</v>
      </c>
      <c r="AS28" s="78">
        <f t="shared" si="8"/>
        <v>72.252114473369758</v>
      </c>
      <c r="AT28" s="78">
        <f t="shared" si="9"/>
        <v>1.717258041758412</v>
      </c>
      <c r="AU28" s="91">
        <f t="shared" si="10"/>
        <v>2.6378362017670369</v>
      </c>
    </row>
    <row r="29" spans="1:47" ht="14.45" customHeight="1" x14ac:dyDescent="0.15">
      <c r="A29" s="208"/>
      <c r="B29" s="205" t="s">
        <v>75</v>
      </c>
      <c r="C29" s="71">
        <v>85</v>
      </c>
      <c r="D29" s="72">
        <v>0</v>
      </c>
      <c r="E29" s="72">
        <v>40</v>
      </c>
      <c r="F29" s="126">
        <v>0</v>
      </c>
      <c r="G29" s="74" t="s">
        <v>75</v>
      </c>
      <c r="H29" s="72">
        <v>3076411</v>
      </c>
      <c r="I29" s="72">
        <v>791</v>
      </c>
      <c r="J29" s="75">
        <v>20</v>
      </c>
      <c r="K29" s="72">
        <v>99554</v>
      </c>
      <c r="L29" s="76">
        <v>6645388</v>
      </c>
      <c r="M29" s="179"/>
      <c r="N29" s="54"/>
      <c r="O29" s="77">
        <f t="shared" si="26"/>
        <v>0.50406504065040647</v>
      </c>
      <c r="P29" s="78">
        <f t="shared" si="27"/>
        <v>1.0398951367025973</v>
      </c>
      <c r="Q29" s="79">
        <f t="shared" si="13"/>
        <v>0</v>
      </c>
      <c r="R29" s="80">
        <f t="shared" si="14"/>
        <v>0</v>
      </c>
      <c r="S29" s="81">
        <f t="shared" si="15"/>
        <v>0</v>
      </c>
      <c r="T29" s="82">
        <f t="shared" si="28"/>
        <v>0</v>
      </c>
      <c r="U29" s="83">
        <f t="shared" si="29"/>
        <v>97777.232698950582</v>
      </c>
      <c r="V29" s="83">
        <f t="shared" si="30"/>
        <v>488886.16349475289</v>
      </c>
      <c r="W29" s="84">
        <f>SUM(V29:V$42)</f>
        <v>6653081.6371799856</v>
      </c>
      <c r="X29" s="85">
        <f t="shared" si="0"/>
        <v>488886.16349475289</v>
      </c>
      <c r="Y29" s="83">
        <f>SUM(X29:X$42)</f>
        <v>6440167.1055424623</v>
      </c>
      <c r="Z29" s="83">
        <f t="shared" si="1"/>
        <v>0</v>
      </c>
      <c r="AA29" s="84">
        <f>SUM(Z29:Z$42)</f>
        <v>212914.53163752399</v>
      </c>
      <c r="AB29" s="77">
        <f t="shared" si="2"/>
        <v>68.04325969895639</v>
      </c>
      <c r="AC29" s="78">
        <f t="shared" si="3"/>
        <v>65.865712577193676</v>
      </c>
      <c r="AD29" s="86">
        <f t="shared" si="16"/>
        <v>96.799760723697204</v>
      </c>
      <c r="AE29" s="78">
        <f t="shared" si="4"/>
        <v>2.1775471217627245</v>
      </c>
      <c r="AF29" s="87">
        <f t="shared" si="17"/>
        <v>3.2002392763028111</v>
      </c>
      <c r="AH29" s="88">
        <f t="shared" si="31"/>
        <v>0</v>
      </c>
      <c r="AI29" s="89">
        <f t="shared" si="18"/>
        <v>0</v>
      </c>
      <c r="AJ29" s="89">
        <f t="shared" si="32"/>
        <v>0</v>
      </c>
      <c r="AK29" s="89">
        <f>SUM(AJ29:AJ$42)/U29/U29</f>
        <v>0.58220173676410614</v>
      </c>
      <c r="AL29" s="89">
        <f t="shared" si="33"/>
        <v>0</v>
      </c>
      <c r="AM29" s="89">
        <f>SUM(AL29:AL$42)/U29/U29</f>
        <v>0.50034106042291993</v>
      </c>
      <c r="AN29" s="89">
        <f t="shared" si="34"/>
        <v>0</v>
      </c>
      <c r="AO29" s="90">
        <f>SUM(AN29:AN$42)/U29/U29</f>
        <v>5.515046781841329E-2</v>
      </c>
      <c r="AP29" s="77">
        <f t="shared" si="5"/>
        <v>66.547737652327527</v>
      </c>
      <c r="AQ29" s="78">
        <f t="shared" si="6"/>
        <v>69.538781745585254</v>
      </c>
      <c r="AR29" s="78">
        <f t="shared" si="7"/>
        <v>64.47931068101758</v>
      </c>
      <c r="AS29" s="78">
        <f t="shared" si="8"/>
        <v>67.252114473369772</v>
      </c>
      <c r="AT29" s="78">
        <f t="shared" si="9"/>
        <v>1.717258041758412</v>
      </c>
      <c r="AU29" s="91">
        <f t="shared" si="10"/>
        <v>2.6378362017670369</v>
      </c>
    </row>
    <row r="30" spans="1:47" ht="14.45" customHeight="1" x14ac:dyDescent="0.15">
      <c r="A30" s="208"/>
      <c r="B30" s="205" t="s">
        <v>77</v>
      </c>
      <c r="C30" s="71">
        <v>168</v>
      </c>
      <c r="D30" s="72">
        <v>0</v>
      </c>
      <c r="E30" s="72">
        <v>55</v>
      </c>
      <c r="F30" s="126">
        <v>0</v>
      </c>
      <c r="G30" s="74" t="s">
        <v>77</v>
      </c>
      <c r="H30" s="72">
        <v>3511714</v>
      </c>
      <c r="I30" s="72">
        <v>1025</v>
      </c>
      <c r="J30" s="75">
        <v>25</v>
      </c>
      <c r="K30" s="72">
        <v>99431</v>
      </c>
      <c r="L30" s="76">
        <v>6147923</v>
      </c>
      <c r="M30" s="179"/>
      <c r="N30" s="54"/>
      <c r="O30" s="77">
        <f t="shared" si="26"/>
        <v>0.52689655172413796</v>
      </c>
      <c r="P30" s="78">
        <f t="shared" si="27"/>
        <v>1.000066319908661</v>
      </c>
      <c r="Q30" s="79">
        <f t="shared" si="13"/>
        <v>0</v>
      </c>
      <c r="R30" s="80">
        <f t="shared" si="14"/>
        <v>0</v>
      </c>
      <c r="S30" s="81">
        <f t="shared" si="15"/>
        <v>0</v>
      </c>
      <c r="T30" s="82">
        <f t="shared" si="28"/>
        <v>0</v>
      </c>
      <c r="U30" s="83">
        <f t="shared" si="29"/>
        <v>97777.232698950582</v>
      </c>
      <c r="V30" s="83">
        <f t="shared" si="30"/>
        <v>488886.16349475289</v>
      </c>
      <c r="W30" s="84">
        <f>SUM(V30:V$42)</f>
        <v>6164195.4736852329</v>
      </c>
      <c r="X30" s="85">
        <f t="shared" si="0"/>
        <v>488886.16349475289</v>
      </c>
      <c r="Y30" s="83">
        <f>SUM(X30:X$42)</f>
        <v>5951280.9420477096</v>
      </c>
      <c r="Z30" s="83">
        <f t="shared" si="1"/>
        <v>0</v>
      </c>
      <c r="AA30" s="84">
        <f>SUM(Z30:Z$42)</f>
        <v>212914.53163752399</v>
      </c>
      <c r="AB30" s="77">
        <f t="shared" si="2"/>
        <v>63.043259698956398</v>
      </c>
      <c r="AC30" s="78">
        <f t="shared" si="3"/>
        <v>60.865712577193683</v>
      </c>
      <c r="AD30" s="86">
        <f t="shared" si="16"/>
        <v>96.54594776323286</v>
      </c>
      <c r="AE30" s="78">
        <f t="shared" si="4"/>
        <v>2.1775471217627245</v>
      </c>
      <c r="AF30" s="87">
        <f t="shared" si="17"/>
        <v>3.4540522367671467</v>
      </c>
      <c r="AH30" s="88">
        <f t="shared" si="31"/>
        <v>0</v>
      </c>
      <c r="AI30" s="89">
        <f t="shared" si="18"/>
        <v>0</v>
      </c>
      <c r="AJ30" s="89">
        <f t="shared" si="32"/>
        <v>0</v>
      </c>
      <c r="AK30" s="89">
        <f>SUM(AJ30:AJ$42)/U30/U30</f>
        <v>0.58220173676410614</v>
      </c>
      <c r="AL30" s="89">
        <f t="shared" si="33"/>
        <v>0</v>
      </c>
      <c r="AM30" s="89">
        <f>SUM(AL30:AL$42)/U30/U30</f>
        <v>0.50034106042291993</v>
      </c>
      <c r="AN30" s="89">
        <f t="shared" si="34"/>
        <v>0</v>
      </c>
      <c r="AO30" s="90">
        <f>SUM(AN30:AN$42)/U30/U30</f>
        <v>5.515046781841329E-2</v>
      </c>
      <c r="AP30" s="77">
        <f t="shared" si="5"/>
        <v>61.547737652327534</v>
      </c>
      <c r="AQ30" s="78">
        <f t="shared" si="6"/>
        <v>64.538781745585268</v>
      </c>
      <c r="AR30" s="78">
        <f t="shared" si="7"/>
        <v>59.47931068101758</v>
      </c>
      <c r="AS30" s="78">
        <f t="shared" si="8"/>
        <v>62.252114473369787</v>
      </c>
      <c r="AT30" s="78">
        <f t="shared" si="9"/>
        <v>1.717258041758412</v>
      </c>
      <c r="AU30" s="91">
        <f t="shared" si="10"/>
        <v>2.6378362017670369</v>
      </c>
    </row>
    <row r="31" spans="1:47" ht="14.45" customHeight="1" x14ac:dyDescent="0.15">
      <c r="A31" s="208"/>
      <c r="B31" s="205" t="s">
        <v>79</v>
      </c>
      <c r="C31" s="71">
        <v>274</v>
      </c>
      <c r="D31" s="72">
        <v>0</v>
      </c>
      <c r="E31" s="72">
        <v>93</v>
      </c>
      <c r="F31" s="126">
        <v>0</v>
      </c>
      <c r="G31" s="74" t="s">
        <v>79</v>
      </c>
      <c r="H31" s="72">
        <v>4033928</v>
      </c>
      <c r="I31" s="72">
        <v>1660</v>
      </c>
      <c r="J31" s="75">
        <v>30</v>
      </c>
      <c r="K31" s="72">
        <v>99286</v>
      </c>
      <c r="L31" s="76">
        <v>5651111</v>
      </c>
      <c r="M31" s="179"/>
      <c r="N31" s="54"/>
      <c r="O31" s="77">
        <f t="shared" si="26"/>
        <v>0.5217821782178218</v>
      </c>
      <c r="P31" s="78">
        <f t="shared" si="27"/>
        <v>1.0103313840519563</v>
      </c>
      <c r="Q31" s="79">
        <f t="shared" si="13"/>
        <v>0</v>
      </c>
      <c r="R31" s="80">
        <f t="shared" si="14"/>
        <v>0</v>
      </c>
      <c r="S31" s="81">
        <f t="shared" si="15"/>
        <v>0</v>
      </c>
      <c r="T31" s="82">
        <f t="shared" si="28"/>
        <v>0</v>
      </c>
      <c r="U31" s="83">
        <f t="shared" si="29"/>
        <v>97777.232698950582</v>
      </c>
      <c r="V31" s="83">
        <f t="shared" si="30"/>
        <v>488886.16349475289</v>
      </c>
      <c r="W31" s="84">
        <f>SUM(V31:V$42)</f>
        <v>5675309.3101904802</v>
      </c>
      <c r="X31" s="85">
        <f t="shared" si="0"/>
        <v>488886.16349475289</v>
      </c>
      <c r="Y31" s="83">
        <f>SUM(X31:X$42)</f>
        <v>5462394.7785529569</v>
      </c>
      <c r="Z31" s="83">
        <f t="shared" si="1"/>
        <v>0</v>
      </c>
      <c r="AA31" s="84">
        <f>SUM(Z31:Z$42)</f>
        <v>212914.53163752399</v>
      </c>
      <c r="AB31" s="77">
        <f t="shared" si="2"/>
        <v>58.043259698956398</v>
      </c>
      <c r="AC31" s="78">
        <f t="shared" si="3"/>
        <v>55.865712577193683</v>
      </c>
      <c r="AD31" s="86">
        <f t="shared" si="16"/>
        <v>96.248406562524835</v>
      </c>
      <c r="AE31" s="78">
        <f t="shared" si="4"/>
        <v>2.1775471217627245</v>
      </c>
      <c r="AF31" s="87">
        <f t="shared" si="17"/>
        <v>3.7515934374751807</v>
      </c>
      <c r="AH31" s="88">
        <f t="shared" si="31"/>
        <v>0</v>
      </c>
      <c r="AI31" s="89">
        <f t="shared" si="18"/>
        <v>0</v>
      </c>
      <c r="AJ31" s="89">
        <f t="shared" si="32"/>
        <v>0</v>
      </c>
      <c r="AK31" s="89">
        <f>SUM(AJ31:AJ$42)/U31/U31</f>
        <v>0.58220173676410614</v>
      </c>
      <c r="AL31" s="89">
        <f t="shared" si="33"/>
        <v>0</v>
      </c>
      <c r="AM31" s="89">
        <f>SUM(AL31:AL$42)/U31/U31</f>
        <v>0.50034106042291993</v>
      </c>
      <c r="AN31" s="89">
        <f t="shared" si="34"/>
        <v>0</v>
      </c>
      <c r="AO31" s="90">
        <f>SUM(AN31:AN$42)/U31/U31</f>
        <v>5.515046781841329E-2</v>
      </c>
      <c r="AP31" s="77">
        <f t="shared" si="5"/>
        <v>56.547737652327534</v>
      </c>
      <c r="AQ31" s="78">
        <f t="shared" si="6"/>
        <v>59.538781745585261</v>
      </c>
      <c r="AR31" s="78">
        <f t="shared" si="7"/>
        <v>54.47931068101758</v>
      </c>
      <c r="AS31" s="78">
        <f t="shared" si="8"/>
        <v>57.252114473369787</v>
      </c>
      <c r="AT31" s="78">
        <f t="shared" si="9"/>
        <v>1.717258041758412</v>
      </c>
      <c r="AU31" s="91">
        <f t="shared" si="10"/>
        <v>2.6378362017670369</v>
      </c>
    </row>
    <row r="32" spans="1:47" ht="14.45" customHeight="1" x14ac:dyDescent="0.15">
      <c r="A32" s="208"/>
      <c r="B32" s="205" t="s">
        <v>81</v>
      </c>
      <c r="C32" s="71">
        <v>317</v>
      </c>
      <c r="D32" s="72">
        <v>0</v>
      </c>
      <c r="E32" s="72">
        <v>113</v>
      </c>
      <c r="F32" s="126">
        <v>0</v>
      </c>
      <c r="G32" s="74" t="s">
        <v>81</v>
      </c>
      <c r="H32" s="72">
        <v>4761382</v>
      </c>
      <c r="I32" s="72">
        <v>2688</v>
      </c>
      <c r="J32" s="75">
        <v>35</v>
      </c>
      <c r="K32" s="72">
        <v>99084</v>
      </c>
      <c r="L32" s="76">
        <v>5155164</v>
      </c>
      <c r="M32" s="179"/>
      <c r="N32" s="54"/>
      <c r="O32" s="77">
        <f t="shared" si="26"/>
        <v>0.5321554770318021</v>
      </c>
      <c r="P32" s="78">
        <f t="shared" si="27"/>
        <v>0.98696699178052738</v>
      </c>
      <c r="Q32" s="79">
        <f t="shared" si="13"/>
        <v>0</v>
      </c>
      <c r="R32" s="80">
        <f t="shared" si="14"/>
        <v>0</v>
      </c>
      <c r="S32" s="81">
        <f t="shared" si="15"/>
        <v>0</v>
      </c>
      <c r="T32" s="82">
        <f t="shared" si="28"/>
        <v>0</v>
      </c>
      <c r="U32" s="83">
        <f t="shared" si="29"/>
        <v>97777.232698950582</v>
      </c>
      <c r="V32" s="83">
        <f t="shared" si="30"/>
        <v>488886.16349475289</v>
      </c>
      <c r="W32" s="84">
        <f>SUM(V32:V$42)</f>
        <v>5186423.1466957266</v>
      </c>
      <c r="X32" s="85">
        <f t="shared" si="0"/>
        <v>488886.16349475289</v>
      </c>
      <c r="Y32" s="83">
        <f>SUM(X32:X$42)</f>
        <v>4973508.6150582032</v>
      </c>
      <c r="Z32" s="83">
        <f t="shared" si="1"/>
        <v>0</v>
      </c>
      <c r="AA32" s="84">
        <f>SUM(Z32:Z$42)</f>
        <v>212914.53163752399</v>
      </c>
      <c r="AB32" s="77">
        <f t="shared" si="2"/>
        <v>53.04325969895639</v>
      </c>
      <c r="AC32" s="78">
        <f t="shared" si="3"/>
        <v>50.865712577193676</v>
      </c>
      <c r="AD32" s="86">
        <f t="shared" si="16"/>
        <v>95.894771297764805</v>
      </c>
      <c r="AE32" s="78">
        <f t="shared" si="4"/>
        <v>2.1775471217627245</v>
      </c>
      <c r="AF32" s="87">
        <f t="shared" si="17"/>
        <v>4.1052287022352187</v>
      </c>
      <c r="AH32" s="88">
        <f t="shared" si="31"/>
        <v>0</v>
      </c>
      <c r="AI32" s="89">
        <f t="shared" si="18"/>
        <v>0</v>
      </c>
      <c r="AJ32" s="89">
        <f t="shared" si="32"/>
        <v>0</v>
      </c>
      <c r="AK32" s="89">
        <f>SUM(AJ32:AJ$42)/U32/U32</f>
        <v>0.58220173676410614</v>
      </c>
      <c r="AL32" s="89">
        <f t="shared" si="33"/>
        <v>0</v>
      </c>
      <c r="AM32" s="89">
        <f>SUM(AL32:AL$42)/U32/U32</f>
        <v>0.50034106042291993</v>
      </c>
      <c r="AN32" s="89">
        <f t="shared" si="34"/>
        <v>0</v>
      </c>
      <c r="AO32" s="90">
        <f>SUM(AN32:AN$42)/U32/U32</f>
        <v>5.515046781841329E-2</v>
      </c>
      <c r="AP32" s="77">
        <f t="shared" si="5"/>
        <v>51.547737652327527</v>
      </c>
      <c r="AQ32" s="78">
        <f t="shared" si="6"/>
        <v>54.538781745585254</v>
      </c>
      <c r="AR32" s="78">
        <f t="shared" si="7"/>
        <v>49.479310681017573</v>
      </c>
      <c r="AS32" s="78">
        <f t="shared" si="8"/>
        <v>52.25211447336978</v>
      </c>
      <c r="AT32" s="78">
        <f t="shared" si="9"/>
        <v>1.717258041758412</v>
      </c>
      <c r="AU32" s="91">
        <f t="shared" si="10"/>
        <v>2.6378362017670369</v>
      </c>
    </row>
    <row r="33" spans="1:47" ht="14.45" customHeight="1" x14ac:dyDescent="0.15">
      <c r="A33" s="208"/>
      <c r="B33" s="205" t="s">
        <v>83</v>
      </c>
      <c r="C33" s="71">
        <v>303</v>
      </c>
      <c r="D33" s="72">
        <v>0</v>
      </c>
      <c r="E33" s="72">
        <v>101</v>
      </c>
      <c r="F33" s="126">
        <v>0</v>
      </c>
      <c r="G33" s="74" t="s">
        <v>83</v>
      </c>
      <c r="H33" s="72">
        <v>4268754</v>
      </c>
      <c r="I33" s="72">
        <v>3533</v>
      </c>
      <c r="J33" s="75">
        <v>40</v>
      </c>
      <c r="K33" s="72">
        <v>98801</v>
      </c>
      <c r="L33" s="76">
        <v>4660406</v>
      </c>
      <c r="M33" s="179"/>
      <c r="N33" s="54"/>
      <c r="O33" s="77">
        <f t="shared" si="26"/>
        <v>0.53557692307692306</v>
      </c>
      <c r="P33" s="78">
        <f t="shared" si="27"/>
        <v>0.98091291517113921</v>
      </c>
      <c r="Q33" s="79">
        <f t="shared" si="13"/>
        <v>0</v>
      </c>
      <c r="R33" s="80">
        <f t="shared" si="14"/>
        <v>0</v>
      </c>
      <c r="S33" s="81">
        <f t="shared" si="15"/>
        <v>0</v>
      </c>
      <c r="T33" s="82">
        <f t="shared" si="28"/>
        <v>0</v>
      </c>
      <c r="U33" s="83">
        <f t="shared" si="29"/>
        <v>97777.232698950582</v>
      </c>
      <c r="V33" s="83">
        <f t="shared" si="30"/>
        <v>488886.16349475289</v>
      </c>
      <c r="W33" s="84">
        <f>SUM(V33:V$42)</f>
        <v>4697536.9832009738</v>
      </c>
      <c r="X33" s="85">
        <f t="shared" si="0"/>
        <v>488886.16349475289</v>
      </c>
      <c r="Y33" s="83">
        <f>SUM(X33:X$42)</f>
        <v>4484622.4515634496</v>
      </c>
      <c r="Z33" s="83">
        <f t="shared" si="1"/>
        <v>0</v>
      </c>
      <c r="AA33" s="84">
        <f>SUM(Z33:Z$42)</f>
        <v>212914.53163752399</v>
      </c>
      <c r="AB33" s="77">
        <f t="shared" si="2"/>
        <v>48.043259698956398</v>
      </c>
      <c r="AC33" s="78">
        <f t="shared" si="3"/>
        <v>45.865712577193669</v>
      </c>
      <c r="AD33" s="86">
        <f t="shared" si="16"/>
        <v>95.467528357968533</v>
      </c>
      <c r="AE33" s="78">
        <f t="shared" si="4"/>
        <v>2.1775471217627245</v>
      </c>
      <c r="AF33" s="87">
        <f t="shared" si="17"/>
        <v>4.532471642031453</v>
      </c>
      <c r="AH33" s="88">
        <f t="shared" si="31"/>
        <v>0</v>
      </c>
      <c r="AI33" s="89">
        <f t="shared" si="18"/>
        <v>0</v>
      </c>
      <c r="AJ33" s="89">
        <f t="shared" si="32"/>
        <v>0</v>
      </c>
      <c r="AK33" s="89">
        <f>SUM(AJ33:AJ$42)/U33/U33</f>
        <v>0.58220173676410614</v>
      </c>
      <c r="AL33" s="89">
        <f t="shared" si="33"/>
        <v>0</v>
      </c>
      <c r="AM33" s="89">
        <f>SUM(AL33:AL$42)/U33/U33</f>
        <v>0.50034106042291993</v>
      </c>
      <c r="AN33" s="89">
        <f t="shared" si="34"/>
        <v>0</v>
      </c>
      <c r="AO33" s="90">
        <f>SUM(AN33:AN$42)/U33/U33</f>
        <v>5.515046781841329E-2</v>
      </c>
      <c r="AP33" s="77">
        <f t="shared" si="5"/>
        <v>46.547737652327534</v>
      </c>
      <c r="AQ33" s="78">
        <f t="shared" si="6"/>
        <v>49.538781745585261</v>
      </c>
      <c r="AR33" s="78">
        <f t="shared" si="7"/>
        <v>44.479310681017566</v>
      </c>
      <c r="AS33" s="78">
        <f t="shared" si="8"/>
        <v>47.252114473369772</v>
      </c>
      <c r="AT33" s="78">
        <f t="shared" si="9"/>
        <v>1.717258041758412</v>
      </c>
      <c r="AU33" s="91">
        <f t="shared" si="10"/>
        <v>2.6378362017670369</v>
      </c>
    </row>
    <row r="34" spans="1:47" ht="14.45" customHeight="1" x14ac:dyDescent="0.15">
      <c r="A34" s="208"/>
      <c r="B34" s="205" t="s">
        <v>85</v>
      </c>
      <c r="C34" s="71">
        <v>340</v>
      </c>
      <c r="D34" s="72">
        <v>0</v>
      </c>
      <c r="E34" s="72">
        <v>117</v>
      </c>
      <c r="F34" s="128">
        <v>0</v>
      </c>
      <c r="G34" s="74" t="s">
        <v>85</v>
      </c>
      <c r="H34" s="72">
        <v>3950745</v>
      </c>
      <c r="I34" s="72">
        <v>4966</v>
      </c>
      <c r="J34" s="75">
        <v>45</v>
      </c>
      <c r="K34" s="72">
        <v>98385</v>
      </c>
      <c r="L34" s="76">
        <v>4167367</v>
      </c>
      <c r="M34" s="179"/>
      <c r="N34" s="54"/>
      <c r="O34" s="77">
        <f t="shared" si="26"/>
        <v>0.53503184713375795</v>
      </c>
      <c r="P34" s="78">
        <f t="shared" si="27"/>
        <v>0.98169390256016631</v>
      </c>
      <c r="Q34" s="79">
        <f t="shared" si="13"/>
        <v>0</v>
      </c>
      <c r="R34" s="80">
        <f t="shared" si="14"/>
        <v>0</v>
      </c>
      <c r="S34" s="81">
        <f t="shared" si="15"/>
        <v>0</v>
      </c>
      <c r="T34" s="82">
        <f t="shared" si="28"/>
        <v>0</v>
      </c>
      <c r="U34" s="83">
        <f t="shared" si="29"/>
        <v>97777.232698950582</v>
      </c>
      <c r="V34" s="83">
        <f t="shared" si="30"/>
        <v>488886.16349475289</v>
      </c>
      <c r="W34" s="84">
        <f>SUM(V34:V$42)</f>
        <v>4208650.8197062211</v>
      </c>
      <c r="X34" s="85">
        <f t="shared" si="0"/>
        <v>488886.16349475289</v>
      </c>
      <c r="Y34" s="83">
        <f>SUM(X34:X$42)</f>
        <v>3995736.2880686969</v>
      </c>
      <c r="Z34" s="83">
        <f t="shared" si="1"/>
        <v>0</v>
      </c>
      <c r="AA34" s="84">
        <f>SUM(Z34:Z$42)</f>
        <v>212914.53163752399</v>
      </c>
      <c r="AB34" s="77">
        <f t="shared" si="2"/>
        <v>43.043259698956398</v>
      </c>
      <c r="AC34" s="78">
        <f t="shared" si="3"/>
        <v>40.865712577193669</v>
      </c>
      <c r="AD34" s="86">
        <f t="shared" si="16"/>
        <v>94.94102645340422</v>
      </c>
      <c r="AE34" s="78">
        <f t="shared" si="4"/>
        <v>2.1775471217627245</v>
      </c>
      <c r="AF34" s="87">
        <f t="shared" si="17"/>
        <v>5.0589735465957757</v>
      </c>
      <c r="AH34" s="88">
        <f t="shared" si="31"/>
        <v>0</v>
      </c>
      <c r="AI34" s="89">
        <f t="shared" si="18"/>
        <v>0</v>
      </c>
      <c r="AJ34" s="89">
        <f t="shared" si="32"/>
        <v>0</v>
      </c>
      <c r="AK34" s="89">
        <f>SUM(AJ34:AJ$42)/U34/U34</f>
        <v>0.58220173676410614</v>
      </c>
      <c r="AL34" s="89">
        <f t="shared" si="33"/>
        <v>0</v>
      </c>
      <c r="AM34" s="89">
        <f>SUM(AL34:AL$42)/U34/U34</f>
        <v>0.50034106042291993</v>
      </c>
      <c r="AN34" s="89">
        <f t="shared" si="34"/>
        <v>0</v>
      </c>
      <c r="AO34" s="90">
        <f>SUM(AN34:AN$42)/U34/U34</f>
        <v>5.515046781841329E-2</v>
      </c>
      <c r="AP34" s="77">
        <f t="shared" si="5"/>
        <v>41.547737652327534</v>
      </c>
      <c r="AQ34" s="78">
        <f t="shared" si="6"/>
        <v>44.538781745585261</v>
      </c>
      <c r="AR34" s="78">
        <f t="shared" si="7"/>
        <v>39.479310681017566</v>
      </c>
      <c r="AS34" s="78">
        <f t="shared" si="8"/>
        <v>42.252114473369772</v>
      </c>
      <c r="AT34" s="78">
        <f t="shared" si="9"/>
        <v>1.717258041758412</v>
      </c>
      <c r="AU34" s="91">
        <f t="shared" si="10"/>
        <v>2.6378362017670369</v>
      </c>
    </row>
    <row r="35" spans="1:47" ht="14.45" customHeight="1" x14ac:dyDescent="0.15">
      <c r="A35" s="208"/>
      <c r="B35" s="205" t="s">
        <v>87</v>
      </c>
      <c r="C35" s="71">
        <v>439</v>
      </c>
      <c r="D35" s="72">
        <v>0</v>
      </c>
      <c r="E35" s="72">
        <v>145</v>
      </c>
      <c r="F35" s="128">
        <v>0</v>
      </c>
      <c r="G35" s="74" t="s">
        <v>87</v>
      </c>
      <c r="H35" s="72">
        <v>3800955</v>
      </c>
      <c r="I35" s="72">
        <v>7376</v>
      </c>
      <c r="J35" s="75">
        <v>50</v>
      </c>
      <c r="K35" s="72">
        <v>97757</v>
      </c>
      <c r="L35" s="76">
        <v>3676902</v>
      </c>
      <c r="M35" s="179"/>
      <c r="N35" s="54"/>
      <c r="O35" s="77">
        <f t="shared" si="26"/>
        <v>0.52678762006403412</v>
      </c>
      <c r="P35" s="78">
        <f t="shared" si="27"/>
        <v>1.0077020280165589</v>
      </c>
      <c r="Q35" s="79">
        <f t="shared" si="13"/>
        <v>0</v>
      </c>
      <c r="R35" s="80">
        <f t="shared" si="14"/>
        <v>0</v>
      </c>
      <c r="S35" s="81">
        <f t="shared" si="15"/>
        <v>0</v>
      </c>
      <c r="T35" s="82">
        <f t="shared" si="28"/>
        <v>0</v>
      </c>
      <c r="U35" s="83">
        <f t="shared" si="29"/>
        <v>97777.232698950582</v>
      </c>
      <c r="V35" s="83">
        <f t="shared" si="30"/>
        <v>488886.16349475289</v>
      </c>
      <c r="W35" s="84">
        <f>SUM(V35:V$42)</f>
        <v>3719764.6562114679</v>
      </c>
      <c r="X35" s="85">
        <f t="shared" si="0"/>
        <v>488886.16349475289</v>
      </c>
      <c r="Y35" s="83">
        <f>SUM(X35:X$42)</f>
        <v>3506850.1245739441</v>
      </c>
      <c r="Z35" s="83">
        <f t="shared" si="1"/>
        <v>0</v>
      </c>
      <c r="AA35" s="84">
        <f>SUM(Z35:Z$42)</f>
        <v>212914.53163752399</v>
      </c>
      <c r="AB35" s="77">
        <f t="shared" si="2"/>
        <v>38.04325969895639</v>
      </c>
      <c r="AC35" s="78">
        <f t="shared" si="3"/>
        <v>35.865712577193669</v>
      </c>
      <c r="AD35" s="86">
        <f t="shared" si="16"/>
        <v>94.276128967406919</v>
      </c>
      <c r="AE35" s="78">
        <f t="shared" si="4"/>
        <v>2.1775471217627245</v>
      </c>
      <c r="AF35" s="87">
        <f t="shared" si="17"/>
        <v>5.7238710325930855</v>
      </c>
      <c r="AH35" s="88">
        <f t="shared" si="31"/>
        <v>0</v>
      </c>
      <c r="AI35" s="89">
        <f t="shared" si="18"/>
        <v>0</v>
      </c>
      <c r="AJ35" s="89">
        <f t="shared" si="32"/>
        <v>0</v>
      </c>
      <c r="AK35" s="89">
        <f>SUM(AJ35:AJ$42)/U35/U35</f>
        <v>0.58220173676410614</v>
      </c>
      <c r="AL35" s="89">
        <f t="shared" si="33"/>
        <v>0</v>
      </c>
      <c r="AM35" s="89">
        <f>SUM(AL35:AL$42)/U35/U35</f>
        <v>0.50034106042291993</v>
      </c>
      <c r="AN35" s="89">
        <f t="shared" si="34"/>
        <v>0</v>
      </c>
      <c r="AO35" s="90">
        <f>SUM(AN35:AN$42)/U35/U35</f>
        <v>5.515046781841329E-2</v>
      </c>
      <c r="AP35" s="77">
        <f t="shared" si="5"/>
        <v>36.547737652327527</v>
      </c>
      <c r="AQ35" s="78">
        <f t="shared" si="6"/>
        <v>39.538781745585254</v>
      </c>
      <c r="AR35" s="78">
        <f t="shared" si="7"/>
        <v>34.479310681017566</v>
      </c>
      <c r="AS35" s="78">
        <f t="shared" si="8"/>
        <v>37.252114473369772</v>
      </c>
      <c r="AT35" s="78">
        <f t="shared" si="9"/>
        <v>1.717258041758412</v>
      </c>
      <c r="AU35" s="91">
        <f t="shared" si="10"/>
        <v>2.6378362017670369</v>
      </c>
    </row>
    <row r="36" spans="1:47" ht="14.45" customHeight="1" x14ac:dyDescent="0.15">
      <c r="A36" s="208"/>
      <c r="B36" s="205" t="s">
        <v>89</v>
      </c>
      <c r="C36" s="71">
        <v>496</v>
      </c>
      <c r="D36" s="72">
        <v>2</v>
      </c>
      <c r="E36" s="72">
        <v>164</v>
      </c>
      <c r="F36" s="128">
        <v>0</v>
      </c>
      <c r="G36" s="74" t="s">
        <v>89</v>
      </c>
      <c r="H36" s="72">
        <v>4359516</v>
      </c>
      <c r="I36" s="72">
        <v>12192</v>
      </c>
      <c r="J36" s="75">
        <v>55</v>
      </c>
      <c r="K36" s="72">
        <v>96820</v>
      </c>
      <c r="L36" s="76">
        <v>3190334</v>
      </c>
      <c r="M36" s="179"/>
      <c r="N36" s="54"/>
      <c r="O36" s="77">
        <f t="shared" si="26"/>
        <v>0.52787878787878784</v>
      </c>
      <c r="P36" s="78">
        <f t="shared" si="27"/>
        <v>1.0190450332726677</v>
      </c>
      <c r="Q36" s="79">
        <f t="shared" si="13"/>
        <v>4.0322580645161289E-3</v>
      </c>
      <c r="R36" s="80">
        <f t="shared" si="14"/>
        <v>3.9568987953030044E-3</v>
      </c>
      <c r="S36" s="81">
        <f t="shared" si="15"/>
        <v>0</v>
      </c>
      <c r="T36" s="82">
        <f t="shared" si="28"/>
        <v>1.9601403552543879E-2</v>
      </c>
      <c r="U36" s="83">
        <f t="shared" si="29"/>
        <v>97777.232698950582</v>
      </c>
      <c r="V36" s="83">
        <f t="shared" si="30"/>
        <v>484361.89438510907</v>
      </c>
      <c r="W36" s="84">
        <f>SUM(V36:V$42)</f>
        <v>3230878.4927167147</v>
      </c>
      <c r="X36" s="85">
        <f t="shared" si="0"/>
        <v>484361.89438510907</v>
      </c>
      <c r="Y36" s="83">
        <f>SUM(X36:X$42)</f>
        <v>3017963.9610791914</v>
      </c>
      <c r="Z36" s="83">
        <f t="shared" si="1"/>
        <v>0</v>
      </c>
      <c r="AA36" s="84">
        <f>SUM(Z36:Z$42)</f>
        <v>212914.53163752399</v>
      </c>
      <c r="AB36" s="77">
        <f t="shared" si="2"/>
        <v>33.04325969895639</v>
      </c>
      <c r="AC36" s="78">
        <f t="shared" si="3"/>
        <v>30.865712577193673</v>
      </c>
      <c r="AD36" s="86">
        <f t="shared" si="16"/>
        <v>93.410011174437827</v>
      </c>
      <c r="AE36" s="78">
        <f t="shared" si="4"/>
        <v>2.1775471217627245</v>
      </c>
      <c r="AF36" s="87">
        <f t="shared" si="17"/>
        <v>6.5899888255622017</v>
      </c>
      <c r="AH36" s="88">
        <f t="shared" si="31"/>
        <v>1.8834193377380379E-4</v>
      </c>
      <c r="AI36" s="89">
        <f t="shared" si="18"/>
        <v>0</v>
      </c>
      <c r="AJ36" s="89">
        <f t="shared" si="32"/>
        <v>1731708383.6911564</v>
      </c>
      <c r="AK36" s="89">
        <f>SUM(AJ36:AJ$42)/U36/U36</f>
        <v>0.58220173676410614</v>
      </c>
      <c r="AL36" s="89">
        <f t="shared" si="33"/>
        <v>1492538788.3548074</v>
      </c>
      <c r="AM36" s="89">
        <f>SUM(AL36:AL$42)/U36/U36</f>
        <v>0.50034106042291993</v>
      </c>
      <c r="AN36" s="89">
        <f t="shared" si="34"/>
        <v>8882848.8139848597</v>
      </c>
      <c r="AO36" s="90">
        <f>SUM(AN36:AN$42)/U36/U36</f>
        <v>5.515046781841329E-2</v>
      </c>
      <c r="AP36" s="77">
        <f t="shared" si="5"/>
        <v>31.547737652327527</v>
      </c>
      <c r="AQ36" s="78">
        <f t="shared" si="6"/>
        <v>34.538781745585254</v>
      </c>
      <c r="AR36" s="78">
        <f t="shared" si="7"/>
        <v>29.479310681017573</v>
      </c>
      <c r="AS36" s="78">
        <f t="shared" si="8"/>
        <v>32.252114473369772</v>
      </c>
      <c r="AT36" s="78">
        <f t="shared" si="9"/>
        <v>1.717258041758412</v>
      </c>
      <c r="AU36" s="91">
        <f t="shared" si="10"/>
        <v>2.6378362017670369</v>
      </c>
    </row>
    <row r="37" spans="1:47" ht="14.45" customHeight="1" x14ac:dyDescent="0.15">
      <c r="A37" s="208"/>
      <c r="B37" s="205" t="s">
        <v>91</v>
      </c>
      <c r="C37" s="71">
        <v>468</v>
      </c>
      <c r="D37" s="72">
        <v>0</v>
      </c>
      <c r="E37" s="72">
        <v>155</v>
      </c>
      <c r="F37" s="128">
        <v>1</v>
      </c>
      <c r="G37" s="74" t="s">
        <v>91</v>
      </c>
      <c r="H37" s="72">
        <v>5117803</v>
      </c>
      <c r="I37" s="72">
        <v>19941</v>
      </c>
      <c r="J37" s="75">
        <v>60</v>
      </c>
      <c r="K37" s="72">
        <v>95500</v>
      </c>
      <c r="L37" s="76">
        <v>2709350</v>
      </c>
      <c r="M37" s="179"/>
      <c r="N37" s="54"/>
      <c r="O37" s="77">
        <f t="shared" si="26"/>
        <v>0.53039832285115307</v>
      </c>
      <c r="P37" s="78">
        <f t="shared" si="27"/>
        <v>0.96597192070712601</v>
      </c>
      <c r="Q37" s="79">
        <f t="shared" si="13"/>
        <v>0</v>
      </c>
      <c r="R37" s="80">
        <f t="shared" si="14"/>
        <v>0</v>
      </c>
      <c r="S37" s="81">
        <f t="shared" si="15"/>
        <v>6.4516129032258064E-3</v>
      </c>
      <c r="T37" s="82">
        <f t="shared" si="28"/>
        <v>0</v>
      </c>
      <c r="U37" s="83">
        <f t="shared" si="29"/>
        <v>95860.661702567464</v>
      </c>
      <c r="V37" s="83">
        <f t="shared" si="30"/>
        <v>479303.30851283734</v>
      </c>
      <c r="W37" s="84">
        <f>SUM(V37:V$42)</f>
        <v>2746516.598331606</v>
      </c>
      <c r="X37" s="85">
        <f t="shared" si="0"/>
        <v>476211.02910307707</v>
      </c>
      <c r="Y37" s="83">
        <f>SUM(X37:X$42)</f>
        <v>2533602.0666940822</v>
      </c>
      <c r="Z37" s="83">
        <f t="shared" si="1"/>
        <v>3092.2794097602409</v>
      </c>
      <c r="AA37" s="84">
        <f>SUM(Z37:Z$42)</f>
        <v>212914.53163752399</v>
      </c>
      <c r="AB37" s="77">
        <f t="shared" si="2"/>
        <v>28.651133317370427</v>
      </c>
      <c r="AC37" s="78">
        <f t="shared" si="3"/>
        <v>26.430049842084742</v>
      </c>
      <c r="AD37" s="86">
        <f t="shared" si="16"/>
        <v>92.247833791834339</v>
      </c>
      <c r="AE37" s="78">
        <f t="shared" si="4"/>
        <v>2.2210834752856856</v>
      </c>
      <c r="AF37" s="87">
        <f t="shared" si="17"/>
        <v>7.7521662081656686</v>
      </c>
      <c r="AH37" s="88">
        <f t="shared" si="31"/>
        <v>0</v>
      </c>
      <c r="AI37" s="89">
        <f t="shared" si="18"/>
        <v>4.1354771575307976E-5</v>
      </c>
      <c r="AJ37" s="89">
        <f t="shared" si="32"/>
        <v>0</v>
      </c>
      <c r="AK37" s="89">
        <f>SUM(AJ37:AJ$42)/U37/U37</f>
        <v>0.41726569624122756</v>
      </c>
      <c r="AL37" s="89">
        <f t="shared" si="33"/>
        <v>9500500.3870721292</v>
      </c>
      <c r="AM37" s="89">
        <f>SUM(AL37:AL$42)/U37/U37</f>
        <v>0.35812602802197263</v>
      </c>
      <c r="AN37" s="89">
        <f t="shared" si="34"/>
        <v>9500500.3870721292</v>
      </c>
      <c r="AO37" s="90">
        <f>SUM(AN37:AN$42)/U37/U37</f>
        <v>5.6411138127452687E-2</v>
      </c>
      <c r="AP37" s="77">
        <f t="shared" si="5"/>
        <v>27.385049631873965</v>
      </c>
      <c r="AQ37" s="78">
        <f t="shared" si="6"/>
        <v>29.917217002866888</v>
      </c>
      <c r="AR37" s="78">
        <f t="shared" si="7"/>
        <v>25.257114656642166</v>
      </c>
      <c r="AS37" s="78">
        <f t="shared" si="8"/>
        <v>27.602985027527318</v>
      </c>
      <c r="AT37" s="78">
        <f t="shared" si="9"/>
        <v>1.7555633057651565</v>
      </c>
      <c r="AU37" s="91">
        <f t="shared" si="10"/>
        <v>2.6866036448062149</v>
      </c>
    </row>
    <row r="38" spans="1:47" ht="14.45" customHeight="1" x14ac:dyDescent="0.15">
      <c r="A38" s="208"/>
      <c r="B38" s="205" t="s">
        <v>93</v>
      </c>
      <c r="C38" s="71">
        <v>372</v>
      </c>
      <c r="D38" s="72">
        <v>2</v>
      </c>
      <c r="E38" s="72">
        <v>125</v>
      </c>
      <c r="F38" s="126">
        <v>2</v>
      </c>
      <c r="G38" s="74" t="s">
        <v>93</v>
      </c>
      <c r="H38" s="72">
        <v>4296437</v>
      </c>
      <c r="I38" s="72">
        <v>25619</v>
      </c>
      <c r="J38" s="75">
        <v>65</v>
      </c>
      <c r="K38" s="72">
        <v>93592</v>
      </c>
      <c r="L38" s="76">
        <v>2236330</v>
      </c>
      <c r="M38" s="179"/>
      <c r="N38" s="54"/>
      <c r="O38" s="77">
        <f t="shared" si="26"/>
        <v>0.53183823529411767</v>
      </c>
      <c r="P38" s="78">
        <f t="shared" si="27"/>
        <v>1.011915005096083</v>
      </c>
      <c r="Q38" s="79">
        <f t="shared" si="13"/>
        <v>5.3763440860215058E-3</v>
      </c>
      <c r="R38" s="80">
        <f t="shared" si="14"/>
        <v>5.3130391969145796E-3</v>
      </c>
      <c r="S38" s="81">
        <f t="shared" si="15"/>
        <v>1.6E-2</v>
      </c>
      <c r="T38" s="82">
        <f t="shared" si="28"/>
        <v>2.6238868191660148E-2</v>
      </c>
      <c r="U38" s="83">
        <f t="shared" si="29"/>
        <v>95860.661702567464</v>
      </c>
      <c r="V38" s="83">
        <f t="shared" si="30"/>
        <v>473415.52997381944</v>
      </c>
      <c r="W38" s="84">
        <f>SUM(V38:V$42)</f>
        <v>2267213.2898187689</v>
      </c>
      <c r="X38" s="85">
        <f t="shared" si="0"/>
        <v>465840.88149423833</v>
      </c>
      <c r="Y38" s="83">
        <f>SUM(X38:X$42)</f>
        <v>2057391.0375910052</v>
      </c>
      <c r="Z38" s="83">
        <f t="shared" si="1"/>
        <v>7574.6484795811111</v>
      </c>
      <c r="AA38" s="84">
        <f>SUM(Z38:Z$42)</f>
        <v>209822.25222776376</v>
      </c>
      <c r="AB38" s="77">
        <f t="shared" si="2"/>
        <v>23.65113331737043</v>
      </c>
      <c r="AC38" s="78">
        <f t="shared" si="3"/>
        <v>21.462307906600874</v>
      </c>
      <c r="AD38" s="86">
        <f t="shared" si="16"/>
        <v>90.745367753003251</v>
      </c>
      <c r="AE38" s="78">
        <f t="shared" si="4"/>
        <v>2.1888254107695571</v>
      </c>
      <c r="AF38" s="87">
        <f t="shared" si="17"/>
        <v>9.2546322469967546</v>
      </c>
      <c r="AH38" s="88">
        <f t="shared" si="31"/>
        <v>3.3520665756613533E-4</v>
      </c>
      <c r="AI38" s="89">
        <f t="shared" si="18"/>
        <v>1.25952E-4</v>
      </c>
      <c r="AJ38" s="89">
        <f t="shared" si="32"/>
        <v>1431508235.9587703</v>
      </c>
      <c r="AK38" s="89">
        <f>SUM(AJ38:AJ$42)/U38/U38</f>
        <v>0.41726569624122756</v>
      </c>
      <c r="AL38" s="89">
        <f t="shared" si="33"/>
        <v>1181978045.6897447</v>
      </c>
      <c r="AM38" s="89">
        <f>SUM(AL38:AL$42)/U38/U38</f>
        <v>0.35709215873258998</v>
      </c>
      <c r="AN38" s="89">
        <f t="shared" si="34"/>
        <v>43193095.346799515</v>
      </c>
      <c r="AO38" s="90">
        <f>SUM(AN38:AN$42)/U38/U38</f>
        <v>5.5377268838069982E-2</v>
      </c>
      <c r="AP38" s="77">
        <f t="shared" si="5"/>
        <v>22.385049631873969</v>
      </c>
      <c r="AQ38" s="78">
        <f t="shared" si="6"/>
        <v>24.917217002866892</v>
      </c>
      <c r="AR38" s="78">
        <f t="shared" si="7"/>
        <v>20.29106701037708</v>
      </c>
      <c r="AS38" s="78">
        <f t="shared" si="8"/>
        <v>22.633548802824667</v>
      </c>
      <c r="AT38" s="78">
        <f t="shared" si="9"/>
        <v>1.7275908544228651</v>
      </c>
      <c r="AU38" s="91">
        <f t="shared" si="10"/>
        <v>2.650059967116249</v>
      </c>
    </row>
    <row r="39" spans="1:47" ht="14.45" customHeight="1" x14ac:dyDescent="0.15">
      <c r="A39" s="208"/>
      <c r="B39" s="205" t="s">
        <v>95</v>
      </c>
      <c r="C39" s="71">
        <v>516</v>
      </c>
      <c r="D39" s="72">
        <v>4</v>
      </c>
      <c r="E39" s="72">
        <v>171</v>
      </c>
      <c r="F39" s="126">
        <v>4</v>
      </c>
      <c r="G39" s="74" t="s">
        <v>95</v>
      </c>
      <c r="H39" s="72">
        <v>3752050</v>
      </c>
      <c r="I39" s="72">
        <v>36778</v>
      </c>
      <c r="J39" s="75">
        <v>70</v>
      </c>
      <c r="K39" s="72">
        <v>90872</v>
      </c>
      <c r="L39" s="76">
        <v>1774737</v>
      </c>
      <c r="M39" s="179"/>
      <c r="N39" s="54"/>
      <c r="O39" s="77">
        <f t="shared" si="26"/>
        <v>0.54497136311569305</v>
      </c>
      <c r="P39" s="78">
        <f t="shared" si="27"/>
        <v>0.99801629707031625</v>
      </c>
      <c r="Q39" s="79">
        <f t="shared" si="13"/>
        <v>7.7519379844961239E-3</v>
      </c>
      <c r="R39" s="80">
        <f t="shared" si="14"/>
        <v>7.7673460916940851E-3</v>
      </c>
      <c r="S39" s="81">
        <f t="shared" si="15"/>
        <v>2.3391812865497075E-2</v>
      </c>
      <c r="T39" s="82">
        <f t="shared" si="28"/>
        <v>3.8162332416669567E-2</v>
      </c>
      <c r="U39" s="83">
        <f t="shared" si="29"/>
        <v>93345.386435388471</v>
      </c>
      <c r="V39" s="83">
        <f t="shared" si="30"/>
        <v>458622.2404225106</v>
      </c>
      <c r="W39" s="84">
        <f>SUM(V39:V$42)</f>
        <v>1793797.7598449495</v>
      </c>
      <c r="X39" s="85">
        <f t="shared" si="0"/>
        <v>447894.23479859222</v>
      </c>
      <c r="Y39" s="83">
        <f>SUM(X39:X$42)</f>
        <v>1591550.1560967667</v>
      </c>
      <c r="Z39" s="83">
        <f t="shared" si="1"/>
        <v>10728.005623918376</v>
      </c>
      <c r="AA39" s="84">
        <f>SUM(Z39:Z$42)</f>
        <v>202247.60374818265</v>
      </c>
      <c r="AB39" s="77">
        <f t="shared" si="2"/>
        <v>19.216780050362477</v>
      </c>
      <c r="AC39" s="78">
        <f t="shared" si="3"/>
        <v>17.050121241914844</v>
      </c>
      <c r="AD39" s="86">
        <f t="shared" si="16"/>
        <v>88.725172465057369</v>
      </c>
      <c r="AE39" s="78">
        <f t="shared" si="4"/>
        <v>2.1666588084476333</v>
      </c>
      <c r="AF39" s="87">
        <f t="shared" si="17"/>
        <v>11.274827534942643</v>
      </c>
      <c r="AH39" s="88">
        <f t="shared" si="31"/>
        <v>3.5019634576672091E-4</v>
      </c>
      <c r="AI39" s="89">
        <f t="shared" si="18"/>
        <v>1.3359436231791017E-4</v>
      </c>
      <c r="AJ39" s="89">
        <f t="shared" si="32"/>
        <v>897090738.80966794</v>
      </c>
      <c r="AK39" s="89">
        <f>SUM(AJ39:AJ$42)/U39/U39</f>
        <v>0.27576699573616192</v>
      </c>
      <c r="AL39" s="89">
        <f t="shared" si="33"/>
        <v>710996503.05240071</v>
      </c>
      <c r="AM39" s="89">
        <f>SUM(AL39:AL$42)/U39/U39</f>
        <v>0.24094455764537262</v>
      </c>
      <c r="AN39" s="89">
        <f t="shared" si="34"/>
        <v>42685579.926849522</v>
      </c>
      <c r="AO39" s="90">
        <f>SUM(AN39:AN$42)/U39/U39</f>
        <v>5.344474708749615E-2</v>
      </c>
      <c r="AP39" s="77">
        <f t="shared" si="5"/>
        <v>18.18751502578424</v>
      </c>
      <c r="AQ39" s="78">
        <f t="shared" si="6"/>
        <v>20.246045074940714</v>
      </c>
      <c r="AR39" s="78">
        <f t="shared" si="7"/>
        <v>16.088033609393534</v>
      </c>
      <c r="AS39" s="78">
        <f t="shared" si="8"/>
        <v>18.012208874436155</v>
      </c>
      <c r="AT39" s="78">
        <f t="shared" si="9"/>
        <v>1.7135436570663036</v>
      </c>
      <c r="AU39" s="91">
        <f t="shared" si="10"/>
        <v>2.6197739598289629</v>
      </c>
    </row>
    <row r="40" spans="1:47" ht="14.45" customHeight="1" x14ac:dyDescent="0.15">
      <c r="A40" s="208"/>
      <c r="B40" s="205" t="s">
        <v>97</v>
      </c>
      <c r="C40" s="71">
        <v>606</v>
      </c>
      <c r="D40" s="72">
        <v>8</v>
      </c>
      <c r="E40" s="72">
        <v>204</v>
      </c>
      <c r="F40" s="126">
        <v>18</v>
      </c>
      <c r="G40" s="74" t="s">
        <v>97</v>
      </c>
      <c r="H40" s="72">
        <v>3379056</v>
      </c>
      <c r="I40" s="72">
        <v>60415</v>
      </c>
      <c r="J40" s="75">
        <v>75</v>
      </c>
      <c r="K40" s="72">
        <v>86507</v>
      </c>
      <c r="L40" s="76">
        <v>1330308</v>
      </c>
      <c r="M40" s="179"/>
      <c r="N40" s="54"/>
      <c r="O40" s="77">
        <f t="shared" si="26"/>
        <v>0.54519639065817416</v>
      </c>
      <c r="P40" s="78">
        <f t="shared" si="27"/>
        <v>0.985536928225339</v>
      </c>
      <c r="Q40" s="79">
        <f t="shared" si="13"/>
        <v>1.3201320132013201E-2</v>
      </c>
      <c r="R40" s="80">
        <f t="shared" si="14"/>
        <v>1.3395053755910375E-2</v>
      </c>
      <c r="S40" s="81">
        <f t="shared" si="15"/>
        <v>8.8235294117647065E-2</v>
      </c>
      <c r="T40" s="82">
        <f t="shared" si="28"/>
        <v>6.4995468211964572E-2</v>
      </c>
      <c r="U40" s="83">
        <f t="shared" si="29"/>
        <v>89783.108768678692</v>
      </c>
      <c r="V40" s="83">
        <f t="shared" si="30"/>
        <v>435645.52246542386</v>
      </c>
      <c r="W40" s="84">
        <f>SUM(V40:V$42)</f>
        <v>1335175.5194224389</v>
      </c>
      <c r="X40" s="85">
        <f t="shared" si="0"/>
        <v>397206.21165965113</v>
      </c>
      <c r="Y40" s="83">
        <f>SUM(X40:X$42)</f>
        <v>1143655.9212981747</v>
      </c>
      <c r="Z40" s="83">
        <f t="shared" si="1"/>
        <v>38439.310805772693</v>
      </c>
      <c r="AA40" s="84">
        <f>SUM(Z40:Z$42)</f>
        <v>191519.59812426427</v>
      </c>
      <c r="AB40" s="77">
        <f t="shared" si="2"/>
        <v>14.871121503070764</v>
      </c>
      <c r="AC40" s="78">
        <f t="shared" si="3"/>
        <v>12.737985317981604</v>
      </c>
      <c r="AD40" s="86">
        <f t="shared" si="16"/>
        <v>85.655848587823826</v>
      </c>
      <c r="AE40" s="78">
        <f t="shared" si="4"/>
        <v>2.133136185089159</v>
      </c>
      <c r="AF40" s="87">
        <f t="shared" si="17"/>
        <v>14.344151412176171</v>
      </c>
      <c r="AH40" s="88">
        <f t="shared" si="31"/>
        <v>4.9373041556265054E-4</v>
      </c>
      <c r="AI40" s="89">
        <f t="shared" si="18"/>
        <v>3.9436189700793812E-4</v>
      </c>
      <c r="AJ40" s="89">
        <f t="shared" si="32"/>
        <v>671516590.61747539</v>
      </c>
      <c r="AK40" s="89">
        <f>SUM(AJ40:AJ$42)/U40/U40</f>
        <v>0.18679635986147675</v>
      </c>
      <c r="AL40" s="89">
        <f t="shared" si="33"/>
        <v>553380010.61193192</v>
      </c>
      <c r="AM40" s="89">
        <f>SUM(AL40:AL$42)/U40/U40</f>
        <v>0.17224157165283829</v>
      </c>
      <c r="AN40" s="89">
        <f t="shared" si="34"/>
        <v>91151738.483863235</v>
      </c>
      <c r="AO40" s="90">
        <f>SUM(AN40:AN$42)/U40/U40</f>
        <v>5.2474563531786811E-2</v>
      </c>
      <c r="AP40" s="77">
        <f t="shared" si="5"/>
        <v>14.024010591770567</v>
      </c>
      <c r="AQ40" s="78">
        <f t="shared" si="6"/>
        <v>15.718232414370961</v>
      </c>
      <c r="AR40" s="78">
        <f t="shared" si="7"/>
        <v>11.9245461858632</v>
      </c>
      <c r="AS40" s="78">
        <f t="shared" si="8"/>
        <v>13.551424450100008</v>
      </c>
      <c r="AT40" s="78">
        <f t="shared" si="9"/>
        <v>1.6841525737360139</v>
      </c>
      <c r="AU40" s="91">
        <f t="shared" si="10"/>
        <v>2.5821197964423042</v>
      </c>
    </row>
    <row r="41" spans="1:47" ht="14.45" customHeight="1" x14ac:dyDescent="0.15">
      <c r="A41" s="208"/>
      <c r="B41" s="205" t="s">
        <v>99</v>
      </c>
      <c r="C41" s="71">
        <v>576</v>
      </c>
      <c r="D41" s="72">
        <v>23</v>
      </c>
      <c r="E41" s="72">
        <v>196</v>
      </c>
      <c r="F41" s="126">
        <v>17</v>
      </c>
      <c r="G41" s="74" t="s">
        <v>99</v>
      </c>
      <c r="H41" s="72">
        <v>2663083</v>
      </c>
      <c r="I41" s="72">
        <v>91456</v>
      </c>
      <c r="J41" s="75">
        <v>80</v>
      </c>
      <c r="K41" s="72">
        <v>78971</v>
      </c>
      <c r="L41" s="76">
        <v>914910</v>
      </c>
      <c r="M41" s="179"/>
      <c r="N41" s="54"/>
      <c r="O41" s="77">
        <f>IF(K41&lt;0.5,0.5,((L41-L42)-5*K42)/5/(K41-K42))</f>
        <v>0.5416790548470386</v>
      </c>
      <c r="P41" s="78">
        <f>IF(H41&lt;0.5,1,(I41/H41)/((K41-K42)/(L41-L42)))</f>
        <v>0.98226453147566195</v>
      </c>
      <c r="Q41" s="79">
        <f t="shared" si="13"/>
        <v>3.9930555555555552E-2</v>
      </c>
      <c r="R41" s="80">
        <f t="shared" si="14"/>
        <v>4.0651529477062187E-2</v>
      </c>
      <c r="S41" s="81">
        <f t="shared" si="15"/>
        <v>8.673469387755102E-2</v>
      </c>
      <c r="T41" s="82">
        <f>5*R41/(1+5*(1-O41)*R41)</f>
        <v>0.18593633239085708</v>
      </c>
      <c r="U41" s="83">
        <f t="shared" si="29"/>
        <v>83947.613576732678</v>
      </c>
      <c r="V41" s="83">
        <f>5*U41*((1-T41)+O41*T41)</f>
        <v>383968.61279795133</v>
      </c>
      <c r="W41" s="84">
        <f>SUM(V41:V$42)</f>
        <v>899529.9969570149</v>
      </c>
      <c r="X41" s="85">
        <f t="shared" si="0"/>
        <v>350665.2127083331</v>
      </c>
      <c r="Y41" s="83">
        <f>SUM(X41:X$42)</f>
        <v>746449.7096385234</v>
      </c>
      <c r="Z41" s="83">
        <f t="shared" si="1"/>
        <v>33303.400089618226</v>
      </c>
      <c r="AA41" s="84">
        <f>SUM(Z41:Z$42)</f>
        <v>153080.28731849158</v>
      </c>
      <c r="AB41" s="77">
        <f t="shared" si="2"/>
        <v>10.715373059828504</v>
      </c>
      <c r="AC41" s="78">
        <f t="shared" si="3"/>
        <v>8.8918514515749489</v>
      </c>
      <c r="AD41" s="86">
        <f t="shared" si="16"/>
        <v>82.982192051811396</v>
      </c>
      <c r="AE41" s="78">
        <f t="shared" si="4"/>
        <v>1.8235216082535555</v>
      </c>
      <c r="AF41" s="87">
        <f t="shared" si="17"/>
        <v>17.017807948188601</v>
      </c>
      <c r="AH41" s="88">
        <f>IF(D41=0,0,T41*T41*(1-T41)/D41)</f>
        <v>1.2236551902239188E-3</v>
      </c>
      <c r="AI41" s="89">
        <f t="shared" si="18"/>
        <v>4.0414176916080883E-4</v>
      </c>
      <c r="AJ41" s="89">
        <f>U41*U41*((1-O41)*5+AB42)^2*AH41</f>
        <v>834250102.84924519</v>
      </c>
      <c r="AK41" s="89">
        <f>SUM(AJ41:AJ$42)/U41/U41</f>
        <v>0.11838033357618549</v>
      </c>
      <c r="AL41" s="89">
        <f>U41*U41*((1-O41)*5*(1-S41)+AC42)^2*AH41+V41*V41*AI41</f>
        <v>595637029.37736201</v>
      </c>
      <c r="AM41" s="89">
        <f>SUM(AL41:AL$42)/U41/U41</f>
        <v>0.11849532047746299</v>
      </c>
      <c r="AN41" s="89">
        <f>U41*U41*((1-O41)*5*S41+AE42)^2*AH41+V41*V41*AI41</f>
        <v>92422656.163873672</v>
      </c>
      <c r="AO41" s="90">
        <f>SUM(AN41:AN$42)/U41/U41</f>
        <v>4.7089053750147179E-2</v>
      </c>
      <c r="AP41" s="77">
        <f t="shared" si="5"/>
        <v>10.041006772514056</v>
      </c>
      <c r="AQ41" s="78">
        <f t="shared" si="6"/>
        <v>11.389739347142953</v>
      </c>
      <c r="AR41" s="78">
        <f t="shared" si="7"/>
        <v>8.217157726136346</v>
      </c>
      <c r="AS41" s="78">
        <f t="shared" si="8"/>
        <v>9.5665451770135519</v>
      </c>
      <c r="AT41" s="78">
        <f t="shared" si="9"/>
        <v>1.3982013655110246</v>
      </c>
      <c r="AU41" s="91">
        <f t="shared" si="10"/>
        <v>2.2488418509960866</v>
      </c>
    </row>
    <row r="42" spans="1:47" ht="14.45" customHeight="1" thickBot="1" x14ac:dyDescent="0.2">
      <c r="A42" s="209"/>
      <c r="B42" s="210" t="s">
        <v>101</v>
      </c>
      <c r="C42" s="131">
        <v>584</v>
      </c>
      <c r="D42" s="131">
        <v>68</v>
      </c>
      <c r="E42" s="131">
        <v>198</v>
      </c>
      <c r="F42" s="132">
        <v>46</v>
      </c>
      <c r="G42" s="133" t="s">
        <v>101</v>
      </c>
      <c r="H42" s="131">
        <v>2761968</v>
      </c>
      <c r="I42" s="131">
        <v>292332</v>
      </c>
      <c r="J42" s="134">
        <v>85</v>
      </c>
      <c r="K42" s="131">
        <v>66190</v>
      </c>
      <c r="L42" s="135">
        <v>549344</v>
      </c>
      <c r="M42" s="179"/>
      <c r="N42" s="54"/>
      <c r="O42" s="136">
        <v>1</v>
      </c>
      <c r="P42" s="137">
        <f>IF(H42&lt;0.5,1,(I42/H42)/(K42/L42))</f>
        <v>0.87843517867442611</v>
      </c>
      <c r="Q42" s="138">
        <f t="shared" si="13"/>
        <v>0.11643835616438356</v>
      </c>
      <c r="R42" s="139">
        <f t="shared" si="14"/>
        <v>0.13255201862485863</v>
      </c>
      <c r="S42" s="140">
        <f t="shared" si="15"/>
        <v>0.23232323232323232</v>
      </c>
      <c r="T42" s="136">
        <v>1</v>
      </c>
      <c r="U42" s="141">
        <f>U41*(1-T41)</f>
        <v>68338.702195310092</v>
      </c>
      <c r="V42" s="141">
        <f>U42/R42</f>
        <v>515561.38415906357</v>
      </c>
      <c r="W42" s="142">
        <f>SUM(V42:V$42)</f>
        <v>515561.38415906357</v>
      </c>
      <c r="X42" s="136">
        <f t="shared" si="0"/>
        <v>395784.49693019025</v>
      </c>
      <c r="Y42" s="141">
        <f>SUM(X42:X$42)</f>
        <v>395784.49693019025</v>
      </c>
      <c r="Z42" s="141">
        <f t="shared" si="1"/>
        <v>119776.88722887335</v>
      </c>
      <c r="AA42" s="142">
        <f>SUM(Z42:Z$42)</f>
        <v>119776.88722887335</v>
      </c>
      <c r="AB42" s="143">
        <f t="shared" si="2"/>
        <v>7.5442080050862481</v>
      </c>
      <c r="AC42" s="137">
        <f t="shared" si="3"/>
        <v>5.7915132160258072</v>
      </c>
      <c r="AD42" s="144">
        <f t="shared" si="16"/>
        <v>76.767676767676775</v>
      </c>
      <c r="AE42" s="137">
        <f t="shared" si="4"/>
        <v>1.7526947890604416</v>
      </c>
      <c r="AF42" s="145">
        <f t="shared" si="17"/>
        <v>23.232323232323235</v>
      </c>
      <c r="AH42" s="146">
        <f>0</f>
        <v>0</v>
      </c>
      <c r="AI42" s="147">
        <f t="shared" si="18"/>
        <v>9.0075327296019071E-4</v>
      </c>
      <c r="AJ42" s="147">
        <v>0</v>
      </c>
      <c r="AK42" s="147">
        <f>(1-R42)/R42/R42/D42</f>
        <v>0.72604215321942911</v>
      </c>
      <c r="AL42" s="147">
        <f>V42*V42*AI42</f>
        <v>239423409.37244329</v>
      </c>
      <c r="AM42" s="147">
        <f>(1-S42)*(1-S42)*(1-R42)/R42/R42/D42+AI42/R42/R42</f>
        <v>0.47914313347651549</v>
      </c>
      <c r="AN42" s="147">
        <f>V42*V42*AI42</f>
        <v>239423409.37244329</v>
      </c>
      <c r="AO42" s="148">
        <f>S42*S42*(1-R42)/R42/R42/D42+AI42/R42/R42</f>
        <v>9.0453899934800741E-2</v>
      </c>
      <c r="AP42" s="143">
        <f t="shared" si="5"/>
        <v>5.8741291040136794</v>
      </c>
      <c r="AQ42" s="137">
        <f t="shared" si="6"/>
        <v>9.2142869061588168</v>
      </c>
      <c r="AR42" s="137">
        <f t="shared" si="7"/>
        <v>4.4347979689811732</v>
      </c>
      <c r="AS42" s="137">
        <f t="shared" si="8"/>
        <v>7.1482284630704411</v>
      </c>
      <c r="AT42" s="137">
        <f t="shared" si="9"/>
        <v>1.1632139140614892</v>
      </c>
      <c r="AU42" s="149">
        <f t="shared" si="10"/>
        <v>2.3421756640593943</v>
      </c>
    </row>
    <row r="43" spans="1:47" ht="14.45" customHeight="1" thickTop="1" x14ac:dyDescent="0.15">
      <c r="G43" s="150"/>
      <c r="H43" s="150"/>
      <c r="I43" s="150"/>
      <c r="J43" s="150"/>
      <c r="K43" s="150"/>
      <c r="L43" s="150"/>
    </row>
    <row r="44" spans="1:47" ht="14.45" customHeight="1" thickBot="1" x14ac:dyDescent="0.2">
      <c r="A44" s="1" t="s">
        <v>103</v>
      </c>
      <c r="G44" s="150"/>
      <c r="H44" s="150"/>
      <c r="I44" s="150"/>
      <c r="J44" s="229" t="s">
        <v>104</v>
      </c>
      <c r="K44" s="230"/>
      <c r="L44" s="230"/>
      <c r="M44" s="230"/>
    </row>
    <row r="45" spans="1:47" ht="14.45" customHeight="1" thickTop="1" x14ac:dyDescent="0.15">
      <c r="A45" s="212" t="s">
        <v>18</v>
      </c>
      <c r="B45" s="214" t="s">
        <v>105</v>
      </c>
      <c r="C45" s="216" t="s">
        <v>35</v>
      </c>
      <c r="D45" s="217"/>
      <c r="E45" s="217"/>
      <c r="F45" s="218" t="s">
        <v>106</v>
      </c>
      <c r="G45" s="217"/>
      <c r="H45" s="217"/>
      <c r="I45" s="217"/>
      <c r="J45" s="218" t="s">
        <v>107</v>
      </c>
      <c r="K45" s="217"/>
      <c r="L45" s="217"/>
      <c r="M45" s="219"/>
    </row>
    <row r="46" spans="1:47" ht="14.45" customHeight="1" x14ac:dyDescent="0.15">
      <c r="A46" s="213"/>
      <c r="B46" s="215"/>
      <c r="C46" s="20" t="s">
        <v>108</v>
      </c>
      <c r="D46" s="220" t="s">
        <v>17</v>
      </c>
      <c r="E46" s="221"/>
      <c r="F46" s="22" t="s">
        <v>108</v>
      </c>
      <c r="G46" s="220" t="s">
        <v>17</v>
      </c>
      <c r="H46" s="222"/>
      <c r="I46" s="151" t="s">
        <v>152</v>
      </c>
      <c r="J46" s="22" t="s">
        <v>108</v>
      </c>
      <c r="K46" s="220" t="s">
        <v>17</v>
      </c>
      <c r="L46" s="222"/>
      <c r="M46" s="152" t="s">
        <v>152</v>
      </c>
    </row>
    <row r="47" spans="1:47" ht="14.45" customHeight="1" x14ac:dyDescent="0.15">
      <c r="A47" s="46" t="s">
        <v>65</v>
      </c>
      <c r="B47" s="47">
        <v>0</v>
      </c>
      <c r="C47" s="153">
        <f>AB7</f>
        <v>79.470902428440922</v>
      </c>
      <c r="D47" s="153">
        <f t="shared" ref="D47:E82" si="35">AP7</f>
        <v>75.158500565679489</v>
      </c>
      <c r="E47" s="154">
        <f t="shared" si="35"/>
        <v>83.783304291202356</v>
      </c>
      <c r="F47" s="155">
        <f>AC7</f>
        <v>78.447061816367679</v>
      </c>
      <c r="G47" s="153">
        <f t="shared" ref="G47:H82" si="36">AR7</f>
        <v>74.238309702598727</v>
      </c>
      <c r="H47" s="153">
        <f t="shared" si="36"/>
        <v>82.655813930136631</v>
      </c>
      <c r="I47" s="156">
        <f t="shared" ref="I47:J82" si="37">AD7</f>
        <v>98.711678638612227</v>
      </c>
      <c r="J47" s="155">
        <f t="shared" si="37"/>
        <v>1.023840612073234</v>
      </c>
      <c r="K47" s="153">
        <f t="shared" ref="K47:L82" si="38">AT7</f>
        <v>0.65745870231326631</v>
      </c>
      <c r="L47" s="153">
        <f t="shared" si="38"/>
        <v>1.3902225218332016</v>
      </c>
      <c r="M47" s="157">
        <f>AF7</f>
        <v>1.2883213613877669</v>
      </c>
    </row>
    <row r="48" spans="1:47" ht="14.45" customHeight="1" x14ac:dyDescent="0.15">
      <c r="A48" s="46"/>
      <c r="B48" s="70">
        <v>5</v>
      </c>
      <c r="C48" s="158">
        <f>AB8</f>
        <v>76.109421607823222</v>
      </c>
      <c r="D48" s="158">
        <f t="shared" si="35"/>
        <v>73.134279128270464</v>
      </c>
      <c r="E48" s="159">
        <f t="shared" si="35"/>
        <v>79.084564087375981</v>
      </c>
      <c r="F48" s="160">
        <f>AC8</f>
        <v>75.064239498057916</v>
      </c>
      <c r="G48" s="158">
        <f t="shared" si="36"/>
        <v>72.20005779235774</v>
      </c>
      <c r="H48" s="158">
        <f t="shared" si="36"/>
        <v>77.928421203758091</v>
      </c>
      <c r="I48" s="161">
        <f t="shared" si="37"/>
        <v>98.62673754748667</v>
      </c>
      <c r="J48" s="160">
        <f t="shared" si="37"/>
        <v>1.0451821097652947</v>
      </c>
      <c r="K48" s="158">
        <f t="shared" si="38"/>
        <v>0.67355860457563166</v>
      </c>
      <c r="L48" s="158">
        <f t="shared" si="38"/>
        <v>1.4168056149549577</v>
      </c>
      <c r="M48" s="162">
        <f>AF8</f>
        <v>1.3732624525133184</v>
      </c>
    </row>
    <row r="49" spans="1:13" ht="14.45" customHeight="1" x14ac:dyDescent="0.15">
      <c r="A49" s="46"/>
      <c r="B49" s="70">
        <v>10</v>
      </c>
      <c r="C49" s="158">
        <f t="shared" ref="C49:C62" si="39">AB9</f>
        <v>71.109421607823208</v>
      </c>
      <c r="D49" s="158">
        <f t="shared" si="35"/>
        <v>68.13427912827045</v>
      </c>
      <c r="E49" s="159">
        <f t="shared" si="35"/>
        <v>74.084564087375966</v>
      </c>
      <c r="F49" s="160">
        <f t="shared" ref="F49:F62" si="40">AC9</f>
        <v>70.064239498057901</v>
      </c>
      <c r="G49" s="158">
        <f t="shared" si="36"/>
        <v>67.200057792357725</v>
      </c>
      <c r="H49" s="158">
        <f t="shared" si="36"/>
        <v>72.928421203758077</v>
      </c>
      <c r="I49" s="161">
        <f t="shared" si="37"/>
        <v>98.53017773716455</v>
      </c>
      <c r="J49" s="160">
        <f t="shared" si="37"/>
        <v>1.0451821097652947</v>
      </c>
      <c r="K49" s="158">
        <f t="shared" si="38"/>
        <v>0.67355860457563166</v>
      </c>
      <c r="L49" s="158">
        <f t="shared" si="38"/>
        <v>1.4168056149549577</v>
      </c>
      <c r="M49" s="162">
        <f t="shared" ref="M49:M62" si="41">AF9</f>
        <v>1.469822262835432</v>
      </c>
    </row>
    <row r="50" spans="1:13" ht="14.45" customHeight="1" x14ac:dyDescent="0.15">
      <c r="A50" s="46"/>
      <c r="B50" s="70">
        <v>15</v>
      </c>
      <c r="C50" s="158">
        <f t="shared" si="39"/>
        <v>66.109421607823222</v>
      </c>
      <c r="D50" s="158">
        <f t="shared" si="35"/>
        <v>63.134279128270471</v>
      </c>
      <c r="E50" s="159">
        <f t="shared" si="35"/>
        <v>69.084564087375981</v>
      </c>
      <c r="F50" s="160">
        <f t="shared" si="40"/>
        <v>65.064239498057916</v>
      </c>
      <c r="G50" s="158">
        <f t="shared" si="36"/>
        <v>62.20005779235774</v>
      </c>
      <c r="H50" s="158">
        <f t="shared" si="36"/>
        <v>67.928421203758091</v>
      </c>
      <c r="I50" s="161">
        <f t="shared" si="37"/>
        <v>98.419011867982192</v>
      </c>
      <c r="J50" s="160">
        <f t="shared" si="37"/>
        <v>1.0451821097652947</v>
      </c>
      <c r="K50" s="158">
        <f t="shared" si="38"/>
        <v>0.67355860457563166</v>
      </c>
      <c r="L50" s="158">
        <f t="shared" si="38"/>
        <v>1.4168056149549577</v>
      </c>
      <c r="M50" s="162">
        <f t="shared" si="41"/>
        <v>1.5809881320177976</v>
      </c>
    </row>
    <row r="51" spans="1:13" ht="14.45" customHeight="1" x14ac:dyDescent="0.15">
      <c r="A51" s="46"/>
      <c r="B51" s="70">
        <v>20</v>
      </c>
      <c r="C51" s="158">
        <f t="shared" si="39"/>
        <v>61.109421607823208</v>
      </c>
      <c r="D51" s="158">
        <f t="shared" si="35"/>
        <v>58.134279128270457</v>
      </c>
      <c r="E51" s="159">
        <f t="shared" si="35"/>
        <v>64.084564087375966</v>
      </c>
      <c r="F51" s="160">
        <f t="shared" si="40"/>
        <v>60.064239498057923</v>
      </c>
      <c r="G51" s="158">
        <f t="shared" si="36"/>
        <v>57.200057792357747</v>
      </c>
      <c r="H51" s="158">
        <f t="shared" si="36"/>
        <v>62.928421203758099</v>
      </c>
      <c r="I51" s="161">
        <f t="shared" si="37"/>
        <v>98.289654717282616</v>
      </c>
      <c r="J51" s="160">
        <f t="shared" si="37"/>
        <v>1.0451821097652947</v>
      </c>
      <c r="K51" s="158">
        <f t="shared" si="38"/>
        <v>0.67355860457563166</v>
      </c>
      <c r="L51" s="158">
        <f t="shared" si="38"/>
        <v>1.4168056149549577</v>
      </c>
      <c r="M51" s="162">
        <f t="shared" si="41"/>
        <v>1.7103452827174046</v>
      </c>
    </row>
    <row r="52" spans="1:13" ht="14.45" customHeight="1" x14ac:dyDescent="0.15">
      <c r="A52" s="46"/>
      <c r="B52" s="70">
        <v>25</v>
      </c>
      <c r="C52" s="158">
        <f t="shared" si="39"/>
        <v>56.109421607823208</v>
      </c>
      <c r="D52" s="158">
        <f t="shared" si="35"/>
        <v>53.134279128270457</v>
      </c>
      <c r="E52" s="159">
        <f t="shared" si="35"/>
        <v>59.084564087375959</v>
      </c>
      <c r="F52" s="160">
        <f t="shared" si="40"/>
        <v>55.064239498057908</v>
      </c>
      <c r="G52" s="158">
        <f t="shared" si="36"/>
        <v>52.200057792357732</v>
      </c>
      <c r="H52" s="158">
        <f t="shared" si="36"/>
        <v>57.928421203758084</v>
      </c>
      <c r="I52" s="161">
        <f t="shared" si="37"/>
        <v>98.13724312278498</v>
      </c>
      <c r="J52" s="160">
        <f t="shared" si="37"/>
        <v>1.0451821097652947</v>
      </c>
      <c r="K52" s="158">
        <f t="shared" si="38"/>
        <v>0.67355860457563166</v>
      </c>
      <c r="L52" s="158">
        <f t="shared" si="38"/>
        <v>1.4168056149549577</v>
      </c>
      <c r="M52" s="162">
        <f t="shared" si="41"/>
        <v>1.8627568772150154</v>
      </c>
    </row>
    <row r="53" spans="1:13" ht="14.45" customHeight="1" x14ac:dyDescent="0.15">
      <c r="A53" s="46"/>
      <c r="B53" s="70">
        <v>30</v>
      </c>
      <c r="C53" s="158">
        <f t="shared" si="39"/>
        <v>51.109421607823208</v>
      </c>
      <c r="D53" s="158">
        <f t="shared" si="35"/>
        <v>48.134279128270457</v>
      </c>
      <c r="E53" s="159">
        <f t="shared" si="35"/>
        <v>54.084564087375959</v>
      </c>
      <c r="F53" s="160">
        <f t="shared" si="40"/>
        <v>50.064239498057901</v>
      </c>
      <c r="G53" s="158">
        <f t="shared" si="36"/>
        <v>47.200057792357725</v>
      </c>
      <c r="H53" s="158">
        <f t="shared" si="36"/>
        <v>52.928421203758077</v>
      </c>
      <c r="I53" s="161">
        <f t="shared" si="37"/>
        <v>97.955010882758017</v>
      </c>
      <c r="J53" s="160">
        <f t="shared" si="37"/>
        <v>1.0451821097652947</v>
      </c>
      <c r="K53" s="158">
        <f t="shared" si="38"/>
        <v>0.67355860457563166</v>
      </c>
      <c r="L53" s="158">
        <f t="shared" si="38"/>
        <v>1.4168056149549577</v>
      </c>
      <c r="M53" s="162">
        <f t="shared" si="41"/>
        <v>2.0449891172419585</v>
      </c>
    </row>
    <row r="54" spans="1:13" ht="14.45" customHeight="1" x14ac:dyDescent="0.15">
      <c r="A54" s="46"/>
      <c r="B54" s="70">
        <v>35</v>
      </c>
      <c r="C54" s="158">
        <f t="shared" si="39"/>
        <v>46.109421607823201</v>
      </c>
      <c r="D54" s="158">
        <f t="shared" si="35"/>
        <v>43.13427912827045</v>
      </c>
      <c r="E54" s="159">
        <f t="shared" si="35"/>
        <v>49.084564087375952</v>
      </c>
      <c r="F54" s="160">
        <f t="shared" si="40"/>
        <v>45.064239498057908</v>
      </c>
      <c r="G54" s="158">
        <f t="shared" si="36"/>
        <v>42.200057792357732</v>
      </c>
      <c r="H54" s="158">
        <f t="shared" si="36"/>
        <v>47.928421203758084</v>
      </c>
      <c r="I54" s="161">
        <f t="shared" si="37"/>
        <v>97.733256949837852</v>
      </c>
      <c r="J54" s="160">
        <f t="shared" si="37"/>
        <v>1.0451821097652947</v>
      </c>
      <c r="K54" s="158">
        <f t="shared" si="38"/>
        <v>0.67355860457563166</v>
      </c>
      <c r="L54" s="158">
        <f t="shared" si="38"/>
        <v>1.4168056149549577</v>
      </c>
      <c r="M54" s="162">
        <f t="shared" si="41"/>
        <v>2.2667430501621446</v>
      </c>
    </row>
    <row r="55" spans="1:13" ht="14.45" customHeight="1" x14ac:dyDescent="0.15">
      <c r="A55" s="46"/>
      <c r="B55" s="70">
        <v>40</v>
      </c>
      <c r="C55" s="158">
        <f t="shared" si="39"/>
        <v>41.109421607823194</v>
      </c>
      <c r="D55" s="158">
        <f t="shared" si="35"/>
        <v>38.134279128270443</v>
      </c>
      <c r="E55" s="159">
        <f t="shared" si="35"/>
        <v>44.084564087375945</v>
      </c>
      <c r="F55" s="160">
        <f t="shared" si="40"/>
        <v>40.064239498057901</v>
      </c>
      <c r="G55" s="158">
        <f t="shared" si="36"/>
        <v>37.200057792357725</v>
      </c>
      <c r="H55" s="158">
        <f t="shared" si="36"/>
        <v>42.928421203758077</v>
      </c>
      <c r="I55" s="161">
        <f t="shared" si="37"/>
        <v>97.457560654255488</v>
      </c>
      <c r="J55" s="160">
        <f t="shared" si="37"/>
        <v>1.0451821097652947</v>
      </c>
      <c r="K55" s="158">
        <f t="shared" si="38"/>
        <v>0.67355860457563166</v>
      </c>
      <c r="L55" s="158">
        <f t="shared" si="38"/>
        <v>1.4168056149549577</v>
      </c>
      <c r="M55" s="162">
        <f t="shared" si="41"/>
        <v>2.542439345744516</v>
      </c>
    </row>
    <row r="56" spans="1:13" ht="14.45" customHeight="1" x14ac:dyDescent="0.15">
      <c r="A56" s="46"/>
      <c r="B56" s="70">
        <v>45</v>
      </c>
      <c r="C56" s="158">
        <f t="shared" si="39"/>
        <v>37.593444598199035</v>
      </c>
      <c r="D56" s="158">
        <f t="shared" si="35"/>
        <v>35.323079463695578</v>
      </c>
      <c r="E56" s="159">
        <f t="shared" si="35"/>
        <v>39.863809732702492</v>
      </c>
      <c r="F56" s="160">
        <f t="shared" si="40"/>
        <v>36.507912989046325</v>
      </c>
      <c r="G56" s="158">
        <f t="shared" si="36"/>
        <v>34.341973290760642</v>
      </c>
      <c r="H56" s="158">
        <f t="shared" si="36"/>
        <v>38.673852687332008</v>
      </c>
      <c r="I56" s="161">
        <f t="shared" si="37"/>
        <v>97.112444414831003</v>
      </c>
      <c r="J56" s="160">
        <f t="shared" si="37"/>
        <v>1.0855316091527079</v>
      </c>
      <c r="K56" s="158">
        <f t="shared" si="38"/>
        <v>0.70379218972180735</v>
      </c>
      <c r="L56" s="158">
        <f t="shared" si="38"/>
        <v>1.4672710285836084</v>
      </c>
      <c r="M56" s="162">
        <f t="shared" si="41"/>
        <v>2.8875555851689945</v>
      </c>
    </row>
    <row r="57" spans="1:13" ht="14.45" customHeight="1" x14ac:dyDescent="0.15">
      <c r="A57" s="46"/>
      <c r="B57" s="70">
        <v>50</v>
      </c>
      <c r="C57" s="158">
        <f t="shared" si="39"/>
        <v>33.114757194055983</v>
      </c>
      <c r="D57" s="158">
        <f t="shared" si="35"/>
        <v>31.053186727167635</v>
      </c>
      <c r="E57" s="159">
        <f t="shared" si="35"/>
        <v>35.176327660944331</v>
      </c>
      <c r="F57" s="160">
        <f t="shared" si="40"/>
        <v>32.013011970229421</v>
      </c>
      <c r="G57" s="158">
        <f t="shared" si="36"/>
        <v>30.05399337243658</v>
      </c>
      <c r="H57" s="158">
        <f t="shared" si="36"/>
        <v>33.972030568022262</v>
      </c>
      <c r="I57" s="161">
        <f t="shared" si="37"/>
        <v>96.672947902440541</v>
      </c>
      <c r="J57" s="160">
        <f t="shared" si="37"/>
        <v>1.1017452238265613</v>
      </c>
      <c r="K57" s="158">
        <f t="shared" si="38"/>
        <v>0.71562911088624181</v>
      </c>
      <c r="L57" s="158">
        <f t="shared" si="38"/>
        <v>1.4878613367668807</v>
      </c>
      <c r="M57" s="162">
        <f t="shared" si="41"/>
        <v>3.3270520975594584</v>
      </c>
    </row>
    <row r="58" spans="1:13" ht="14.45" customHeight="1" x14ac:dyDescent="0.15">
      <c r="A58" s="46"/>
      <c r="B58" s="70">
        <v>55</v>
      </c>
      <c r="C58" s="158">
        <f t="shared" si="39"/>
        <v>28.420641116706324</v>
      </c>
      <c r="D58" s="158">
        <f t="shared" si="35"/>
        <v>26.427426568474978</v>
      </c>
      <c r="E58" s="159">
        <f t="shared" si="35"/>
        <v>30.413855664937671</v>
      </c>
      <c r="F58" s="160">
        <f t="shared" si="40"/>
        <v>27.307819699320255</v>
      </c>
      <c r="G58" s="158">
        <f t="shared" si="36"/>
        <v>25.416241029077284</v>
      </c>
      <c r="H58" s="158">
        <f t="shared" si="36"/>
        <v>29.199398369563227</v>
      </c>
      <c r="I58" s="161">
        <f t="shared" si="37"/>
        <v>96.084460541138441</v>
      </c>
      <c r="J58" s="160">
        <f t="shared" si="37"/>
        <v>1.1128214173860653</v>
      </c>
      <c r="K58" s="158">
        <f t="shared" si="38"/>
        <v>0.72343433789484435</v>
      </c>
      <c r="L58" s="158">
        <f t="shared" si="38"/>
        <v>1.5022084968772864</v>
      </c>
      <c r="M58" s="162">
        <f t="shared" si="41"/>
        <v>3.9155394588615478</v>
      </c>
    </row>
    <row r="59" spans="1:13" ht="14.45" customHeight="1" x14ac:dyDescent="0.15">
      <c r="A59" s="46"/>
      <c r="B59" s="70">
        <v>60</v>
      </c>
      <c r="C59" s="158">
        <f t="shared" si="39"/>
        <v>24.084254276793047</v>
      </c>
      <c r="D59" s="158">
        <f t="shared" si="35"/>
        <v>22.186380807014253</v>
      </c>
      <c r="E59" s="159">
        <f t="shared" si="35"/>
        <v>25.982127746571841</v>
      </c>
      <c r="F59" s="160">
        <f t="shared" si="40"/>
        <v>22.942744550511641</v>
      </c>
      <c r="G59" s="158">
        <f t="shared" si="36"/>
        <v>21.144022018134152</v>
      </c>
      <c r="H59" s="158">
        <f t="shared" si="36"/>
        <v>24.74146708288913</v>
      </c>
      <c r="I59" s="161">
        <f t="shared" si="37"/>
        <v>95.260348470156558</v>
      </c>
      <c r="J59" s="160">
        <f t="shared" si="37"/>
        <v>1.1415097262814047</v>
      </c>
      <c r="K59" s="158">
        <f t="shared" si="38"/>
        <v>0.74343991266583875</v>
      </c>
      <c r="L59" s="158">
        <f t="shared" si="38"/>
        <v>1.5395795398969705</v>
      </c>
      <c r="M59" s="162">
        <f t="shared" si="41"/>
        <v>4.7396515298434352</v>
      </c>
    </row>
    <row r="60" spans="1:13" ht="14.45" customHeight="1" x14ac:dyDescent="0.15">
      <c r="A60" s="46"/>
      <c r="B60" s="70">
        <v>65</v>
      </c>
      <c r="C60" s="158">
        <f t="shared" si="39"/>
        <v>20.602702469252989</v>
      </c>
      <c r="D60" s="158">
        <f t="shared" si="35"/>
        <v>18.936792798112712</v>
      </c>
      <c r="E60" s="159">
        <f t="shared" si="35"/>
        <v>22.268612140393266</v>
      </c>
      <c r="F60" s="160">
        <f t="shared" si="40"/>
        <v>19.408842386797769</v>
      </c>
      <c r="G60" s="158">
        <f t="shared" si="36"/>
        <v>17.830683433890137</v>
      </c>
      <c r="H60" s="158">
        <f t="shared" si="36"/>
        <v>20.987001339705401</v>
      </c>
      <c r="I60" s="161">
        <f t="shared" si="37"/>
        <v>94.205322897630012</v>
      </c>
      <c r="J60" s="160">
        <f t="shared" si="37"/>
        <v>1.1938600824552161</v>
      </c>
      <c r="K60" s="158">
        <f t="shared" si="38"/>
        <v>0.77570503851045403</v>
      </c>
      <c r="L60" s="158">
        <f t="shared" si="38"/>
        <v>1.6120151263999782</v>
      </c>
      <c r="M60" s="162">
        <f t="shared" si="41"/>
        <v>5.7946771023699739</v>
      </c>
    </row>
    <row r="61" spans="1:13" ht="14.45" customHeight="1" x14ac:dyDescent="0.15">
      <c r="A61" s="46"/>
      <c r="B61" s="70">
        <v>70</v>
      </c>
      <c r="C61" s="158">
        <f t="shared" si="39"/>
        <v>16.367951785009286</v>
      </c>
      <c r="D61" s="158">
        <f t="shared" si="35"/>
        <v>14.873001796023923</v>
      </c>
      <c r="E61" s="159">
        <f t="shared" si="35"/>
        <v>17.862901773994651</v>
      </c>
      <c r="F61" s="160">
        <f t="shared" si="40"/>
        <v>15.214532122357122</v>
      </c>
      <c r="G61" s="158">
        <f t="shared" si="36"/>
        <v>13.798079036901001</v>
      </c>
      <c r="H61" s="158">
        <f t="shared" si="36"/>
        <v>16.630985207813243</v>
      </c>
      <c r="I61" s="161">
        <f t="shared" si="37"/>
        <v>92.953182671832337</v>
      </c>
      <c r="J61" s="160">
        <f t="shared" si="37"/>
        <v>1.1534196626521651</v>
      </c>
      <c r="K61" s="158">
        <f t="shared" si="38"/>
        <v>0.73970646722924194</v>
      </c>
      <c r="L61" s="158">
        <f t="shared" si="38"/>
        <v>1.5671328580750883</v>
      </c>
      <c r="M61" s="162">
        <f t="shared" si="41"/>
        <v>7.0468173281676778</v>
      </c>
    </row>
    <row r="62" spans="1:13" ht="14.45" customHeight="1" x14ac:dyDescent="0.15">
      <c r="A62" s="46"/>
      <c r="B62" s="70">
        <v>75</v>
      </c>
      <c r="C62" s="158">
        <f t="shared" si="39"/>
        <v>13.374257783849854</v>
      </c>
      <c r="D62" s="158">
        <f t="shared" si="35"/>
        <v>12.222985224995938</v>
      </c>
      <c r="E62" s="159">
        <f t="shared" si="35"/>
        <v>14.525530342703771</v>
      </c>
      <c r="F62" s="160">
        <f t="shared" si="40"/>
        <v>12.211706224230014</v>
      </c>
      <c r="G62" s="158">
        <f t="shared" si="36"/>
        <v>11.096316026550156</v>
      </c>
      <c r="H62" s="158">
        <f t="shared" si="36"/>
        <v>13.327096421909872</v>
      </c>
      <c r="I62" s="161">
        <f t="shared" si="37"/>
        <v>91.307543353742702</v>
      </c>
      <c r="J62" s="160">
        <f t="shared" si="37"/>
        <v>1.1625515596198399</v>
      </c>
      <c r="K62" s="158">
        <f t="shared" si="38"/>
        <v>0.72521879634924047</v>
      </c>
      <c r="L62" s="158">
        <f t="shared" si="38"/>
        <v>1.5998843228904394</v>
      </c>
      <c r="M62" s="162">
        <f t="shared" si="41"/>
        <v>8.6924566462572912</v>
      </c>
    </row>
    <row r="63" spans="1:13" ht="14.45" customHeight="1" x14ac:dyDescent="0.15">
      <c r="A63" s="46"/>
      <c r="B63" s="70">
        <v>80</v>
      </c>
      <c r="C63" s="158">
        <f>AB23</f>
        <v>10.044097915865883</v>
      </c>
      <c r="D63" s="158">
        <f t="shared" si="35"/>
        <v>9.1393175183553801</v>
      </c>
      <c r="E63" s="159">
        <f t="shared" si="35"/>
        <v>10.948878313376387</v>
      </c>
      <c r="F63" s="160">
        <f>AC23</f>
        <v>8.9480200787424504</v>
      </c>
      <c r="G63" s="158">
        <f t="shared" si="36"/>
        <v>8.02393659521268</v>
      </c>
      <c r="H63" s="158">
        <f t="shared" si="36"/>
        <v>9.8721035622722209</v>
      </c>
      <c r="I63" s="161">
        <f t="shared" si="37"/>
        <v>89.087344166646915</v>
      </c>
      <c r="J63" s="160">
        <f t="shared" si="37"/>
        <v>1.096077837123433</v>
      </c>
      <c r="K63" s="158">
        <f t="shared" si="38"/>
        <v>0.63302102522499371</v>
      </c>
      <c r="L63" s="158">
        <f t="shared" si="38"/>
        <v>1.5591346490218723</v>
      </c>
      <c r="M63" s="162">
        <f>AF23</f>
        <v>10.912655833353076</v>
      </c>
    </row>
    <row r="64" spans="1:13" ht="14.45" customHeight="1" x14ac:dyDescent="0.15">
      <c r="A64" s="22"/>
      <c r="B64" s="93">
        <v>85</v>
      </c>
      <c r="C64" s="163">
        <f>AB24</f>
        <v>7.2766518860968725</v>
      </c>
      <c r="D64" s="163">
        <f t="shared" si="35"/>
        <v>4.9708131953672812</v>
      </c>
      <c r="E64" s="164">
        <f t="shared" si="35"/>
        <v>9.5824905768264639</v>
      </c>
      <c r="F64" s="165">
        <f>AC24</f>
        <v>6.4779949717691672</v>
      </c>
      <c r="G64" s="163">
        <f t="shared" si="36"/>
        <v>4.3670235944269624</v>
      </c>
      <c r="H64" s="163">
        <f t="shared" si="36"/>
        <v>8.5889663491113719</v>
      </c>
      <c r="I64" s="166">
        <f t="shared" si="37"/>
        <v>89.024390243902445</v>
      </c>
      <c r="J64" s="165">
        <f t="shared" si="37"/>
        <v>0.79865691432770547</v>
      </c>
      <c r="K64" s="163">
        <f t="shared" si="38"/>
        <v>0.24509505031226908</v>
      </c>
      <c r="L64" s="163">
        <f t="shared" si="38"/>
        <v>1.3522187783431419</v>
      </c>
      <c r="M64" s="167">
        <f>AF24</f>
        <v>10.97560975609756</v>
      </c>
    </row>
    <row r="65" spans="1:13" ht="14.45" customHeight="1" x14ac:dyDescent="0.15">
      <c r="A65" s="46" t="s">
        <v>102</v>
      </c>
      <c r="B65" s="168">
        <v>0</v>
      </c>
      <c r="C65" s="169">
        <f>AB25</f>
        <v>86.105588001870572</v>
      </c>
      <c r="D65" s="169">
        <f t="shared" si="35"/>
        <v>82.075547919913376</v>
      </c>
      <c r="E65" s="170">
        <f t="shared" si="35"/>
        <v>90.135628083827768</v>
      </c>
      <c r="F65" s="171">
        <f>AC25</f>
        <v>83.976442685495314</v>
      </c>
      <c r="G65" s="169">
        <f t="shared" si="36"/>
        <v>80.071982962284778</v>
      </c>
      <c r="H65" s="169">
        <f t="shared" si="36"/>
        <v>87.88090240870585</v>
      </c>
      <c r="I65" s="172">
        <f t="shared" si="37"/>
        <v>97.527285550469728</v>
      </c>
      <c r="J65" s="171">
        <f t="shared" si="37"/>
        <v>2.1291453163752401</v>
      </c>
      <c r="K65" s="169">
        <f t="shared" si="38"/>
        <v>1.6694150260235794</v>
      </c>
      <c r="L65" s="169">
        <f t="shared" si="38"/>
        <v>2.588875606726901</v>
      </c>
      <c r="M65" s="173">
        <f>AF25</f>
        <v>2.4727144495302515</v>
      </c>
    </row>
    <row r="66" spans="1:13" ht="14.45" customHeight="1" x14ac:dyDescent="0.15">
      <c r="A66" s="125"/>
      <c r="B66" s="70">
        <v>5</v>
      </c>
      <c r="C66" s="158">
        <f>AB26</f>
        <v>83.04325969895639</v>
      </c>
      <c r="D66" s="158">
        <f t="shared" si="35"/>
        <v>81.547737652327527</v>
      </c>
      <c r="E66" s="159">
        <f t="shared" si="35"/>
        <v>84.538781745585254</v>
      </c>
      <c r="F66" s="160">
        <f>AC26</f>
        <v>80.865712577193662</v>
      </c>
      <c r="G66" s="158">
        <f t="shared" si="36"/>
        <v>79.479310681017566</v>
      </c>
      <c r="H66" s="158">
        <f t="shared" si="36"/>
        <v>82.252114473369758</v>
      </c>
      <c r="I66" s="161">
        <f t="shared" si="37"/>
        <v>97.37781593634854</v>
      </c>
      <c r="J66" s="160">
        <f t="shared" si="37"/>
        <v>2.1775471217627245</v>
      </c>
      <c r="K66" s="158">
        <f t="shared" si="38"/>
        <v>1.717258041758412</v>
      </c>
      <c r="L66" s="158">
        <f t="shared" si="38"/>
        <v>2.6378362017670369</v>
      </c>
      <c r="M66" s="162">
        <f>AF26</f>
        <v>2.6221840636514537</v>
      </c>
    </row>
    <row r="67" spans="1:13" ht="14.45" customHeight="1" x14ac:dyDescent="0.15">
      <c r="A67" s="125"/>
      <c r="B67" s="70">
        <v>10</v>
      </c>
      <c r="C67" s="158">
        <f t="shared" ref="C67:C80" si="42">AB27</f>
        <v>78.04325969895639</v>
      </c>
      <c r="D67" s="158">
        <f t="shared" si="35"/>
        <v>76.547737652327527</v>
      </c>
      <c r="E67" s="159">
        <f t="shared" si="35"/>
        <v>79.538781745585254</v>
      </c>
      <c r="F67" s="160">
        <f t="shared" ref="F67:F80" si="43">AC27</f>
        <v>75.865712577193662</v>
      </c>
      <c r="G67" s="158">
        <f t="shared" si="36"/>
        <v>74.479310681017566</v>
      </c>
      <c r="H67" s="158">
        <f t="shared" si="36"/>
        <v>77.252114473369758</v>
      </c>
      <c r="I67" s="161">
        <f t="shared" si="37"/>
        <v>97.209820386587666</v>
      </c>
      <c r="J67" s="160">
        <f t="shared" si="37"/>
        <v>2.1775471217627245</v>
      </c>
      <c r="K67" s="158">
        <f t="shared" si="38"/>
        <v>1.717258041758412</v>
      </c>
      <c r="L67" s="158">
        <f t="shared" si="38"/>
        <v>2.6378362017670369</v>
      </c>
      <c r="M67" s="162">
        <f t="shared" ref="M67:M80" si="44">AF27</f>
        <v>2.7901796134123331</v>
      </c>
    </row>
    <row r="68" spans="1:13" ht="14.45" customHeight="1" x14ac:dyDescent="0.15">
      <c r="A68" s="125"/>
      <c r="B68" s="70">
        <v>15</v>
      </c>
      <c r="C68" s="158">
        <f t="shared" si="42"/>
        <v>73.04325969895639</v>
      </c>
      <c r="D68" s="158">
        <f t="shared" si="35"/>
        <v>71.547737652327527</v>
      </c>
      <c r="E68" s="159">
        <f t="shared" si="35"/>
        <v>74.538781745585254</v>
      </c>
      <c r="F68" s="160">
        <f t="shared" si="43"/>
        <v>70.865712577193662</v>
      </c>
      <c r="G68" s="158">
        <f t="shared" si="36"/>
        <v>69.479310681017566</v>
      </c>
      <c r="H68" s="158">
        <f t="shared" si="36"/>
        <v>72.252114473369758</v>
      </c>
      <c r="I68" s="161">
        <f t="shared" si="37"/>
        <v>97.018825377266339</v>
      </c>
      <c r="J68" s="160">
        <f t="shared" si="37"/>
        <v>2.1775471217627245</v>
      </c>
      <c r="K68" s="158">
        <f t="shared" si="38"/>
        <v>1.717258041758412</v>
      </c>
      <c r="L68" s="158">
        <f t="shared" si="38"/>
        <v>2.6378362017670369</v>
      </c>
      <c r="M68" s="162">
        <f t="shared" si="44"/>
        <v>2.9811746227336515</v>
      </c>
    </row>
    <row r="69" spans="1:13" ht="14.45" customHeight="1" x14ac:dyDescent="0.15">
      <c r="A69" s="125"/>
      <c r="B69" s="70">
        <v>20</v>
      </c>
      <c r="C69" s="158">
        <f t="shared" si="42"/>
        <v>68.04325969895639</v>
      </c>
      <c r="D69" s="158">
        <f t="shared" si="35"/>
        <v>66.547737652327527</v>
      </c>
      <c r="E69" s="159">
        <f t="shared" si="35"/>
        <v>69.538781745585254</v>
      </c>
      <c r="F69" s="160">
        <f t="shared" si="43"/>
        <v>65.865712577193676</v>
      </c>
      <c r="G69" s="158">
        <f t="shared" si="36"/>
        <v>64.47931068101758</v>
      </c>
      <c r="H69" s="158">
        <f t="shared" si="36"/>
        <v>67.252114473369772</v>
      </c>
      <c r="I69" s="161">
        <f t="shared" si="37"/>
        <v>96.799760723697204</v>
      </c>
      <c r="J69" s="160">
        <f t="shared" si="37"/>
        <v>2.1775471217627245</v>
      </c>
      <c r="K69" s="158">
        <f t="shared" si="38"/>
        <v>1.717258041758412</v>
      </c>
      <c r="L69" s="158">
        <f t="shared" si="38"/>
        <v>2.6378362017670369</v>
      </c>
      <c r="M69" s="162">
        <f t="shared" si="44"/>
        <v>3.2002392763028111</v>
      </c>
    </row>
    <row r="70" spans="1:13" ht="14.45" customHeight="1" x14ac:dyDescent="0.15">
      <c r="A70" s="125"/>
      <c r="B70" s="70">
        <v>25</v>
      </c>
      <c r="C70" s="158">
        <f t="shared" si="42"/>
        <v>63.043259698956398</v>
      </c>
      <c r="D70" s="158">
        <f t="shared" si="35"/>
        <v>61.547737652327534</v>
      </c>
      <c r="E70" s="159">
        <f t="shared" si="35"/>
        <v>64.538781745585268</v>
      </c>
      <c r="F70" s="160">
        <f t="shared" si="43"/>
        <v>60.865712577193683</v>
      </c>
      <c r="G70" s="158">
        <f t="shared" si="36"/>
        <v>59.47931068101758</v>
      </c>
      <c r="H70" s="158">
        <f t="shared" si="36"/>
        <v>62.252114473369787</v>
      </c>
      <c r="I70" s="161">
        <f t="shared" si="37"/>
        <v>96.54594776323286</v>
      </c>
      <c r="J70" s="160">
        <f t="shared" si="37"/>
        <v>2.1775471217627245</v>
      </c>
      <c r="K70" s="158">
        <f t="shared" si="38"/>
        <v>1.717258041758412</v>
      </c>
      <c r="L70" s="158">
        <f t="shared" si="38"/>
        <v>2.6378362017670369</v>
      </c>
      <c r="M70" s="162">
        <f t="shared" si="44"/>
        <v>3.4540522367671467</v>
      </c>
    </row>
    <row r="71" spans="1:13" ht="14.45" customHeight="1" x14ac:dyDescent="0.15">
      <c r="A71" s="125"/>
      <c r="B71" s="70">
        <v>30</v>
      </c>
      <c r="C71" s="158">
        <f t="shared" si="42"/>
        <v>58.043259698956398</v>
      </c>
      <c r="D71" s="158">
        <f t="shared" si="35"/>
        <v>56.547737652327534</v>
      </c>
      <c r="E71" s="159">
        <f t="shared" si="35"/>
        <v>59.538781745585261</v>
      </c>
      <c r="F71" s="160">
        <f t="shared" si="43"/>
        <v>55.865712577193683</v>
      </c>
      <c r="G71" s="158">
        <f t="shared" si="36"/>
        <v>54.47931068101758</v>
      </c>
      <c r="H71" s="158">
        <f t="shared" si="36"/>
        <v>57.252114473369787</v>
      </c>
      <c r="I71" s="161">
        <f t="shared" si="37"/>
        <v>96.248406562524835</v>
      </c>
      <c r="J71" s="160">
        <f t="shared" si="37"/>
        <v>2.1775471217627245</v>
      </c>
      <c r="K71" s="158">
        <f t="shared" si="38"/>
        <v>1.717258041758412</v>
      </c>
      <c r="L71" s="158">
        <f t="shared" si="38"/>
        <v>2.6378362017670369</v>
      </c>
      <c r="M71" s="162">
        <f t="shared" si="44"/>
        <v>3.7515934374751807</v>
      </c>
    </row>
    <row r="72" spans="1:13" ht="14.45" customHeight="1" x14ac:dyDescent="0.15">
      <c r="A72" s="125"/>
      <c r="B72" s="70">
        <v>35</v>
      </c>
      <c r="C72" s="158">
        <f t="shared" si="42"/>
        <v>53.04325969895639</v>
      </c>
      <c r="D72" s="158">
        <f t="shared" si="35"/>
        <v>51.547737652327527</v>
      </c>
      <c r="E72" s="159">
        <f t="shared" si="35"/>
        <v>54.538781745585254</v>
      </c>
      <c r="F72" s="160">
        <f t="shared" si="43"/>
        <v>50.865712577193676</v>
      </c>
      <c r="G72" s="158">
        <f t="shared" si="36"/>
        <v>49.479310681017573</v>
      </c>
      <c r="H72" s="158">
        <f t="shared" si="36"/>
        <v>52.25211447336978</v>
      </c>
      <c r="I72" s="161">
        <f t="shared" si="37"/>
        <v>95.894771297764805</v>
      </c>
      <c r="J72" s="160">
        <f t="shared" si="37"/>
        <v>2.1775471217627245</v>
      </c>
      <c r="K72" s="158">
        <f t="shared" si="38"/>
        <v>1.717258041758412</v>
      </c>
      <c r="L72" s="158">
        <f t="shared" si="38"/>
        <v>2.6378362017670369</v>
      </c>
      <c r="M72" s="162">
        <f t="shared" si="44"/>
        <v>4.1052287022352187</v>
      </c>
    </row>
    <row r="73" spans="1:13" ht="14.45" customHeight="1" x14ac:dyDescent="0.15">
      <c r="A73" s="125"/>
      <c r="B73" s="70">
        <v>40</v>
      </c>
      <c r="C73" s="158">
        <f t="shared" si="42"/>
        <v>48.043259698956398</v>
      </c>
      <c r="D73" s="158">
        <f t="shared" si="35"/>
        <v>46.547737652327534</v>
      </c>
      <c r="E73" s="159">
        <f t="shared" si="35"/>
        <v>49.538781745585261</v>
      </c>
      <c r="F73" s="160">
        <f t="shared" si="43"/>
        <v>45.865712577193669</v>
      </c>
      <c r="G73" s="158">
        <f t="shared" si="36"/>
        <v>44.479310681017566</v>
      </c>
      <c r="H73" s="158">
        <f t="shared" si="36"/>
        <v>47.252114473369772</v>
      </c>
      <c r="I73" s="161">
        <f t="shared" si="37"/>
        <v>95.467528357968533</v>
      </c>
      <c r="J73" s="160">
        <f t="shared" si="37"/>
        <v>2.1775471217627245</v>
      </c>
      <c r="K73" s="158">
        <f t="shared" si="38"/>
        <v>1.717258041758412</v>
      </c>
      <c r="L73" s="158">
        <f t="shared" si="38"/>
        <v>2.6378362017670369</v>
      </c>
      <c r="M73" s="162">
        <f t="shared" si="44"/>
        <v>4.532471642031453</v>
      </c>
    </row>
    <row r="74" spans="1:13" ht="14.45" customHeight="1" x14ac:dyDescent="0.15">
      <c r="A74" s="125"/>
      <c r="B74" s="70">
        <v>45</v>
      </c>
      <c r="C74" s="158">
        <f t="shared" si="42"/>
        <v>43.043259698956398</v>
      </c>
      <c r="D74" s="158">
        <f t="shared" si="35"/>
        <v>41.547737652327534</v>
      </c>
      <c r="E74" s="159">
        <f t="shared" si="35"/>
        <v>44.538781745585261</v>
      </c>
      <c r="F74" s="160">
        <f t="shared" si="43"/>
        <v>40.865712577193669</v>
      </c>
      <c r="G74" s="158">
        <f t="shared" si="36"/>
        <v>39.479310681017566</v>
      </c>
      <c r="H74" s="158">
        <f t="shared" si="36"/>
        <v>42.252114473369772</v>
      </c>
      <c r="I74" s="161">
        <f t="shared" si="37"/>
        <v>94.94102645340422</v>
      </c>
      <c r="J74" s="160">
        <f t="shared" si="37"/>
        <v>2.1775471217627245</v>
      </c>
      <c r="K74" s="158">
        <f t="shared" si="38"/>
        <v>1.717258041758412</v>
      </c>
      <c r="L74" s="158">
        <f t="shared" si="38"/>
        <v>2.6378362017670369</v>
      </c>
      <c r="M74" s="162">
        <f t="shared" si="44"/>
        <v>5.0589735465957757</v>
      </c>
    </row>
    <row r="75" spans="1:13" ht="14.45" customHeight="1" x14ac:dyDescent="0.15">
      <c r="A75" s="125"/>
      <c r="B75" s="70">
        <v>50</v>
      </c>
      <c r="C75" s="158">
        <f t="shared" si="42"/>
        <v>38.04325969895639</v>
      </c>
      <c r="D75" s="158">
        <f t="shared" si="35"/>
        <v>36.547737652327527</v>
      </c>
      <c r="E75" s="159">
        <f t="shared" si="35"/>
        <v>39.538781745585254</v>
      </c>
      <c r="F75" s="160">
        <f t="shared" si="43"/>
        <v>35.865712577193669</v>
      </c>
      <c r="G75" s="158">
        <f t="shared" si="36"/>
        <v>34.479310681017566</v>
      </c>
      <c r="H75" s="158">
        <f t="shared" si="36"/>
        <v>37.252114473369772</v>
      </c>
      <c r="I75" s="161">
        <f t="shared" si="37"/>
        <v>94.276128967406919</v>
      </c>
      <c r="J75" s="160">
        <f t="shared" si="37"/>
        <v>2.1775471217627245</v>
      </c>
      <c r="K75" s="158">
        <f t="shared" si="38"/>
        <v>1.717258041758412</v>
      </c>
      <c r="L75" s="158">
        <f t="shared" si="38"/>
        <v>2.6378362017670369</v>
      </c>
      <c r="M75" s="162">
        <f t="shared" si="44"/>
        <v>5.7238710325930855</v>
      </c>
    </row>
    <row r="76" spans="1:13" ht="14.45" customHeight="1" x14ac:dyDescent="0.15">
      <c r="A76" s="125"/>
      <c r="B76" s="70">
        <v>55</v>
      </c>
      <c r="C76" s="158">
        <f t="shared" si="42"/>
        <v>33.04325969895639</v>
      </c>
      <c r="D76" s="158">
        <f t="shared" si="35"/>
        <v>31.547737652327527</v>
      </c>
      <c r="E76" s="159">
        <f t="shared" si="35"/>
        <v>34.538781745585254</v>
      </c>
      <c r="F76" s="160">
        <f t="shared" si="43"/>
        <v>30.865712577193673</v>
      </c>
      <c r="G76" s="158">
        <f t="shared" si="36"/>
        <v>29.479310681017573</v>
      </c>
      <c r="H76" s="158">
        <f t="shared" si="36"/>
        <v>32.252114473369772</v>
      </c>
      <c r="I76" s="161">
        <f t="shared" si="37"/>
        <v>93.410011174437827</v>
      </c>
      <c r="J76" s="160">
        <f t="shared" si="37"/>
        <v>2.1775471217627245</v>
      </c>
      <c r="K76" s="158">
        <f t="shared" si="38"/>
        <v>1.717258041758412</v>
      </c>
      <c r="L76" s="158">
        <f t="shared" si="38"/>
        <v>2.6378362017670369</v>
      </c>
      <c r="M76" s="162">
        <f t="shared" si="44"/>
        <v>6.5899888255622017</v>
      </c>
    </row>
    <row r="77" spans="1:13" ht="14.45" customHeight="1" x14ac:dyDescent="0.15">
      <c r="A77" s="125"/>
      <c r="B77" s="70">
        <v>60</v>
      </c>
      <c r="C77" s="158">
        <f t="shared" si="42"/>
        <v>28.651133317370427</v>
      </c>
      <c r="D77" s="158">
        <f t="shared" si="35"/>
        <v>27.385049631873965</v>
      </c>
      <c r="E77" s="159">
        <f t="shared" si="35"/>
        <v>29.917217002866888</v>
      </c>
      <c r="F77" s="160">
        <f t="shared" si="43"/>
        <v>26.430049842084742</v>
      </c>
      <c r="G77" s="158">
        <f t="shared" si="36"/>
        <v>25.257114656642166</v>
      </c>
      <c r="H77" s="158">
        <f t="shared" si="36"/>
        <v>27.602985027527318</v>
      </c>
      <c r="I77" s="161">
        <f t="shared" si="37"/>
        <v>92.247833791834339</v>
      </c>
      <c r="J77" s="160">
        <f t="shared" si="37"/>
        <v>2.2210834752856856</v>
      </c>
      <c r="K77" s="158">
        <f t="shared" si="38"/>
        <v>1.7555633057651565</v>
      </c>
      <c r="L77" s="158">
        <f t="shared" si="38"/>
        <v>2.6866036448062149</v>
      </c>
      <c r="M77" s="162">
        <f t="shared" si="44"/>
        <v>7.7521662081656686</v>
      </c>
    </row>
    <row r="78" spans="1:13" ht="14.45" customHeight="1" x14ac:dyDescent="0.15">
      <c r="A78" s="125"/>
      <c r="B78" s="70">
        <v>65</v>
      </c>
      <c r="C78" s="158">
        <f t="shared" si="42"/>
        <v>23.65113331737043</v>
      </c>
      <c r="D78" s="158">
        <f t="shared" si="35"/>
        <v>22.385049631873969</v>
      </c>
      <c r="E78" s="159">
        <f t="shared" si="35"/>
        <v>24.917217002866892</v>
      </c>
      <c r="F78" s="160">
        <f t="shared" si="43"/>
        <v>21.462307906600874</v>
      </c>
      <c r="G78" s="158">
        <f t="shared" si="36"/>
        <v>20.29106701037708</v>
      </c>
      <c r="H78" s="158">
        <f t="shared" si="36"/>
        <v>22.633548802824667</v>
      </c>
      <c r="I78" s="161">
        <f t="shared" si="37"/>
        <v>90.745367753003251</v>
      </c>
      <c r="J78" s="160">
        <f t="shared" si="37"/>
        <v>2.1888254107695571</v>
      </c>
      <c r="K78" s="158">
        <f t="shared" si="38"/>
        <v>1.7275908544228651</v>
      </c>
      <c r="L78" s="158">
        <f t="shared" si="38"/>
        <v>2.650059967116249</v>
      </c>
      <c r="M78" s="162">
        <f t="shared" si="44"/>
        <v>9.2546322469967546</v>
      </c>
    </row>
    <row r="79" spans="1:13" ht="14.45" customHeight="1" x14ac:dyDescent="0.15">
      <c r="A79" s="125"/>
      <c r="B79" s="70">
        <v>70</v>
      </c>
      <c r="C79" s="158">
        <f t="shared" si="42"/>
        <v>19.216780050362477</v>
      </c>
      <c r="D79" s="158">
        <f t="shared" si="35"/>
        <v>18.18751502578424</v>
      </c>
      <c r="E79" s="159">
        <f t="shared" si="35"/>
        <v>20.246045074940714</v>
      </c>
      <c r="F79" s="160">
        <f t="shared" si="43"/>
        <v>17.050121241914844</v>
      </c>
      <c r="G79" s="158">
        <f t="shared" si="36"/>
        <v>16.088033609393534</v>
      </c>
      <c r="H79" s="158">
        <f t="shared" si="36"/>
        <v>18.012208874436155</v>
      </c>
      <c r="I79" s="161">
        <f t="shared" si="37"/>
        <v>88.725172465057369</v>
      </c>
      <c r="J79" s="160">
        <f t="shared" si="37"/>
        <v>2.1666588084476333</v>
      </c>
      <c r="K79" s="158">
        <f t="shared" si="38"/>
        <v>1.7135436570663036</v>
      </c>
      <c r="L79" s="158">
        <f t="shared" si="38"/>
        <v>2.6197739598289629</v>
      </c>
      <c r="M79" s="162">
        <f t="shared" si="44"/>
        <v>11.274827534942643</v>
      </c>
    </row>
    <row r="80" spans="1:13" ht="14.45" customHeight="1" x14ac:dyDescent="0.15">
      <c r="A80" s="125"/>
      <c r="B80" s="70">
        <v>75</v>
      </c>
      <c r="C80" s="158">
        <f t="shared" si="42"/>
        <v>14.871121503070764</v>
      </c>
      <c r="D80" s="158">
        <f t="shared" si="35"/>
        <v>14.024010591770567</v>
      </c>
      <c r="E80" s="159">
        <f t="shared" si="35"/>
        <v>15.718232414370961</v>
      </c>
      <c r="F80" s="160">
        <f t="shared" si="43"/>
        <v>12.737985317981604</v>
      </c>
      <c r="G80" s="158">
        <f t="shared" si="36"/>
        <v>11.9245461858632</v>
      </c>
      <c r="H80" s="158">
        <f t="shared" si="36"/>
        <v>13.551424450100008</v>
      </c>
      <c r="I80" s="161">
        <f t="shared" si="37"/>
        <v>85.655848587823826</v>
      </c>
      <c r="J80" s="160">
        <f t="shared" si="37"/>
        <v>2.133136185089159</v>
      </c>
      <c r="K80" s="158">
        <f t="shared" si="38"/>
        <v>1.6841525737360139</v>
      </c>
      <c r="L80" s="158">
        <f t="shared" si="38"/>
        <v>2.5821197964423042</v>
      </c>
      <c r="M80" s="162">
        <f t="shared" si="44"/>
        <v>14.344151412176171</v>
      </c>
    </row>
    <row r="81" spans="1:13" ht="14.45" customHeight="1" x14ac:dyDescent="0.15">
      <c r="A81" s="125"/>
      <c r="B81" s="70">
        <v>80</v>
      </c>
      <c r="C81" s="158">
        <f>AB41</f>
        <v>10.715373059828504</v>
      </c>
      <c r="D81" s="158">
        <f t="shared" si="35"/>
        <v>10.041006772514056</v>
      </c>
      <c r="E81" s="159">
        <f t="shared" si="35"/>
        <v>11.389739347142953</v>
      </c>
      <c r="F81" s="160">
        <f>AC41</f>
        <v>8.8918514515749489</v>
      </c>
      <c r="G81" s="158">
        <f t="shared" si="36"/>
        <v>8.217157726136346</v>
      </c>
      <c r="H81" s="158">
        <f t="shared" si="36"/>
        <v>9.5665451770135519</v>
      </c>
      <c r="I81" s="161">
        <f t="shared" si="37"/>
        <v>82.982192051811396</v>
      </c>
      <c r="J81" s="160">
        <f t="shared" si="37"/>
        <v>1.8235216082535555</v>
      </c>
      <c r="K81" s="158">
        <f t="shared" si="38"/>
        <v>1.3982013655110246</v>
      </c>
      <c r="L81" s="158">
        <f t="shared" si="38"/>
        <v>2.2488418509960866</v>
      </c>
      <c r="M81" s="162">
        <f>AF41</f>
        <v>17.017807948188601</v>
      </c>
    </row>
    <row r="82" spans="1:13" ht="14.45" customHeight="1" thickBot="1" x14ac:dyDescent="0.2">
      <c r="A82" s="129"/>
      <c r="B82" s="130">
        <v>85</v>
      </c>
      <c r="C82" s="174">
        <f>AB42</f>
        <v>7.5442080050862481</v>
      </c>
      <c r="D82" s="174">
        <f t="shared" si="35"/>
        <v>5.8741291040136794</v>
      </c>
      <c r="E82" s="175">
        <f t="shared" si="35"/>
        <v>9.2142869061588168</v>
      </c>
      <c r="F82" s="176">
        <f>AC42</f>
        <v>5.7915132160258072</v>
      </c>
      <c r="G82" s="174">
        <f t="shared" si="36"/>
        <v>4.4347979689811732</v>
      </c>
      <c r="H82" s="174">
        <f t="shared" si="36"/>
        <v>7.1482284630704411</v>
      </c>
      <c r="I82" s="177">
        <f t="shared" si="37"/>
        <v>76.767676767676775</v>
      </c>
      <c r="J82" s="176">
        <f t="shared" si="37"/>
        <v>1.7526947890604416</v>
      </c>
      <c r="K82" s="174">
        <f t="shared" si="38"/>
        <v>1.1632139140614892</v>
      </c>
      <c r="L82" s="174">
        <f t="shared" si="38"/>
        <v>2.3421756640593943</v>
      </c>
      <c r="M82" s="178">
        <f>AF42</f>
        <v>23.232323232323235</v>
      </c>
    </row>
    <row r="83" spans="1:13" ht="14.45" customHeight="1" thickTop="1" x14ac:dyDescent="0.15"/>
    <row r="84" spans="1:13" ht="14.45" customHeight="1" x14ac:dyDescent="0.15"/>
  </sheetData>
  <protectedRanges>
    <protectedRange sqref="C7:F42" name="範囲1_1"/>
  </protectedRanges>
  <mergeCells count="30">
    <mergeCell ref="A1:M1"/>
    <mergeCell ref="B4:F4"/>
    <mergeCell ref="G4:L4"/>
    <mergeCell ref="O4:P4"/>
    <mergeCell ref="Q4:S4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T4:W4"/>
    <mergeCell ref="AL5:AM5"/>
    <mergeCell ref="AN5:AO5"/>
    <mergeCell ref="AP5:AQ5"/>
    <mergeCell ref="AR5:AS5"/>
    <mergeCell ref="AT5:AU5"/>
    <mergeCell ref="A45:A46"/>
    <mergeCell ref="B45:B46"/>
    <mergeCell ref="C45:E45"/>
    <mergeCell ref="F45:I45"/>
    <mergeCell ref="J45:M45"/>
    <mergeCell ref="D46:E46"/>
    <mergeCell ref="G46:H46"/>
    <mergeCell ref="K46:L46"/>
  </mergeCells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4"/>
  <sheetViews>
    <sheetView workbookViewId="0">
      <selection activeCell="J18" sqref="J18"/>
    </sheetView>
  </sheetViews>
  <sheetFormatPr defaultRowHeight="13.5" x14ac:dyDescent="0.15"/>
  <cols>
    <col min="1" max="1" width="4.625" style="1" customWidth="1"/>
    <col min="2" max="2" width="7.625" style="1" customWidth="1"/>
    <col min="3" max="7" width="9.625" style="1" customWidth="1"/>
    <col min="8" max="8" width="11.625" style="1" bestFit="1" customWidth="1"/>
    <col min="9" max="11" width="9.625" style="1" customWidth="1"/>
    <col min="12" max="12" width="11.625" style="1" bestFit="1" customWidth="1"/>
    <col min="13" max="14" width="9.625" style="1" customWidth="1"/>
    <col min="15" max="16" width="8.625" style="1" customWidth="1"/>
    <col min="17" max="22" width="9.625" style="1" customWidth="1"/>
    <col min="23" max="23" width="10.625" style="1" customWidth="1"/>
    <col min="24" max="24" width="9.625" style="1" customWidth="1"/>
    <col min="25" max="25" width="10.625" style="1" customWidth="1"/>
    <col min="26" max="26" width="9.625" style="1" customWidth="1"/>
    <col min="27" max="32" width="10.625" style="1" customWidth="1"/>
    <col min="33" max="33" width="6.625" style="1" customWidth="1"/>
    <col min="34" max="41" width="10.625" style="1" customWidth="1"/>
    <col min="42" max="47" width="9.625" style="1" customWidth="1"/>
    <col min="48" max="16384" width="9" style="1"/>
  </cols>
  <sheetData>
    <row r="1" spans="1:47" ht="30" customHeight="1" x14ac:dyDescent="0.15">
      <c r="A1" s="242" t="s">
        <v>0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4"/>
    </row>
    <row r="2" spans="1:47" ht="15" customHeight="1" x14ac:dyDescent="0.15">
      <c r="A2" s="1" t="s">
        <v>153</v>
      </c>
      <c r="M2" s="1" t="s">
        <v>335</v>
      </c>
    </row>
    <row r="3" spans="1:47" ht="15" customHeight="1" thickBot="1" x14ac:dyDescent="0.2">
      <c r="A3" s="1" t="s">
        <v>2</v>
      </c>
      <c r="G3" s="181" t="s">
        <v>3</v>
      </c>
      <c r="H3" s="181"/>
      <c r="I3" s="181"/>
      <c r="J3" s="181"/>
      <c r="K3" s="181"/>
      <c r="L3" s="181"/>
      <c r="O3" s="1" t="s">
        <v>4</v>
      </c>
      <c r="T3" s="1" t="s">
        <v>5</v>
      </c>
      <c r="X3" s="1" t="s">
        <v>6</v>
      </c>
      <c r="AB3" s="1" t="s">
        <v>7</v>
      </c>
      <c r="AH3" s="1" t="s">
        <v>8</v>
      </c>
    </row>
    <row r="4" spans="1:47" ht="14.45" customHeight="1" thickTop="1" x14ac:dyDescent="0.15">
      <c r="A4" s="2"/>
      <c r="B4" s="237" t="s">
        <v>9</v>
      </c>
      <c r="C4" s="245"/>
      <c r="D4" s="245"/>
      <c r="E4" s="245"/>
      <c r="F4" s="246"/>
      <c r="G4" s="260" t="s">
        <v>10</v>
      </c>
      <c r="H4" s="261"/>
      <c r="I4" s="261"/>
      <c r="J4" s="261"/>
      <c r="K4" s="261"/>
      <c r="L4" s="262"/>
      <c r="M4" s="3"/>
      <c r="N4" s="3"/>
      <c r="O4" s="231" t="s">
        <v>11</v>
      </c>
      <c r="P4" s="232"/>
      <c r="Q4" s="248" t="s">
        <v>12</v>
      </c>
      <c r="R4" s="232"/>
      <c r="S4" s="233"/>
      <c r="T4" s="231" t="s">
        <v>13</v>
      </c>
      <c r="U4" s="249"/>
      <c r="V4" s="249"/>
      <c r="W4" s="250"/>
      <c r="X4" s="231" t="s">
        <v>14</v>
      </c>
      <c r="Y4" s="232"/>
      <c r="Z4" s="232"/>
      <c r="AA4" s="233"/>
      <c r="AB4" s="234" t="s">
        <v>15</v>
      </c>
      <c r="AC4" s="235"/>
      <c r="AD4" s="235"/>
      <c r="AE4" s="235"/>
      <c r="AF4" s="236"/>
      <c r="AH4" s="234" t="s">
        <v>16</v>
      </c>
      <c r="AI4" s="237"/>
      <c r="AJ4" s="237"/>
      <c r="AK4" s="237"/>
      <c r="AL4" s="237"/>
      <c r="AM4" s="237"/>
      <c r="AN4" s="235"/>
      <c r="AO4" s="236"/>
      <c r="AP4" s="234" t="s">
        <v>17</v>
      </c>
      <c r="AQ4" s="237"/>
      <c r="AR4" s="235"/>
      <c r="AS4" s="235"/>
      <c r="AT4" s="235"/>
      <c r="AU4" s="236"/>
    </row>
    <row r="5" spans="1:47" ht="39.950000000000003" customHeight="1" x14ac:dyDescent="0.15">
      <c r="A5" s="4" t="s">
        <v>18</v>
      </c>
      <c r="B5" s="5" t="s">
        <v>19</v>
      </c>
      <c r="C5" s="186" t="s">
        <v>20</v>
      </c>
      <c r="D5" s="186" t="s">
        <v>21</v>
      </c>
      <c r="E5" s="187" t="s">
        <v>22</v>
      </c>
      <c r="F5" s="188" t="s">
        <v>23</v>
      </c>
      <c r="G5" s="189" t="s">
        <v>19</v>
      </c>
      <c r="H5" s="190" t="s">
        <v>20</v>
      </c>
      <c r="I5" s="190" t="s">
        <v>21</v>
      </c>
      <c r="J5" s="190" t="s">
        <v>24</v>
      </c>
      <c r="K5" s="190" t="s">
        <v>25</v>
      </c>
      <c r="L5" s="191" t="s">
        <v>26</v>
      </c>
      <c r="M5" s="12"/>
      <c r="N5" s="12"/>
      <c r="O5" s="4" t="s">
        <v>27</v>
      </c>
      <c r="P5" s="13" t="s">
        <v>28</v>
      </c>
      <c r="Q5" s="14" t="s">
        <v>29</v>
      </c>
      <c r="R5" s="13" t="s">
        <v>30</v>
      </c>
      <c r="S5" s="15" t="s">
        <v>31</v>
      </c>
      <c r="T5" s="4" t="s">
        <v>32</v>
      </c>
      <c r="U5" s="13" t="s">
        <v>25</v>
      </c>
      <c r="V5" s="224" t="s">
        <v>26</v>
      </c>
      <c r="W5" s="225"/>
      <c r="X5" s="226" t="s">
        <v>33</v>
      </c>
      <c r="Y5" s="224"/>
      <c r="Z5" s="224" t="s">
        <v>34</v>
      </c>
      <c r="AA5" s="225"/>
      <c r="AB5" s="16" t="s">
        <v>35</v>
      </c>
      <c r="AC5" s="238" t="s">
        <v>36</v>
      </c>
      <c r="AD5" s="239"/>
      <c r="AE5" s="238" t="s">
        <v>37</v>
      </c>
      <c r="AF5" s="240"/>
      <c r="AH5" s="17" t="s">
        <v>32</v>
      </c>
      <c r="AI5" s="18" t="s">
        <v>31</v>
      </c>
      <c r="AJ5" s="223" t="s">
        <v>35</v>
      </c>
      <c r="AK5" s="241"/>
      <c r="AL5" s="223" t="s">
        <v>36</v>
      </c>
      <c r="AM5" s="223"/>
      <c r="AN5" s="224" t="s">
        <v>37</v>
      </c>
      <c r="AO5" s="225"/>
      <c r="AP5" s="226" t="s">
        <v>35</v>
      </c>
      <c r="AQ5" s="227"/>
      <c r="AR5" s="224" t="s">
        <v>36</v>
      </c>
      <c r="AS5" s="227"/>
      <c r="AT5" s="224" t="s">
        <v>37</v>
      </c>
      <c r="AU5" s="228"/>
    </row>
    <row r="6" spans="1:47" ht="14.45" customHeight="1" x14ac:dyDescent="0.15">
      <c r="A6" s="19"/>
      <c r="B6" s="20" t="s">
        <v>38</v>
      </c>
      <c r="C6" s="192" t="s">
        <v>39</v>
      </c>
      <c r="D6" s="192" t="s">
        <v>39</v>
      </c>
      <c r="E6" s="192" t="s">
        <v>39</v>
      </c>
      <c r="F6" s="193" t="s">
        <v>39</v>
      </c>
      <c r="G6" s="183" t="s">
        <v>38</v>
      </c>
      <c r="H6" s="194" t="s">
        <v>39</v>
      </c>
      <c r="I6" s="194" t="s">
        <v>39</v>
      </c>
      <c r="J6" s="195" t="s">
        <v>112</v>
      </c>
      <c r="K6" s="195" t="s">
        <v>113</v>
      </c>
      <c r="L6" s="196" t="s">
        <v>114</v>
      </c>
      <c r="M6" s="12"/>
      <c r="N6" s="12"/>
      <c r="O6" s="26" t="s">
        <v>115</v>
      </c>
      <c r="P6" s="27" t="s">
        <v>154</v>
      </c>
      <c r="Q6" s="28"/>
      <c r="R6" s="27" t="s">
        <v>117</v>
      </c>
      <c r="S6" s="29" t="s">
        <v>155</v>
      </c>
      <c r="T6" s="30" t="s">
        <v>156</v>
      </c>
      <c r="U6" s="24" t="s">
        <v>157</v>
      </c>
      <c r="V6" s="24" t="s">
        <v>121</v>
      </c>
      <c r="W6" s="31" t="s">
        <v>158</v>
      </c>
      <c r="X6" s="30" t="s">
        <v>123</v>
      </c>
      <c r="Y6" s="32" t="s">
        <v>159</v>
      </c>
      <c r="Z6" s="33" t="s">
        <v>160</v>
      </c>
      <c r="AA6" s="31" t="s">
        <v>161</v>
      </c>
      <c r="AB6" s="34" t="s">
        <v>125</v>
      </c>
      <c r="AC6" s="35" t="s">
        <v>126</v>
      </c>
      <c r="AD6" s="35" t="s">
        <v>127</v>
      </c>
      <c r="AE6" s="36" t="s">
        <v>128</v>
      </c>
      <c r="AF6" s="37" t="s">
        <v>162</v>
      </c>
      <c r="AH6" s="38" t="s">
        <v>163</v>
      </c>
      <c r="AI6" s="39" t="s">
        <v>131</v>
      </c>
      <c r="AJ6" s="40"/>
      <c r="AK6" s="41" t="s">
        <v>164</v>
      </c>
      <c r="AL6" s="40"/>
      <c r="AM6" s="41" t="s">
        <v>165</v>
      </c>
      <c r="AN6" s="40"/>
      <c r="AO6" s="42" t="s">
        <v>134</v>
      </c>
      <c r="AP6" s="43" t="s">
        <v>63</v>
      </c>
      <c r="AQ6" s="44" t="s">
        <v>64</v>
      </c>
      <c r="AR6" s="44" t="s">
        <v>63</v>
      </c>
      <c r="AS6" s="44" t="s">
        <v>64</v>
      </c>
      <c r="AT6" s="44" t="s">
        <v>63</v>
      </c>
      <c r="AU6" s="45" t="s">
        <v>64</v>
      </c>
    </row>
    <row r="7" spans="1:47" ht="14.45" customHeight="1" x14ac:dyDescent="0.15">
      <c r="A7" s="46" t="s">
        <v>65</v>
      </c>
      <c r="B7" s="47" t="s">
        <v>66</v>
      </c>
      <c r="C7" s="48">
        <v>8756</v>
      </c>
      <c r="D7" s="49">
        <v>4</v>
      </c>
      <c r="E7" s="49">
        <v>2874</v>
      </c>
      <c r="F7" s="115">
        <v>0</v>
      </c>
      <c r="G7" s="51" t="s">
        <v>67</v>
      </c>
      <c r="H7" s="49">
        <v>2689162</v>
      </c>
      <c r="I7" s="49">
        <v>1873</v>
      </c>
      <c r="J7" s="52">
        <v>0</v>
      </c>
      <c r="K7" s="49">
        <v>100000</v>
      </c>
      <c r="L7" s="53">
        <v>7963518</v>
      </c>
      <c r="M7" s="54"/>
      <c r="N7" s="54"/>
      <c r="O7" s="55">
        <f>IF(K7&lt;0.5,0.5,((L7-L8)-5*K8)/5/(K7-K8))</f>
        <v>0.1728613569321534</v>
      </c>
      <c r="P7" s="56">
        <f>IF(H7&lt;0.5,1,(I7/H7)/((K7-K8)/(L7-L8)))</f>
        <v>1.0244048963074786</v>
      </c>
      <c r="Q7" s="57">
        <f>IF(C7&lt;0.5,0,D7/C7)</f>
        <v>4.5682960255824577E-4</v>
      </c>
      <c r="R7" s="58">
        <f>IF(P7=0,Q7,Q7/P7)</f>
        <v>4.4594632864886937E-4</v>
      </c>
      <c r="S7" s="59">
        <f>IF(E7&lt;0.5,0,F7/E7)</f>
        <v>0</v>
      </c>
      <c r="T7" s="60">
        <f>5*R7/(1+5*(1-O7)*R7)</f>
        <v>2.2256269257240834E-3</v>
      </c>
      <c r="U7" s="61">
        <v>100000</v>
      </c>
      <c r="V7" s="61">
        <f>5*U7*((1-T7)+O7*T7)</f>
        <v>499079.54898234067</v>
      </c>
      <c r="W7" s="62">
        <f>SUM(V7:V$24)</f>
        <v>7961110.3224693676</v>
      </c>
      <c r="X7" s="63">
        <f t="shared" ref="X7:X42" si="0">V7*(1-S7)</f>
        <v>499079.54898234067</v>
      </c>
      <c r="Y7" s="61">
        <f>SUM(X7:X$24)</f>
        <v>7790939.1361807045</v>
      </c>
      <c r="Z7" s="61">
        <f t="shared" ref="Z7:Z42" si="1">V7*S7</f>
        <v>0</v>
      </c>
      <c r="AA7" s="62">
        <f>SUM(Z7:Z$24)</f>
        <v>170171.18628866569</v>
      </c>
      <c r="AB7" s="55">
        <f t="shared" ref="AB7:AB42" si="2">W7/U7</f>
        <v>79.611103224693679</v>
      </c>
      <c r="AC7" s="56">
        <f t="shared" ref="AC7:AC42" si="3">Y7/U7</f>
        <v>77.909391361807039</v>
      </c>
      <c r="AD7" s="64">
        <f>AC7/AB7*100</f>
        <v>97.862469185882588</v>
      </c>
      <c r="AE7" s="56">
        <f t="shared" ref="AE7:AE42" si="4">AA7/U7</f>
        <v>1.701711862886657</v>
      </c>
      <c r="AF7" s="65">
        <f>AE7/AB7*100</f>
        <v>2.1375308141174232</v>
      </c>
      <c r="AH7" s="66">
        <f>IF(D7=0,0,T7*T7*(1-T7)/D7)</f>
        <v>1.2355976895591964E-6</v>
      </c>
      <c r="AI7" s="67">
        <f>IF(E7&lt;0.5,0,S7*(1-S7)/E7)</f>
        <v>0</v>
      </c>
      <c r="AJ7" s="67">
        <f>U7*U7*((1-O7)*5+AB8)^2*AH7</f>
        <v>76962326.378438979</v>
      </c>
      <c r="AK7" s="67">
        <f>SUM(AJ7:AJ$24)/U7/U7</f>
        <v>8.3914530927406306E-2</v>
      </c>
      <c r="AL7" s="67">
        <f>U7*U7*((1-O7)*5*(1-S7)+AC8)^2*AH7+V7*V7*AI7</f>
        <v>73671967.686029375</v>
      </c>
      <c r="AM7" s="67">
        <f>SUM(AL7:AL$24)/U7/U7</f>
        <v>7.4239109379446458E-2</v>
      </c>
      <c r="AN7" s="67">
        <f>U7*U7*((1-O7)*5*S7+AE8)^2*AH7+V7*V7*AI7</f>
        <v>35940.527731405447</v>
      </c>
      <c r="AO7" s="68">
        <f>SUM(AN7:AN$24)/U7/U7</f>
        <v>2.7638368308312111E-3</v>
      </c>
      <c r="AP7" s="55">
        <f t="shared" ref="AP7:AP42" si="5">AB7-1.96*SQRT(AK7)</f>
        <v>79.04333032818424</v>
      </c>
      <c r="AQ7" s="56">
        <f t="shared" ref="AQ7:AQ42" si="6">AB7+1.96*SQRT(AK7)</f>
        <v>80.178876121203118</v>
      </c>
      <c r="AR7" s="56">
        <f t="shared" ref="AR7:AR42" si="7">AC7-1.96*SQRT(AM7)</f>
        <v>77.375353008697374</v>
      </c>
      <c r="AS7" s="56">
        <f t="shared" ref="AS7:AS42" si="8">AC7+1.96*SQRT(AM7)</f>
        <v>78.443429714916704</v>
      </c>
      <c r="AT7" s="56">
        <f t="shared" ref="AT7:AT42" si="9">AE7-1.96*SQRT(AO7)</f>
        <v>1.5986703393666644</v>
      </c>
      <c r="AU7" s="69">
        <f t="shared" ref="AU7:AU42" si="10">AE7+1.96*SQRT(AO7)</f>
        <v>1.8047533864066496</v>
      </c>
    </row>
    <row r="8" spans="1:47" ht="14.45" customHeight="1" x14ac:dyDescent="0.15">
      <c r="A8" s="46"/>
      <c r="B8" s="70" t="s">
        <v>166</v>
      </c>
      <c r="C8" s="71">
        <v>9407</v>
      </c>
      <c r="D8" s="72">
        <v>1</v>
      </c>
      <c r="E8" s="72">
        <v>3152</v>
      </c>
      <c r="F8" s="126">
        <v>0</v>
      </c>
      <c r="G8" s="74" t="s">
        <v>69</v>
      </c>
      <c r="H8" s="72">
        <v>2841813</v>
      </c>
      <c r="I8" s="72">
        <v>261</v>
      </c>
      <c r="J8" s="75">
        <v>5</v>
      </c>
      <c r="K8" s="72">
        <v>99661</v>
      </c>
      <c r="L8" s="76">
        <v>7464920</v>
      </c>
      <c r="M8" s="54"/>
      <c r="N8" s="54"/>
      <c r="O8" s="77">
        <f t="shared" ref="O8:O22" si="11">IF(K8&lt;0.5,0.5,((L8-L9)-5*K9)/5/(K8-K9))</f>
        <v>0.4553191489361702</v>
      </c>
      <c r="P8" s="78">
        <f t="shared" ref="P8:P23" si="12">IF(H8&lt;0.5,1,(I8/H8)/((K8-K9)/(L8-L9)))</f>
        <v>0.97348850068450843</v>
      </c>
      <c r="Q8" s="79">
        <f t="shared" ref="Q8:Q42" si="13">IF(C8&lt;0.5,0,D8/C8)</f>
        <v>1.0630381630700542E-4</v>
      </c>
      <c r="R8" s="80">
        <f t="shared" ref="R8:R42" si="14">IF(P8=0,Q8,Q8/P8)</f>
        <v>1.091988413137473E-4</v>
      </c>
      <c r="S8" s="81">
        <f t="shared" ref="S8:S42" si="15">IF(E8&lt;0.5,0,F8/E8)</f>
        <v>0</v>
      </c>
      <c r="T8" s="82">
        <f>5*R8/(1+5*(1-O8)*R8)</f>
        <v>5.4583188021266132E-4</v>
      </c>
      <c r="U8" s="83">
        <f>U7*(1-T7)</f>
        <v>99777.437307427594</v>
      </c>
      <c r="V8" s="83">
        <f>5*U8*((1-T8)+O8*T8)</f>
        <v>498738.86529469833</v>
      </c>
      <c r="W8" s="84">
        <f>SUM(V8:V$24)</f>
        <v>7462030.7734870268</v>
      </c>
      <c r="X8" s="85">
        <f t="shared" si="0"/>
        <v>498738.86529469833</v>
      </c>
      <c r="Y8" s="83">
        <f>SUM(X8:X$24)</f>
        <v>7291859.5871983636</v>
      </c>
      <c r="Z8" s="83">
        <f t="shared" si="1"/>
        <v>0</v>
      </c>
      <c r="AA8" s="84">
        <f>SUM(Z8:Z$24)</f>
        <v>170171.18628866569</v>
      </c>
      <c r="AB8" s="77">
        <f t="shared" si="2"/>
        <v>74.786755150821463</v>
      </c>
      <c r="AC8" s="78">
        <f t="shared" si="3"/>
        <v>73.081247464105246</v>
      </c>
      <c r="AD8" s="86">
        <f t="shared" ref="AD8:AD42" si="16">AC8/AB8*100</f>
        <v>97.719505702210583</v>
      </c>
      <c r="AE8" s="78">
        <f t="shared" si="4"/>
        <v>1.705507686716242</v>
      </c>
      <c r="AF8" s="87">
        <f t="shared" ref="AF8:AF42" si="17">AE8/AB8*100</f>
        <v>2.2804942977894509</v>
      </c>
      <c r="AH8" s="88">
        <f>IF(D8=0,0,T8*T8*(1-T8)/D8)</f>
        <v>2.9776982043179255E-7</v>
      </c>
      <c r="AI8" s="89">
        <f t="shared" ref="AI8:AI42" si="18">IF(E8&lt;0.5,0,S8*(1-S8)/E8)</f>
        <v>0</v>
      </c>
      <c r="AJ8" s="89">
        <f>U8*U8*((1-O8)*5+AB9)^2*AH8</f>
        <v>15603331.031938812</v>
      </c>
      <c r="AK8" s="89">
        <f>SUM(AJ8:AJ$24)/U8/U8</f>
        <v>7.6558701276445512E-2</v>
      </c>
      <c r="AL8" s="89">
        <f>U8*U8*((1-O8)*5*(1-S8)+AC9)^2*AH8+V8*V8*AI8</f>
        <v>14877953.065945806</v>
      </c>
      <c r="AM8" s="89">
        <f>SUM(AL8:AL$24)/U8/U8</f>
        <v>6.7170573159585203E-2</v>
      </c>
      <c r="AN8" s="89">
        <f>U8*U8*((1-O8)*5*S8+AE9)^2*AH8+V8*V8*AI8</f>
        <v>8632.3087408723477</v>
      </c>
      <c r="AO8" s="90">
        <f>SUM(AN8:AN$24)/U8/U8</f>
        <v>2.7725704593007535E-3</v>
      </c>
      <c r="AP8" s="77">
        <f t="shared" si="5"/>
        <v>74.244437986402346</v>
      </c>
      <c r="AQ8" s="78">
        <f t="shared" si="6"/>
        <v>75.32907231524058</v>
      </c>
      <c r="AR8" s="78">
        <f t="shared" si="7"/>
        <v>72.573268651702733</v>
      </c>
      <c r="AS8" s="78">
        <f t="shared" si="8"/>
        <v>73.589226276507759</v>
      </c>
      <c r="AT8" s="78">
        <f t="shared" si="9"/>
        <v>1.6023034877878564</v>
      </c>
      <c r="AU8" s="91">
        <f t="shared" si="10"/>
        <v>1.8087118856446276</v>
      </c>
    </row>
    <row r="9" spans="1:47" ht="14.45" customHeight="1" x14ac:dyDescent="0.15">
      <c r="A9" s="46"/>
      <c r="B9" s="70" t="s">
        <v>167</v>
      </c>
      <c r="C9" s="71">
        <v>10416</v>
      </c>
      <c r="D9" s="72">
        <v>2</v>
      </c>
      <c r="E9" s="72">
        <v>3475</v>
      </c>
      <c r="F9" s="126">
        <v>0</v>
      </c>
      <c r="G9" s="74" t="s">
        <v>71</v>
      </c>
      <c r="H9" s="72">
        <v>3013782</v>
      </c>
      <c r="I9" s="72">
        <v>350</v>
      </c>
      <c r="J9" s="75">
        <v>10</v>
      </c>
      <c r="K9" s="72">
        <v>99614</v>
      </c>
      <c r="L9" s="76">
        <v>6966743</v>
      </c>
      <c r="M9" s="54"/>
      <c r="N9" s="54"/>
      <c r="O9" s="77">
        <f t="shared" si="11"/>
        <v>0.56491228070175448</v>
      </c>
      <c r="P9" s="78">
        <f t="shared" si="12"/>
        <v>1.0145269823413694</v>
      </c>
      <c r="Q9" s="79">
        <f t="shared" si="13"/>
        <v>1.9201228878648233E-4</v>
      </c>
      <c r="R9" s="80">
        <f t="shared" si="14"/>
        <v>1.8926287041015711E-4</v>
      </c>
      <c r="S9" s="81">
        <f t="shared" si="15"/>
        <v>0</v>
      </c>
      <c r="T9" s="82">
        <f t="shared" ref="T9:T22" si="19">5*R9/(1+5*(1-O9)*R9)</f>
        <v>9.4592488663069291E-4</v>
      </c>
      <c r="U9" s="83">
        <f t="shared" ref="U9:U23" si="20">U8*(1-T8)</f>
        <v>99722.975601219281</v>
      </c>
      <c r="V9" s="83">
        <f t="shared" ref="V9:V22" si="21">5*U9*((1-T9)+O9*T9)</f>
        <v>498409.66791654605</v>
      </c>
      <c r="W9" s="84">
        <f>SUM(V9:V$24)</f>
        <v>6963291.9081923282</v>
      </c>
      <c r="X9" s="85">
        <f t="shared" si="0"/>
        <v>498409.66791654605</v>
      </c>
      <c r="Y9" s="83">
        <f>SUM(X9:X$24)</f>
        <v>6793120.721903665</v>
      </c>
      <c r="Z9" s="83">
        <f t="shared" si="1"/>
        <v>0</v>
      </c>
      <c r="AA9" s="84">
        <f>SUM(Z9:Z$24)</f>
        <v>170171.18628866569</v>
      </c>
      <c r="AB9" s="77">
        <f t="shared" si="2"/>
        <v>69.826355122391575</v>
      </c>
      <c r="AC9" s="78">
        <f t="shared" si="3"/>
        <v>68.119916006804431</v>
      </c>
      <c r="AD9" s="86">
        <f t="shared" si="16"/>
        <v>97.556167563671195</v>
      </c>
      <c r="AE9" s="78">
        <f t="shared" si="4"/>
        <v>1.7064391155871712</v>
      </c>
      <c r="AF9" s="87">
        <f t="shared" si="17"/>
        <v>2.443832436328842</v>
      </c>
      <c r="AH9" s="88">
        <f>IF(D9=0,0,T9*T9*(1-T9)/D9)</f>
        <v>4.4696375112787283E-7</v>
      </c>
      <c r="AI9" s="89">
        <f t="shared" si="18"/>
        <v>0</v>
      </c>
      <c r="AJ9" s="89">
        <f t="shared" ref="AJ9:AJ23" si="22">U9*U9*((1-O9)*5+AB10)^2*AH9</f>
        <v>19992063.769446045</v>
      </c>
      <c r="AK9" s="89">
        <f>SUM(AJ9:AJ$24)/U9/U9</f>
        <v>7.5073331947664648E-2</v>
      </c>
      <c r="AL9" s="89">
        <f t="shared" ref="AL9:AL23" si="23">U9*U9*((1-O9)*5*(1-S9)+AC10)^2*AH9+V9*V9*AI9</f>
        <v>18986693.472417347</v>
      </c>
      <c r="AM9" s="89">
        <f>SUM(AL9:AL$24)/U9/U9</f>
        <v>6.5747888121965123E-2</v>
      </c>
      <c r="AN9" s="89">
        <f t="shared" ref="AN9:AN23" si="24">U9*U9*((1-O9)*5*S9+AE10)^2*AH9+V9*V9*AI9</f>
        <v>12967.801817778685</v>
      </c>
      <c r="AO9" s="90">
        <f>SUM(AN9:AN$24)/U9/U9</f>
        <v>2.7747316203732193E-3</v>
      </c>
      <c r="AP9" s="77">
        <f t="shared" si="5"/>
        <v>69.289324665145301</v>
      </c>
      <c r="AQ9" s="78">
        <f t="shared" si="6"/>
        <v>70.36338557963785</v>
      </c>
      <c r="AR9" s="78">
        <f t="shared" si="7"/>
        <v>67.617345527160694</v>
      </c>
      <c r="AS9" s="78">
        <f t="shared" si="8"/>
        <v>68.622486486448167</v>
      </c>
      <c r="AT9" s="78">
        <f t="shared" si="9"/>
        <v>1.6031947017294434</v>
      </c>
      <c r="AU9" s="91">
        <f t="shared" si="10"/>
        <v>1.809683529444899</v>
      </c>
    </row>
    <row r="10" spans="1:47" ht="14.45" customHeight="1" x14ac:dyDescent="0.15">
      <c r="A10" s="46"/>
      <c r="B10" s="70" t="s">
        <v>138</v>
      </c>
      <c r="C10" s="71">
        <v>9741</v>
      </c>
      <c r="D10" s="72">
        <v>1</v>
      </c>
      <c r="E10" s="72">
        <v>3173</v>
      </c>
      <c r="F10" s="126">
        <v>0</v>
      </c>
      <c r="G10" s="74" t="s">
        <v>73</v>
      </c>
      <c r="H10" s="72">
        <v>3096387</v>
      </c>
      <c r="I10" s="72">
        <v>941</v>
      </c>
      <c r="J10" s="75">
        <v>15</v>
      </c>
      <c r="K10" s="72">
        <v>99557</v>
      </c>
      <c r="L10" s="76">
        <v>6468797</v>
      </c>
      <c r="M10" s="54"/>
      <c r="N10" s="54"/>
      <c r="O10" s="77">
        <f t="shared" si="11"/>
        <v>0.5870129870129871</v>
      </c>
      <c r="P10" s="78">
        <f t="shared" si="12"/>
        <v>0.98169808499767264</v>
      </c>
      <c r="Q10" s="79">
        <f t="shared" si="13"/>
        <v>1.026588645929576E-4</v>
      </c>
      <c r="R10" s="80">
        <f t="shared" si="14"/>
        <v>1.0457274610370763E-4</v>
      </c>
      <c r="S10" s="81">
        <f t="shared" si="15"/>
        <v>0</v>
      </c>
      <c r="T10" s="82">
        <f t="shared" si="19"/>
        <v>5.2275084982748334E-4</v>
      </c>
      <c r="U10" s="83">
        <f t="shared" si="20"/>
        <v>99628.645156829225</v>
      </c>
      <c r="V10" s="83">
        <f t="shared" si="21"/>
        <v>498035.6819858508</v>
      </c>
      <c r="W10" s="84">
        <f>SUM(V10:V$24)</f>
        <v>6464882.2402757825</v>
      </c>
      <c r="X10" s="85">
        <f t="shared" si="0"/>
        <v>498035.6819858508</v>
      </c>
      <c r="Y10" s="83">
        <f>SUM(X10:X$24)</f>
        <v>6294711.0539871193</v>
      </c>
      <c r="Z10" s="83">
        <f t="shared" si="1"/>
        <v>0</v>
      </c>
      <c r="AA10" s="84">
        <f>SUM(Z10:Z$24)</f>
        <v>170171.18628866569</v>
      </c>
      <c r="AB10" s="77">
        <f t="shared" si="2"/>
        <v>64.889793794738111</v>
      </c>
      <c r="AC10" s="78">
        <f t="shared" si="3"/>
        <v>63.181738987601172</v>
      </c>
      <c r="AD10" s="86">
        <f t="shared" si="16"/>
        <v>97.367760463933777</v>
      </c>
      <c r="AE10" s="78">
        <f t="shared" si="4"/>
        <v>1.7080548071369712</v>
      </c>
      <c r="AF10" s="87">
        <f t="shared" si="17"/>
        <v>2.6322395360662663</v>
      </c>
      <c r="AH10" s="88">
        <f t="shared" ref="AH10:AH22" si="25">IF(D10=0,0,T10*T10*(1-T10)/D10)</f>
        <v>2.7312559968036718E-7</v>
      </c>
      <c r="AI10" s="89">
        <f t="shared" si="18"/>
        <v>0</v>
      </c>
      <c r="AJ10" s="89">
        <f t="shared" si="22"/>
        <v>10416791.040465213</v>
      </c>
      <c r="AK10" s="89">
        <f>SUM(AJ10:AJ$24)/U10/U10</f>
        <v>7.320142339151231E-2</v>
      </c>
      <c r="AL10" s="89">
        <f t="shared" si="23"/>
        <v>9850339.1574925762</v>
      </c>
      <c r="AM10" s="89">
        <f>SUM(AL10:AL$24)/U10/U10</f>
        <v>6.3959600070927089E-2</v>
      </c>
      <c r="AN10" s="89">
        <f t="shared" si="24"/>
        <v>7917.5102631047412</v>
      </c>
      <c r="AO10" s="90">
        <f>SUM(AN10:AN$24)/U10/U10</f>
        <v>2.7786819880272458E-3</v>
      </c>
      <c r="AP10" s="77">
        <f t="shared" si="5"/>
        <v>64.359500868044918</v>
      </c>
      <c r="AQ10" s="78">
        <f t="shared" si="6"/>
        <v>65.420086721431304</v>
      </c>
      <c r="AR10" s="78">
        <f t="shared" si="7"/>
        <v>62.686050376038956</v>
      </c>
      <c r="AS10" s="78">
        <f t="shared" si="8"/>
        <v>63.677427599163387</v>
      </c>
      <c r="AT10" s="78">
        <f t="shared" si="9"/>
        <v>1.6047369252132428</v>
      </c>
      <c r="AU10" s="91">
        <f t="shared" si="10"/>
        <v>1.8113726890606996</v>
      </c>
    </row>
    <row r="11" spans="1:47" ht="14.45" customHeight="1" x14ac:dyDescent="0.15">
      <c r="A11" s="46"/>
      <c r="B11" s="70" t="s">
        <v>168</v>
      </c>
      <c r="C11" s="71">
        <v>7474</v>
      </c>
      <c r="D11" s="72">
        <v>5</v>
      </c>
      <c r="E11" s="72">
        <v>2518</v>
      </c>
      <c r="F11" s="126">
        <v>0</v>
      </c>
      <c r="G11" s="74" t="s">
        <v>75</v>
      </c>
      <c r="H11" s="72">
        <v>3228469</v>
      </c>
      <c r="I11" s="72">
        <v>1962</v>
      </c>
      <c r="J11" s="75">
        <v>20</v>
      </c>
      <c r="K11" s="72">
        <v>99403</v>
      </c>
      <c r="L11" s="76">
        <v>5971330</v>
      </c>
      <c r="M11" s="54"/>
      <c r="N11" s="54"/>
      <c r="O11" s="77">
        <f t="shared" si="11"/>
        <v>0.52070175438596489</v>
      </c>
      <c r="P11" s="78">
        <f t="shared" si="12"/>
        <v>1.0583511809924049</v>
      </c>
      <c r="Q11" s="79">
        <f t="shared" si="13"/>
        <v>6.6898581750066903E-4</v>
      </c>
      <c r="R11" s="80">
        <f t="shared" si="14"/>
        <v>6.3210192374271083E-4</v>
      </c>
      <c r="S11" s="81">
        <f t="shared" si="15"/>
        <v>0</v>
      </c>
      <c r="T11" s="82">
        <f t="shared" si="19"/>
        <v>3.1557292357603539E-3</v>
      </c>
      <c r="U11" s="83">
        <f t="shared" si="20"/>
        <v>99576.564197906337</v>
      </c>
      <c r="V11" s="83">
        <f t="shared" si="21"/>
        <v>497129.75555474951</v>
      </c>
      <c r="W11" s="84">
        <f>SUM(V11:V$24)</f>
        <v>5966846.5582899321</v>
      </c>
      <c r="X11" s="85">
        <f t="shared" si="0"/>
        <v>497129.75555474951</v>
      </c>
      <c r="Y11" s="83">
        <f>SUM(X11:X$24)</f>
        <v>5796675.372001268</v>
      </c>
      <c r="Z11" s="83">
        <f t="shared" si="1"/>
        <v>0</v>
      </c>
      <c r="AA11" s="84">
        <f>SUM(Z11:Z$24)</f>
        <v>170171.18628866569</v>
      </c>
      <c r="AB11" s="77">
        <f t="shared" si="2"/>
        <v>59.922197621028069</v>
      </c>
      <c r="AC11" s="78">
        <f t="shared" si="3"/>
        <v>58.213249459787519</v>
      </c>
      <c r="AD11" s="86">
        <f t="shared" si="16"/>
        <v>97.148054929412595</v>
      </c>
      <c r="AE11" s="78">
        <f t="shared" si="4"/>
        <v>1.7089481612405708</v>
      </c>
      <c r="AF11" s="87">
        <f t="shared" si="17"/>
        <v>2.8519450705874343</v>
      </c>
      <c r="AH11" s="88">
        <f t="shared" si="25"/>
        <v>1.9854400558061854E-6</v>
      </c>
      <c r="AI11" s="89">
        <f t="shared" si="18"/>
        <v>0</v>
      </c>
      <c r="AJ11" s="89">
        <f t="shared" si="22"/>
        <v>65089197.120398596</v>
      </c>
      <c r="AK11" s="89">
        <f>SUM(AJ11:AJ$24)/U11/U11</f>
        <v>7.2227458518992774E-2</v>
      </c>
      <c r="AL11" s="89">
        <f t="shared" si="23"/>
        <v>61265807.143285468</v>
      </c>
      <c r="AM11" s="89">
        <f>SUM(AL11:AL$24)/U11/U11</f>
        <v>6.3033093239151974E-2</v>
      </c>
      <c r="AN11" s="89">
        <f t="shared" si="24"/>
        <v>57859.436263167394</v>
      </c>
      <c r="AO11" s="90">
        <f>SUM(AN11:AN$24)/U11/U11</f>
        <v>2.7807908853652546E-3</v>
      </c>
      <c r="AP11" s="77">
        <f t="shared" si="5"/>
        <v>59.395444353694529</v>
      </c>
      <c r="AQ11" s="78">
        <f t="shared" si="6"/>
        <v>60.448950888361608</v>
      </c>
      <c r="AR11" s="78">
        <f t="shared" si="7"/>
        <v>57.721164171460863</v>
      </c>
      <c r="AS11" s="78">
        <f t="shared" si="8"/>
        <v>58.705334748114176</v>
      </c>
      <c r="AT11" s="78">
        <f t="shared" si="9"/>
        <v>1.6055910798904323</v>
      </c>
      <c r="AU11" s="91">
        <f t="shared" si="10"/>
        <v>1.8123052425907094</v>
      </c>
    </row>
    <row r="12" spans="1:47" ht="14.45" customHeight="1" x14ac:dyDescent="0.15">
      <c r="A12" s="46"/>
      <c r="B12" s="70" t="s">
        <v>169</v>
      </c>
      <c r="C12" s="71">
        <v>8944</v>
      </c>
      <c r="D12" s="72">
        <v>5</v>
      </c>
      <c r="E12" s="72">
        <v>3051</v>
      </c>
      <c r="F12" s="126">
        <v>0</v>
      </c>
      <c r="G12" s="74" t="s">
        <v>77</v>
      </c>
      <c r="H12" s="72">
        <v>3642952</v>
      </c>
      <c r="I12" s="72">
        <v>2412</v>
      </c>
      <c r="J12" s="75">
        <v>25</v>
      </c>
      <c r="K12" s="72">
        <v>99118</v>
      </c>
      <c r="L12" s="76">
        <v>5474998</v>
      </c>
      <c r="M12" s="54"/>
      <c r="N12" s="54"/>
      <c r="O12" s="77">
        <f t="shared" si="11"/>
        <v>0.51083591331269351</v>
      </c>
      <c r="P12" s="78">
        <f t="shared" si="12"/>
        <v>1.0142640282602235</v>
      </c>
      <c r="Q12" s="79">
        <f t="shared" si="13"/>
        <v>5.5903398926654738E-4</v>
      </c>
      <c r="R12" s="80">
        <f t="shared" si="14"/>
        <v>5.511720554907814E-4</v>
      </c>
      <c r="S12" s="81">
        <f t="shared" si="15"/>
        <v>0</v>
      </c>
      <c r="T12" s="82">
        <f t="shared" si="19"/>
        <v>2.7521501921908267E-3</v>
      </c>
      <c r="U12" s="83">
        <f t="shared" si="20"/>
        <v>99262.327523070431</v>
      </c>
      <c r="V12" s="83">
        <f t="shared" si="21"/>
        <v>495643.47656681272</v>
      </c>
      <c r="W12" s="84">
        <f>SUM(V12:V$24)</f>
        <v>5469716.8027351834</v>
      </c>
      <c r="X12" s="85">
        <f t="shared" si="0"/>
        <v>495643.47656681272</v>
      </c>
      <c r="Y12" s="83">
        <f>SUM(X12:X$24)</f>
        <v>5299545.6164465174</v>
      </c>
      <c r="Z12" s="83">
        <f t="shared" si="1"/>
        <v>0</v>
      </c>
      <c r="AA12" s="84">
        <f>SUM(Z12:Z$24)</f>
        <v>170171.18628866569</v>
      </c>
      <c r="AB12" s="77">
        <f t="shared" si="2"/>
        <v>55.103652505669068</v>
      </c>
      <c r="AC12" s="78">
        <f t="shared" si="3"/>
        <v>53.389294294099678</v>
      </c>
      <c r="AD12" s="86">
        <f t="shared" si="16"/>
        <v>96.888848318370506</v>
      </c>
      <c r="AE12" s="78">
        <f t="shared" si="4"/>
        <v>1.7143582115693863</v>
      </c>
      <c r="AF12" s="87">
        <f t="shared" si="17"/>
        <v>3.1111516816294764</v>
      </c>
      <c r="AH12" s="88">
        <f t="shared" si="25"/>
        <v>1.5106969969476582E-6</v>
      </c>
      <c r="AI12" s="89">
        <f t="shared" si="18"/>
        <v>0</v>
      </c>
      <c r="AJ12" s="89">
        <f t="shared" si="22"/>
        <v>41331083.11952436</v>
      </c>
      <c r="AK12" s="89">
        <f>SUM(AJ12:AJ$24)/U12/U12</f>
        <v>6.6079464250046446E-2</v>
      </c>
      <c r="AL12" s="89">
        <f t="shared" si="23"/>
        <v>38678326.362101384</v>
      </c>
      <c r="AM12" s="89">
        <f>SUM(AL12:AL$24)/U12/U12</f>
        <v>5.721483611802422E-2</v>
      </c>
      <c r="AN12" s="89">
        <f t="shared" si="24"/>
        <v>43988.910078631357</v>
      </c>
      <c r="AO12" s="90">
        <f>SUM(AN12:AN$24)/U12/U12</f>
        <v>2.7925529009075164E-3</v>
      </c>
      <c r="AP12" s="77">
        <f t="shared" si="5"/>
        <v>54.599816351881969</v>
      </c>
      <c r="AQ12" s="78">
        <f t="shared" si="6"/>
        <v>55.607488659456166</v>
      </c>
      <c r="AR12" s="78">
        <f t="shared" si="7"/>
        <v>52.920469684644281</v>
      </c>
      <c r="AS12" s="78">
        <f t="shared" si="8"/>
        <v>53.858118903555074</v>
      </c>
      <c r="AT12" s="78">
        <f t="shared" si="9"/>
        <v>1.6107827742102985</v>
      </c>
      <c r="AU12" s="91">
        <f t="shared" si="10"/>
        <v>1.8179336489284741</v>
      </c>
    </row>
    <row r="13" spans="1:47" ht="14.45" customHeight="1" x14ac:dyDescent="0.15">
      <c r="A13" s="46"/>
      <c r="B13" s="70" t="s">
        <v>170</v>
      </c>
      <c r="C13" s="71">
        <v>10498</v>
      </c>
      <c r="D13" s="72">
        <v>10</v>
      </c>
      <c r="E13" s="72">
        <v>3553</v>
      </c>
      <c r="F13" s="126">
        <v>0</v>
      </c>
      <c r="G13" s="74" t="s">
        <v>79</v>
      </c>
      <c r="H13" s="72">
        <v>4180032</v>
      </c>
      <c r="I13" s="72">
        <v>3177</v>
      </c>
      <c r="J13" s="75">
        <v>30</v>
      </c>
      <c r="K13" s="72">
        <v>98795</v>
      </c>
      <c r="L13" s="76">
        <v>4980198</v>
      </c>
      <c r="M13" s="54"/>
      <c r="N13" s="54"/>
      <c r="O13" s="77">
        <f t="shared" si="11"/>
        <v>0.51657754010695189</v>
      </c>
      <c r="P13" s="78">
        <f t="shared" si="12"/>
        <v>1.0020178689264798</v>
      </c>
      <c r="Q13" s="79">
        <f t="shared" si="13"/>
        <v>9.5256239283673081E-4</v>
      </c>
      <c r="R13" s="80">
        <f t="shared" si="14"/>
        <v>9.5064411761166146E-4</v>
      </c>
      <c r="S13" s="81">
        <f t="shared" si="15"/>
        <v>0</v>
      </c>
      <c r="T13" s="82">
        <f t="shared" si="19"/>
        <v>4.7423236124178149E-3</v>
      </c>
      <c r="U13" s="83">
        <f t="shared" si="20"/>
        <v>98989.142689300512</v>
      </c>
      <c r="V13" s="83">
        <f t="shared" si="21"/>
        <v>493811.02775647957</v>
      </c>
      <c r="W13" s="84">
        <f>SUM(V13:V$24)</f>
        <v>4974073.3261683704</v>
      </c>
      <c r="X13" s="85">
        <f t="shared" si="0"/>
        <v>493811.02775647957</v>
      </c>
      <c r="Y13" s="83">
        <f>SUM(X13:X$24)</f>
        <v>4803902.1398797054</v>
      </c>
      <c r="Z13" s="83">
        <f t="shared" si="1"/>
        <v>0</v>
      </c>
      <c r="AA13" s="84">
        <f>SUM(Z13:Z$24)</f>
        <v>170171.18628866569</v>
      </c>
      <c r="AB13" s="77">
        <f t="shared" si="2"/>
        <v>50.248675673256493</v>
      </c>
      <c r="AC13" s="78">
        <f t="shared" si="3"/>
        <v>48.529586269454043</v>
      </c>
      <c r="AD13" s="86">
        <f t="shared" si="16"/>
        <v>96.578836395647755</v>
      </c>
      <c r="AE13" s="78">
        <f t="shared" si="4"/>
        <v>1.7190894038024542</v>
      </c>
      <c r="AF13" s="87">
        <f t="shared" si="17"/>
        <v>3.42116360435225</v>
      </c>
      <c r="AH13" s="88">
        <f t="shared" si="25"/>
        <v>2.2382980126123669E-6</v>
      </c>
      <c r="AI13" s="89">
        <f t="shared" si="18"/>
        <v>0</v>
      </c>
      <c r="AJ13" s="89">
        <f t="shared" si="22"/>
        <v>50307822.13761352</v>
      </c>
      <c r="AK13" s="89">
        <f>SUM(AJ13:AJ$24)/U13/U13</f>
        <v>6.2226740257008487E-2</v>
      </c>
      <c r="AL13" s="89">
        <f t="shared" si="23"/>
        <v>46744507.205912799</v>
      </c>
      <c r="AM13" s="89">
        <f>SUM(AL13:AL$24)/U13/U13</f>
        <v>5.358383759948751E-2</v>
      </c>
      <c r="AN13" s="89">
        <f t="shared" si="24"/>
        <v>65436.323377362096</v>
      </c>
      <c r="AO13" s="90">
        <f>SUM(AN13:AN$24)/U13/U13</f>
        <v>2.8034984488083713E-3</v>
      </c>
      <c r="AP13" s="77">
        <f t="shared" si="5"/>
        <v>49.759748024855092</v>
      </c>
      <c r="AQ13" s="78">
        <f t="shared" si="6"/>
        <v>50.737603321657893</v>
      </c>
      <c r="AR13" s="78">
        <f t="shared" si="7"/>
        <v>48.075881882741513</v>
      </c>
      <c r="AS13" s="78">
        <f t="shared" si="8"/>
        <v>48.983290656166574</v>
      </c>
      <c r="AT13" s="78">
        <f t="shared" si="9"/>
        <v>1.6153111804560207</v>
      </c>
      <c r="AU13" s="91">
        <f t="shared" si="10"/>
        <v>1.8228676271488877</v>
      </c>
    </row>
    <row r="14" spans="1:47" ht="14.45" customHeight="1" x14ac:dyDescent="0.15">
      <c r="A14" s="46"/>
      <c r="B14" s="70" t="s">
        <v>171</v>
      </c>
      <c r="C14" s="71">
        <v>11784</v>
      </c>
      <c r="D14" s="72">
        <v>16</v>
      </c>
      <c r="E14" s="72">
        <v>3973</v>
      </c>
      <c r="F14" s="126">
        <v>0</v>
      </c>
      <c r="G14" s="74" t="s">
        <v>81</v>
      </c>
      <c r="H14" s="72">
        <v>4926663</v>
      </c>
      <c r="I14" s="72">
        <v>4867</v>
      </c>
      <c r="J14" s="75">
        <v>35</v>
      </c>
      <c r="K14" s="72">
        <v>98421</v>
      </c>
      <c r="L14" s="76">
        <v>4487127</v>
      </c>
      <c r="M14" s="54"/>
      <c r="N14" s="54"/>
      <c r="O14" s="77">
        <f t="shared" si="11"/>
        <v>0.53387096774193554</v>
      </c>
      <c r="P14" s="78">
        <f t="shared" si="12"/>
        <v>0.97782963082719465</v>
      </c>
      <c r="Q14" s="79">
        <f t="shared" si="13"/>
        <v>1.3577732518669382E-3</v>
      </c>
      <c r="R14" s="80">
        <f t="shared" si="14"/>
        <v>1.3885580975065465E-3</v>
      </c>
      <c r="S14" s="81">
        <f t="shared" si="15"/>
        <v>0</v>
      </c>
      <c r="T14" s="82">
        <f t="shared" si="19"/>
        <v>6.9203944563976747E-3</v>
      </c>
      <c r="U14" s="83">
        <f t="shared" si="20"/>
        <v>98519.704140552043</v>
      </c>
      <c r="V14" s="83">
        <f t="shared" si="21"/>
        <v>491009.49798537407</v>
      </c>
      <c r="W14" s="84">
        <f>SUM(V14:V$24)</f>
        <v>4480262.2984118909</v>
      </c>
      <c r="X14" s="85">
        <f t="shared" si="0"/>
        <v>491009.49798537407</v>
      </c>
      <c r="Y14" s="83">
        <f>SUM(X14:X$24)</f>
        <v>4310091.1121232258</v>
      </c>
      <c r="Z14" s="83">
        <f t="shared" si="1"/>
        <v>0</v>
      </c>
      <c r="AA14" s="84">
        <f>SUM(Z14:Z$24)</f>
        <v>170171.18628866569</v>
      </c>
      <c r="AB14" s="77">
        <f t="shared" si="2"/>
        <v>45.475799359082266</v>
      </c>
      <c r="AC14" s="78">
        <f t="shared" si="3"/>
        <v>43.748518631098221</v>
      </c>
      <c r="AD14" s="86">
        <f t="shared" si="16"/>
        <v>96.2017584026501</v>
      </c>
      <c r="AE14" s="78">
        <f t="shared" si="4"/>
        <v>1.7272807279840472</v>
      </c>
      <c r="AF14" s="87">
        <f t="shared" si="17"/>
        <v>3.7982415973499122</v>
      </c>
      <c r="AH14" s="88">
        <f t="shared" si="25"/>
        <v>2.9725268046011818E-6</v>
      </c>
      <c r="AI14" s="89">
        <f t="shared" si="18"/>
        <v>0</v>
      </c>
      <c r="AJ14" s="89">
        <f t="shared" si="22"/>
        <v>53607081.705396987</v>
      </c>
      <c r="AK14" s="89">
        <f>SUM(AJ14:AJ$24)/U14/U14</f>
        <v>5.7638067222373135E-2</v>
      </c>
      <c r="AL14" s="89">
        <f t="shared" si="23"/>
        <v>49368171.302829355</v>
      </c>
      <c r="AM14" s="89">
        <f>SUM(AL14:AL$24)/U14/U14</f>
        <v>4.9279722816365105E-2</v>
      </c>
      <c r="AN14" s="89">
        <f t="shared" si="24"/>
        <v>87283.008292762606</v>
      </c>
      <c r="AO14" s="90">
        <f>SUM(AN14:AN$24)/U14/U14</f>
        <v>2.8235372439356834E-3</v>
      </c>
      <c r="AP14" s="77">
        <f t="shared" si="5"/>
        <v>45.00524394359811</v>
      </c>
      <c r="AQ14" s="78">
        <f t="shared" si="6"/>
        <v>45.946354774566423</v>
      </c>
      <c r="AR14" s="78">
        <f t="shared" si="7"/>
        <v>43.313417512768993</v>
      </c>
      <c r="AS14" s="78">
        <f t="shared" si="8"/>
        <v>44.18361974942745</v>
      </c>
      <c r="AT14" s="78">
        <f t="shared" si="9"/>
        <v>1.6231322729964512</v>
      </c>
      <c r="AU14" s="91">
        <f t="shared" si="10"/>
        <v>1.8314291829716431</v>
      </c>
    </row>
    <row r="15" spans="1:47" ht="14.45" customHeight="1" x14ac:dyDescent="0.15">
      <c r="A15" s="46"/>
      <c r="B15" s="70" t="s">
        <v>143</v>
      </c>
      <c r="C15" s="71">
        <v>10315</v>
      </c>
      <c r="D15" s="72">
        <v>14</v>
      </c>
      <c r="E15" s="72">
        <v>3387</v>
      </c>
      <c r="F15" s="126">
        <v>0</v>
      </c>
      <c r="G15" s="74" t="s">
        <v>83</v>
      </c>
      <c r="H15" s="72">
        <v>4381848</v>
      </c>
      <c r="I15" s="72">
        <v>6629</v>
      </c>
      <c r="J15" s="75">
        <v>40</v>
      </c>
      <c r="K15" s="72">
        <v>97925</v>
      </c>
      <c r="L15" s="76">
        <v>3996178</v>
      </c>
      <c r="M15" s="54"/>
      <c r="N15" s="54"/>
      <c r="O15" s="77">
        <f t="shared" si="11"/>
        <v>0.53368841544607193</v>
      </c>
      <c r="P15" s="78">
        <f t="shared" si="12"/>
        <v>0.98278483788079118</v>
      </c>
      <c r="Q15" s="79">
        <f t="shared" si="13"/>
        <v>1.3572467280659234E-3</v>
      </c>
      <c r="R15" s="80">
        <f t="shared" si="14"/>
        <v>1.381021232473016E-3</v>
      </c>
      <c r="S15" s="81">
        <f t="shared" si="15"/>
        <v>0</v>
      </c>
      <c r="T15" s="82">
        <f t="shared" si="19"/>
        <v>6.8829435590549706E-3</v>
      </c>
      <c r="U15" s="83">
        <f t="shared" si="20"/>
        <v>97837.908926171833</v>
      </c>
      <c r="V15" s="83">
        <f t="shared" si="21"/>
        <v>487619.4436698925</v>
      </c>
      <c r="W15" s="84">
        <f>SUM(V15:V$24)</f>
        <v>3989252.8004265171</v>
      </c>
      <c r="X15" s="85">
        <f t="shared" si="0"/>
        <v>487619.4436698925</v>
      </c>
      <c r="Y15" s="83">
        <f>SUM(X15:X$24)</f>
        <v>3819081.6141378516</v>
      </c>
      <c r="Z15" s="83">
        <f t="shared" si="1"/>
        <v>0</v>
      </c>
      <c r="AA15" s="84">
        <f>SUM(Z15:Z$24)</f>
        <v>170171.18628866569</v>
      </c>
      <c r="AB15" s="77">
        <f t="shared" si="2"/>
        <v>40.774101206893071</v>
      </c>
      <c r="AC15" s="78">
        <f t="shared" si="3"/>
        <v>39.03478371578565</v>
      </c>
      <c r="AD15" s="86">
        <f t="shared" si="16"/>
        <v>95.73425915072437</v>
      </c>
      <c r="AE15" s="78">
        <f t="shared" si="4"/>
        <v>1.7393174911074225</v>
      </c>
      <c r="AF15" s="87">
        <f t="shared" si="17"/>
        <v>4.2657408492756224</v>
      </c>
      <c r="AH15" s="88">
        <f t="shared" si="25"/>
        <v>3.3606309422478218E-6</v>
      </c>
      <c r="AI15" s="89">
        <f t="shared" si="18"/>
        <v>0</v>
      </c>
      <c r="AJ15" s="89">
        <f t="shared" si="22"/>
        <v>47360166.503781155</v>
      </c>
      <c r="AK15" s="89">
        <f>SUM(AJ15:AJ$24)/U15/U15</f>
        <v>5.2843926302789487E-2</v>
      </c>
      <c r="AL15" s="89">
        <f t="shared" si="23"/>
        <v>43135366.544330582</v>
      </c>
      <c r="AM15" s="89">
        <f>SUM(AL15:AL$24)/U15/U15</f>
        <v>4.4811516683331748E-2</v>
      </c>
      <c r="AN15" s="89">
        <f t="shared" si="24"/>
        <v>98671.559647935399</v>
      </c>
      <c r="AO15" s="90">
        <f>SUM(AN15:AN$24)/U15/U15</f>
        <v>2.8539083445337046E-3</v>
      </c>
      <c r="AP15" s="77">
        <f t="shared" si="5"/>
        <v>40.323540192950681</v>
      </c>
      <c r="AQ15" s="78">
        <f t="shared" si="6"/>
        <v>41.224662220835462</v>
      </c>
      <c r="AR15" s="78">
        <f t="shared" si="7"/>
        <v>38.619876590647159</v>
      </c>
      <c r="AS15" s="78">
        <f t="shared" si="8"/>
        <v>39.449690840924141</v>
      </c>
      <c r="AT15" s="78">
        <f t="shared" si="9"/>
        <v>1.6346104030170707</v>
      </c>
      <c r="AU15" s="91">
        <f t="shared" si="10"/>
        <v>1.8440245791977743</v>
      </c>
    </row>
    <row r="16" spans="1:47" ht="14.45" customHeight="1" x14ac:dyDescent="0.15">
      <c r="A16" s="46"/>
      <c r="B16" s="70" t="s">
        <v>172</v>
      </c>
      <c r="C16" s="71">
        <v>10824</v>
      </c>
      <c r="D16" s="72">
        <v>33</v>
      </c>
      <c r="E16" s="72">
        <v>3681</v>
      </c>
      <c r="F16" s="128">
        <v>8</v>
      </c>
      <c r="G16" s="74" t="s">
        <v>85</v>
      </c>
      <c r="H16" s="72">
        <v>4015388</v>
      </c>
      <c r="I16" s="72">
        <v>9566</v>
      </c>
      <c r="J16" s="75">
        <v>45</v>
      </c>
      <c r="K16" s="72">
        <v>97174</v>
      </c>
      <c r="L16" s="76">
        <v>3508304</v>
      </c>
      <c r="M16" s="54"/>
      <c r="N16" s="54"/>
      <c r="O16" s="77">
        <f t="shared" si="11"/>
        <v>0.53811965811965812</v>
      </c>
      <c r="P16" s="78">
        <f t="shared" si="12"/>
        <v>0.98381889997385186</v>
      </c>
      <c r="Q16" s="79">
        <f t="shared" si="13"/>
        <v>3.0487804878048782E-3</v>
      </c>
      <c r="R16" s="80">
        <f t="shared" si="14"/>
        <v>3.0989244950324793E-3</v>
      </c>
      <c r="S16" s="81">
        <f t="shared" si="15"/>
        <v>2.1733224667209996E-3</v>
      </c>
      <c r="T16" s="82">
        <f t="shared" si="19"/>
        <v>1.5384520667999696E-2</v>
      </c>
      <c r="U16" s="83">
        <f t="shared" si="20"/>
        <v>97164.496121097036</v>
      </c>
      <c r="V16" s="83">
        <f t="shared" si="21"/>
        <v>482370.3194985803</v>
      </c>
      <c r="W16" s="84">
        <f>SUM(V16:V$24)</f>
        <v>3501633.3567566248</v>
      </c>
      <c r="X16" s="85">
        <f t="shared" si="0"/>
        <v>481321.97324593464</v>
      </c>
      <c r="Y16" s="83">
        <f>SUM(X16:X$24)</f>
        <v>3331462.1704679588</v>
      </c>
      <c r="Z16" s="83">
        <f t="shared" si="1"/>
        <v>1048.3462526456512</v>
      </c>
      <c r="AA16" s="84">
        <f>SUM(Z16:Z$24)</f>
        <v>170171.18628866569</v>
      </c>
      <c r="AB16" s="77">
        <f t="shared" si="2"/>
        <v>36.038198071778254</v>
      </c>
      <c r="AC16" s="78">
        <f t="shared" si="3"/>
        <v>34.286825985449724</v>
      </c>
      <c r="AD16" s="86">
        <f t="shared" si="16"/>
        <v>95.140234029347752</v>
      </c>
      <c r="AE16" s="78">
        <f t="shared" si="4"/>
        <v>1.751372086328526</v>
      </c>
      <c r="AF16" s="87">
        <f t="shared" si="17"/>
        <v>4.8597659706522256</v>
      </c>
      <c r="AH16" s="88">
        <f t="shared" si="25"/>
        <v>7.0618852834236776E-6</v>
      </c>
      <c r="AI16" s="89">
        <f t="shared" si="18"/>
        <v>5.8913315299555698E-7</v>
      </c>
      <c r="AJ16" s="89">
        <f t="shared" si="22"/>
        <v>76477152.130426541</v>
      </c>
      <c r="AK16" s="89">
        <f>SUM(AJ16:AJ$24)/U16/U16</f>
        <v>4.8562482141265469E-2</v>
      </c>
      <c r="AL16" s="89">
        <f t="shared" si="23"/>
        <v>68817628.06548284</v>
      </c>
      <c r="AM16" s="89">
        <f>SUM(AL16:AL$24)/U16/U16</f>
        <v>4.0865844947213417E-2</v>
      </c>
      <c r="AN16" s="89">
        <f t="shared" si="24"/>
        <v>346614.1475662447</v>
      </c>
      <c r="AO16" s="90">
        <f>SUM(AN16:AN$24)/U16/U16</f>
        <v>2.8831528345336001E-3</v>
      </c>
      <c r="AP16" s="77">
        <f t="shared" si="5"/>
        <v>35.606274894125228</v>
      </c>
      <c r="AQ16" s="78">
        <f t="shared" si="6"/>
        <v>36.47012124943128</v>
      </c>
      <c r="AR16" s="78">
        <f t="shared" si="7"/>
        <v>33.890606059210249</v>
      </c>
      <c r="AS16" s="78">
        <f t="shared" si="8"/>
        <v>34.683045911689199</v>
      </c>
      <c r="AT16" s="78">
        <f t="shared" si="9"/>
        <v>1.6461298898047729</v>
      </c>
      <c r="AU16" s="91">
        <f t="shared" si="10"/>
        <v>1.8566142828522791</v>
      </c>
    </row>
    <row r="17" spans="1:47" ht="14.45" customHeight="1" x14ac:dyDescent="0.15">
      <c r="A17" s="46"/>
      <c r="B17" s="70" t="s">
        <v>173</v>
      </c>
      <c r="C17" s="71">
        <v>12049</v>
      </c>
      <c r="D17" s="72">
        <v>53</v>
      </c>
      <c r="E17" s="72">
        <v>4042</v>
      </c>
      <c r="F17" s="128">
        <v>8</v>
      </c>
      <c r="G17" s="74" t="s">
        <v>87</v>
      </c>
      <c r="H17" s="72">
        <v>3807362</v>
      </c>
      <c r="I17" s="72">
        <v>14638</v>
      </c>
      <c r="J17" s="75">
        <v>50</v>
      </c>
      <c r="K17" s="72">
        <v>96004</v>
      </c>
      <c r="L17" s="76">
        <v>3025136</v>
      </c>
      <c r="M17" s="54"/>
      <c r="N17" s="54"/>
      <c r="O17" s="77">
        <f t="shared" si="11"/>
        <v>0.53771739130434781</v>
      </c>
      <c r="P17" s="78">
        <f t="shared" si="12"/>
        <v>0.99410913388781819</v>
      </c>
      <c r="Q17" s="79">
        <f t="shared" si="13"/>
        <v>4.3987052867457879E-3</v>
      </c>
      <c r="R17" s="80">
        <f t="shared" si="14"/>
        <v>4.4247710204040501E-3</v>
      </c>
      <c r="S17" s="81">
        <f t="shared" si="15"/>
        <v>1.9792182088075212E-3</v>
      </c>
      <c r="T17" s="82">
        <f t="shared" si="19"/>
        <v>2.1899874714795188E-2</v>
      </c>
      <c r="U17" s="83">
        <f t="shared" si="20"/>
        <v>95669.666922326243</v>
      </c>
      <c r="V17" s="83">
        <f t="shared" si="21"/>
        <v>473505.56897604396</v>
      </c>
      <c r="W17" s="84">
        <f>SUM(V17:V$24)</f>
        <v>3019263.0372580444</v>
      </c>
      <c r="X17" s="85">
        <f t="shared" si="0"/>
        <v>472568.39813195477</v>
      </c>
      <c r="Y17" s="83">
        <f>SUM(X17:X$24)</f>
        <v>2850140.1972220242</v>
      </c>
      <c r="Z17" s="83">
        <f t="shared" si="1"/>
        <v>937.17084408915196</v>
      </c>
      <c r="AA17" s="84">
        <f>SUM(Z17:Z$24)</f>
        <v>169122.84003602003</v>
      </c>
      <c r="AB17" s="77">
        <f t="shared" si="2"/>
        <v>31.559251060311205</v>
      </c>
      <c r="AC17" s="78">
        <f t="shared" si="3"/>
        <v>29.791471935781274</v>
      </c>
      <c r="AD17" s="86">
        <f t="shared" si="16"/>
        <v>94.398539049131358</v>
      </c>
      <c r="AE17" s="78">
        <f t="shared" si="4"/>
        <v>1.7677791245299315</v>
      </c>
      <c r="AF17" s="87">
        <f t="shared" si="17"/>
        <v>5.6014609508686464</v>
      </c>
      <c r="AH17" s="88">
        <f t="shared" si="25"/>
        <v>8.8509666752227485E-6</v>
      </c>
      <c r="AI17" s="89">
        <f t="shared" si="18"/>
        <v>4.8869393965597377E-7</v>
      </c>
      <c r="AJ17" s="89">
        <f t="shared" si="22"/>
        <v>70580730.401262373</v>
      </c>
      <c r="AK17" s="89">
        <f>SUM(AJ17:AJ$24)/U17/U17</f>
        <v>4.1736199517629129E-2</v>
      </c>
      <c r="AL17" s="89">
        <f t="shared" si="23"/>
        <v>62335895.432017513</v>
      </c>
      <c r="AM17" s="89">
        <f>SUM(AL17:AL$24)/U17/U17</f>
        <v>3.4634025745940974E-2</v>
      </c>
      <c r="AN17" s="89">
        <f t="shared" si="24"/>
        <v>372601.75414815184</v>
      </c>
      <c r="AO17" s="90">
        <f>SUM(AN17:AN$24)/U17/U17</f>
        <v>2.9360844690109935E-3</v>
      </c>
      <c r="AP17" s="77">
        <f t="shared" si="5"/>
        <v>31.158834047602049</v>
      </c>
      <c r="AQ17" s="78">
        <f t="shared" si="6"/>
        <v>31.95966807302036</v>
      </c>
      <c r="AR17" s="78">
        <f t="shared" si="7"/>
        <v>29.426711640099839</v>
      </c>
      <c r="AS17" s="78">
        <f t="shared" si="8"/>
        <v>30.15623223146271</v>
      </c>
      <c r="AT17" s="78">
        <f t="shared" si="9"/>
        <v>1.6615752540912669</v>
      </c>
      <c r="AU17" s="91">
        <f t="shared" si="10"/>
        <v>1.873982994968596</v>
      </c>
    </row>
    <row r="18" spans="1:47" ht="14.45" customHeight="1" x14ac:dyDescent="0.15">
      <c r="A18" s="46"/>
      <c r="B18" s="70" t="s">
        <v>88</v>
      </c>
      <c r="C18" s="71">
        <v>14730</v>
      </c>
      <c r="D18" s="72">
        <v>88</v>
      </c>
      <c r="E18" s="72">
        <v>4899</v>
      </c>
      <c r="F18" s="128">
        <v>16</v>
      </c>
      <c r="G18" s="74" t="s">
        <v>89</v>
      </c>
      <c r="H18" s="72">
        <v>4296539</v>
      </c>
      <c r="I18" s="72">
        <v>27134</v>
      </c>
      <c r="J18" s="75">
        <v>55</v>
      </c>
      <c r="K18" s="72">
        <v>94164</v>
      </c>
      <c r="L18" s="76">
        <v>2549369</v>
      </c>
      <c r="M18" s="54"/>
      <c r="N18" s="54"/>
      <c r="O18" s="77">
        <f t="shared" si="11"/>
        <v>0.53580846634281754</v>
      </c>
      <c r="P18" s="78">
        <f t="shared" si="12"/>
        <v>1.017048497327077</v>
      </c>
      <c r="Q18" s="79">
        <f t="shared" si="13"/>
        <v>5.9742023082145282E-3</v>
      </c>
      <c r="R18" s="80">
        <f t="shared" si="14"/>
        <v>5.8740584386245435E-3</v>
      </c>
      <c r="S18" s="81">
        <f t="shared" si="15"/>
        <v>3.2659726474790775E-3</v>
      </c>
      <c r="T18" s="82">
        <f t="shared" si="19"/>
        <v>2.8975259700204266E-2</v>
      </c>
      <c r="U18" s="83">
        <f t="shared" si="20"/>
        <v>93574.513202721122</v>
      </c>
      <c r="V18" s="83">
        <f t="shared" si="21"/>
        <v>461579.64713812416</v>
      </c>
      <c r="W18" s="84">
        <f>SUM(V18:V$24)</f>
        <v>2545757.4682820006</v>
      </c>
      <c r="X18" s="85">
        <f t="shared" si="0"/>
        <v>460072.14063593798</v>
      </c>
      <c r="Y18" s="83">
        <f>SUM(X18:X$24)</f>
        <v>2377571.7990900693</v>
      </c>
      <c r="Z18" s="83">
        <f t="shared" si="1"/>
        <v>1507.5065021861578</v>
      </c>
      <c r="AA18" s="84">
        <f>SUM(Z18:Z$24)</f>
        <v>168185.66919193085</v>
      </c>
      <c r="AB18" s="77">
        <f t="shared" si="2"/>
        <v>27.205671514067472</v>
      </c>
      <c r="AC18" s="78">
        <f t="shared" si="3"/>
        <v>25.40832666625008</v>
      </c>
      <c r="AD18" s="86">
        <f t="shared" si="16"/>
        <v>93.393492063270628</v>
      </c>
      <c r="AE18" s="78">
        <f t="shared" si="4"/>
        <v>1.7973448478173868</v>
      </c>
      <c r="AF18" s="87">
        <f t="shared" si="17"/>
        <v>6.6065079367293622</v>
      </c>
      <c r="AH18" s="88">
        <f t="shared" si="25"/>
        <v>9.2640800140299694E-6</v>
      </c>
      <c r="AI18" s="89">
        <f t="shared" si="18"/>
        <v>6.6448378651663525E-7</v>
      </c>
      <c r="AJ18" s="89">
        <f t="shared" si="22"/>
        <v>51752649.664510489</v>
      </c>
      <c r="AK18" s="89">
        <f>SUM(AJ18:AJ$24)/U18/U18</f>
        <v>3.5565420687161606E-2</v>
      </c>
      <c r="AL18" s="89">
        <f t="shared" si="23"/>
        <v>44621357.531101793</v>
      </c>
      <c r="AM18" s="89">
        <f>SUM(AL18:AL$24)/U18/U18</f>
        <v>2.9083248797002421E-2</v>
      </c>
      <c r="AN18" s="89">
        <f t="shared" si="24"/>
        <v>416792.7237832672</v>
      </c>
      <c r="AO18" s="90">
        <f>SUM(AN18:AN$24)/U18/U18</f>
        <v>3.0264825762903519E-3</v>
      </c>
      <c r="AP18" s="77">
        <f t="shared" si="5"/>
        <v>26.83603910191751</v>
      </c>
      <c r="AQ18" s="78">
        <f t="shared" si="6"/>
        <v>27.575303926217433</v>
      </c>
      <c r="AR18" s="78">
        <f t="shared" si="7"/>
        <v>25.074071960107347</v>
      </c>
      <c r="AS18" s="78">
        <f t="shared" si="8"/>
        <v>25.742581372392813</v>
      </c>
      <c r="AT18" s="78">
        <f t="shared" si="9"/>
        <v>1.6895184342394651</v>
      </c>
      <c r="AU18" s="91">
        <f t="shared" si="10"/>
        <v>1.9051712613953085</v>
      </c>
    </row>
    <row r="19" spans="1:47" ht="14.45" customHeight="1" x14ac:dyDescent="0.15">
      <c r="A19" s="46"/>
      <c r="B19" s="70" t="s">
        <v>90</v>
      </c>
      <c r="C19" s="71">
        <v>15801</v>
      </c>
      <c r="D19" s="72">
        <v>164</v>
      </c>
      <c r="E19" s="72">
        <v>5273</v>
      </c>
      <c r="F19" s="128">
        <v>49</v>
      </c>
      <c r="G19" s="74" t="s">
        <v>91</v>
      </c>
      <c r="H19" s="72">
        <v>4936772</v>
      </c>
      <c r="I19" s="72">
        <v>46155</v>
      </c>
      <c r="J19" s="75">
        <v>60</v>
      </c>
      <c r="K19" s="72">
        <v>91282</v>
      </c>
      <c r="L19" s="76">
        <v>2085238</v>
      </c>
      <c r="M19" s="54"/>
      <c r="N19" s="54"/>
      <c r="O19" s="77">
        <f t="shared" si="11"/>
        <v>0.52924419940271084</v>
      </c>
      <c r="P19" s="78">
        <f t="shared" si="12"/>
        <v>0.95825599073661039</v>
      </c>
      <c r="Q19" s="79">
        <f t="shared" si="13"/>
        <v>1.0379089931017025E-2</v>
      </c>
      <c r="R19" s="80">
        <f t="shared" si="14"/>
        <v>1.0831228848398463E-2</v>
      </c>
      <c r="S19" s="81">
        <f t="shared" si="15"/>
        <v>9.2926227953726535E-3</v>
      </c>
      <c r="T19" s="82">
        <f t="shared" si="19"/>
        <v>5.2809794492762206E-2</v>
      </c>
      <c r="U19" s="83">
        <f t="shared" si="20"/>
        <v>90863.167381352076</v>
      </c>
      <c r="V19" s="83">
        <f t="shared" si="21"/>
        <v>443021.31028098188</v>
      </c>
      <c r="W19" s="84">
        <f>SUM(V19:V$24)</f>
        <v>2084177.8211438763</v>
      </c>
      <c r="X19" s="85">
        <f t="shared" si="0"/>
        <v>438904.48035422893</v>
      </c>
      <c r="Y19" s="83">
        <f>SUM(X19:X$24)</f>
        <v>1917499.6584541313</v>
      </c>
      <c r="Z19" s="83">
        <f t="shared" si="1"/>
        <v>4116.8299267529137</v>
      </c>
      <c r="AA19" s="84">
        <f>SUM(Z19:Z$24)</f>
        <v>166678.16268974473</v>
      </c>
      <c r="AB19" s="77">
        <f t="shared" si="2"/>
        <v>22.937543134464999</v>
      </c>
      <c r="AC19" s="78">
        <f t="shared" si="3"/>
        <v>21.103156688412575</v>
      </c>
      <c r="AD19" s="86">
        <f t="shared" si="16"/>
        <v>92.002689933708936</v>
      </c>
      <c r="AE19" s="78">
        <f t="shared" si="4"/>
        <v>1.8343864460524213</v>
      </c>
      <c r="AF19" s="87">
        <f t="shared" si="17"/>
        <v>7.9973100662910506</v>
      </c>
      <c r="AH19" s="88">
        <f t="shared" si="25"/>
        <v>1.6107283602043224E-5</v>
      </c>
      <c r="AI19" s="89">
        <f t="shared" si="18"/>
        <v>1.7459264094359137E-6</v>
      </c>
      <c r="AJ19" s="89">
        <f t="shared" si="22"/>
        <v>61030136.739329413</v>
      </c>
      <c r="AK19" s="89">
        <f>SUM(AJ19:AJ$24)/U19/U19</f>
        <v>3.1451222324659363E-2</v>
      </c>
      <c r="AL19" s="89">
        <f t="shared" si="23"/>
        <v>50971664.456396922</v>
      </c>
      <c r="AM19" s="89">
        <f>SUM(AL19:AL$24)/U19/U19</f>
        <v>2.5440182952769196E-2</v>
      </c>
      <c r="AN19" s="89">
        <f t="shared" si="24"/>
        <v>828162.25646544737</v>
      </c>
      <c r="AO19" s="90">
        <f>SUM(AN19:AN$24)/U19/U19</f>
        <v>3.1593142424933647E-3</v>
      </c>
      <c r="AP19" s="77">
        <f t="shared" si="5"/>
        <v>22.589947082009836</v>
      </c>
      <c r="AQ19" s="78">
        <f t="shared" si="6"/>
        <v>23.285139186920162</v>
      </c>
      <c r="AR19" s="78">
        <f t="shared" si="7"/>
        <v>20.790537100364485</v>
      </c>
      <c r="AS19" s="78">
        <f t="shared" si="8"/>
        <v>21.415776276460665</v>
      </c>
      <c r="AT19" s="78">
        <f t="shared" si="9"/>
        <v>1.7242192023092717</v>
      </c>
      <c r="AU19" s="91">
        <f t="shared" si="10"/>
        <v>1.9445536897955709</v>
      </c>
    </row>
    <row r="20" spans="1:47" ht="14.45" customHeight="1" x14ac:dyDescent="0.15">
      <c r="A20" s="46"/>
      <c r="B20" s="70" t="s">
        <v>92</v>
      </c>
      <c r="C20" s="71">
        <v>11210</v>
      </c>
      <c r="D20" s="72">
        <v>168</v>
      </c>
      <c r="E20" s="72">
        <v>3797</v>
      </c>
      <c r="F20" s="126">
        <v>88</v>
      </c>
      <c r="G20" s="74" t="s">
        <v>93</v>
      </c>
      <c r="H20" s="72">
        <v>3933785</v>
      </c>
      <c r="I20" s="72">
        <v>57468</v>
      </c>
      <c r="J20" s="75">
        <v>65</v>
      </c>
      <c r="K20" s="72">
        <v>86929</v>
      </c>
      <c r="L20" s="76">
        <v>1639074</v>
      </c>
      <c r="M20" s="54"/>
      <c r="N20" s="54"/>
      <c r="O20" s="77">
        <f t="shared" si="11"/>
        <v>0.5272548053228191</v>
      </c>
      <c r="P20" s="78">
        <f t="shared" si="12"/>
        <v>1.0086189358122006</v>
      </c>
      <c r="Q20" s="79">
        <f t="shared" si="13"/>
        <v>1.4986619090098127E-2</v>
      </c>
      <c r="R20" s="80">
        <f t="shared" si="14"/>
        <v>1.4858554165483717E-2</v>
      </c>
      <c r="S20" s="81">
        <f t="shared" si="15"/>
        <v>2.3176191730313406E-2</v>
      </c>
      <c r="T20" s="82">
        <f t="shared" si="19"/>
        <v>7.1772025998436309E-2</v>
      </c>
      <c r="U20" s="83">
        <f t="shared" si="20"/>
        <v>86064.702184981419</v>
      </c>
      <c r="V20" s="83">
        <f t="shared" si="21"/>
        <v>415722.68566462316</v>
      </c>
      <c r="W20" s="84">
        <f>SUM(V20:V$24)</f>
        <v>1641156.5108628944</v>
      </c>
      <c r="X20" s="85">
        <f t="shared" si="0"/>
        <v>406087.81699501903</v>
      </c>
      <c r="Y20" s="83">
        <f>SUM(X20:X$24)</f>
        <v>1478595.1780999023</v>
      </c>
      <c r="Z20" s="83">
        <f t="shared" si="1"/>
        <v>9634.8686696041186</v>
      </c>
      <c r="AA20" s="84">
        <f>SUM(Z20:Z$24)</f>
        <v>162561.33276299178</v>
      </c>
      <c r="AB20" s="77">
        <f t="shared" si="2"/>
        <v>19.068868760336937</v>
      </c>
      <c r="AC20" s="78">
        <f t="shared" si="3"/>
        <v>17.180041765809097</v>
      </c>
      <c r="AD20" s="86">
        <f t="shared" si="16"/>
        <v>90.094708719918501</v>
      </c>
      <c r="AE20" s="78">
        <f t="shared" si="4"/>
        <v>1.8888269945278364</v>
      </c>
      <c r="AF20" s="87">
        <f t="shared" si="17"/>
        <v>9.9052912800814816</v>
      </c>
      <c r="AH20" s="88">
        <f t="shared" si="25"/>
        <v>2.8461368770579934E-5</v>
      </c>
      <c r="AI20" s="89">
        <f t="shared" si="18"/>
        <v>5.9623534019471054E-6</v>
      </c>
      <c r="AJ20" s="89">
        <f t="shared" si="22"/>
        <v>66070699.853313565</v>
      </c>
      <c r="AK20" s="89">
        <f>SUM(AJ20:AJ$24)/U20/U20</f>
        <v>2.6816688527866561E-2</v>
      </c>
      <c r="AL20" s="89">
        <f t="shared" si="23"/>
        <v>53220987.301501326</v>
      </c>
      <c r="AM20" s="89">
        <f>SUM(AL20:AL$24)/U20/U20</f>
        <v>2.1474626846998197E-2</v>
      </c>
      <c r="AN20" s="89">
        <f t="shared" si="24"/>
        <v>1847817.9867309965</v>
      </c>
      <c r="AO20" s="90">
        <f>SUM(AN20:AN$24)/U20/U20</f>
        <v>3.4096188321520913E-3</v>
      </c>
      <c r="AP20" s="77">
        <f t="shared" si="5"/>
        <v>18.747903044646534</v>
      </c>
      <c r="AQ20" s="78">
        <f t="shared" si="6"/>
        <v>19.389834476027339</v>
      </c>
      <c r="AR20" s="78">
        <f t="shared" si="7"/>
        <v>16.892818983816742</v>
      </c>
      <c r="AS20" s="78">
        <f t="shared" si="8"/>
        <v>17.467264547801452</v>
      </c>
      <c r="AT20" s="78">
        <f t="shared" si="9"/>
        <v>1.7743787891876237</v>
      </c>
      <c r="AU20" s="91">
        <f t="shared" si="10"/>
        <v>2.0032751998680491</v>
      </c>
    </row>
    <row r="21" spans="1:47" ht="14.45" customHeight="1" x14ac:dyDescent="0.15">
      <c r="A21" s="46"/>
      <c r="B21" s="70" t="s">
        <v>94</v>
      </c>
      <c r="C21" s="71">
        <v>10796</v>
      </c>
      <c r="D21" s="72">
        <v>228</v>
      </c>
      <c r="E21" s="72">
        <v>3570</v>
      </c>
      <c r="F21" s="126">
        <v>142</v>
      </c>
      <c r="G21" s="74" t="s">
        <v>95</v>
      </c>
      <c r="H21" s="72">
        <v>3235341</v>
      </c>
      <c r="I21" s="72">
        <v>73470</v>
      </c>
      <c r="J21" s="75">
        <v>70</v>
      </c>
      <c r="K21" s="72">
        <v>80842</v>
      </c>
      <c r="L21" s="76">
        <v>1218817</v>
      </c>
      <c r="M21" s="54"/>
      <c r="N21" s="54"/>
      <c r="O21" s="77">
        <f t="shared" si="11"/>
        <v>0.53200229489386108</v>
      </c>
      <c r="P21" s="78">
        <f t="shared" si="12"/>
        <v>1.0001077519982688</v>
      </c>
      <c r="Q21" s="79">
        <f t="shared" si="13"/>
        <v>2.111893293812523E-2</v>
      </c>
      <c r="R21" s="80">
        <f t="shared" si="14"/>
        <v>2.111665757607465E-2</v>
      </c>
      <c r="S21" s="81">
        <f t="shared" si="15"/>
        <v>3.9775910364145656E-2</v>
      </c>
      <c r="T21" s="82">
        <f t="shared" si="19"/>
        <v>0.10061178430138219</v>
      </c>
      <c r="U21" s="83">
        <f t="shared" si="20"/>
        <v>79887.664142213252</v>
      </c>
      <c r="V21" s="83">
        <f t="shared" si="21"/>
        <v>380630.33432546345</v>
      </c>
      <c r="W21" s="84">
        <f>SUM(V21:V$24)</f>
        <v>1225433.8251982708</v>
      </c>
      <c r="X21" s="85">
        <f t="shared" si="0"/>
        <v>365490.41626545903</v>
      </c>
      <c r="Y21" s="83">
        <f>SUM(X21:X$24)</f>
        <v>1072507.3611048833</v>
      </c>
      <c r="Z21" s="83">
        <f t="shared" si="1"/>
        <v>15139.918060004427</v>
      </c>
      <c r="AA21" s="84">
        <f>SUM(Z21:Z$24)</f>
        <v>152926.46409338765</v>
      </c>
      <c r="AB21" s="77">
        <f t="shared" si="2"/>
        <v>15.339462460897542</v>
      </c>
      <c r="AC21" s="78">
        <f t="shared" si="3"/>
        <v>13.425193646864463</v>
      </c>
      <c r="AD21" s="86">
        <f t="shared" si="16"/>
        <v>87.520626495792669</v>
      </c>
      <c r="AE21" s="78">
        <f t="shared" si="4"/>
        <v>1.914268814033081</v>
      </c>
      <c r="AF21" s="87">
        <f t="shared" si="17"/>
        <v>12.479373504207352</v>
      </c>
      <c r="AH21" s="88">
        <f t="shared" si="25"/>
        <v>3.993098727315052E-5</v>
      </c>
      <c r="AI21" s="89">
        <f t="shared" si="18"/>
        <v>1.069853986522384E-5</v>
      </c>
      <c r="AJ21" s="89">
        <f t="shared" si="22"/>
        <v>50649598.433333062</v>
      </c>
      <c r="AK21" s="89">
        <f>SUM(AJ21:AJ$24)/U21/U21</f>
        <v>2.0771430592509407E-2</v>
      </c>
      <c r="AL21" s="89">
        <f t="shared" si="23"/>
        <v>38781712.15933226</v>
      </c>
      <c r="AM21" s="89">
        <f>SUM(AL21:AL$24)/U21/U21</f>
        <v>1.6584735853694323E-2</v>
      </c>
      <c r="AN21" s="89">
        <f t="shared" si="24"/>
        <v>2580372.9708663346</v>
      </c>
      <c r="AO21" s="90">
        <f>SUM(AN21:AN$24)/U21/U21</f>
        <v>3.6677435668812717E-3</v>
      </c>
      <c r="AP21" s="77">
        <f t="shared" si="5"/>
        <v>15.056981438943527</v>
      </c>
      <c r="AQ21" s="78">
        <f t="shared" si="6"/>
        <v>15.621943482851556</v>
      </c>
      <c r="AR21" s="78">
        <f t="shared" si="7"/>
        <v>13.172781441819714</v>
      </c>
      <c r="AS21" s="78">
        <f t="shared" si="8"/>
        <v>13.677605851909211</v>
      </c>
      <c r="AT21" s="78">
        <f t="shared" si="9"/>
        <v>1.7955674926986869</v>
      </c>
      <c r="AU21" s="91">
        <f t="shared" si="10"/>
        <v>2.0329701353674752</v>
      </c>
    </row>
    <row r="22" spans="1:47" ht="14.45" customHeight="1" x14ac:dyDescent="0.15">
      <c r="A22" s="46"/>
      <c r="B22" s="70" t="s">
        <v>96</v>
      </c>
      <c r="C22" s="71">
        <v>10105</v>
      </c>
      <c r="D22" s="72">
        <v>397</v>
      </c>
      <c r="E22" s="72">
        <v>3386</v>
      </c>
      <c r="F22" s="126">
        <v>261</v>
      </c>
      <c r="G22" s="74" t="s">
        <v>97</v>
      </c>
      <c r="H22" s="72">
        <v>2593169</v>
      </c>
      <c r="I22" s="72">
        <v>102673</v>
      </c>
      <c r="J22" s="75">
        <v>75</v>
      </c>
      <c r="K22" s="72">
        <v>72127</v>
      </c>
      <c r="L22" s="76">
        <v>835000</v>
      </c>
      <c r="M22" s="54"/>
      <c r="N22" s="54"/>
      <c r="O22" s="77">
        <f t="shared" si="11"/>
        <v>0.53363147123474564</v>
      </c>
      <c r="P22" s="78">
        <f t="shared" si="12"/>
        <v>0.98997905253822749</v>
      </c>
      <c r="Q22" s="79">
        <f t="shared" si="13"/>
        <v>3.9287481444829291E-2</v>
      </c>
      <c r="R22" s="80">
        <f t="shared" si="14"/>
        <v>3.9685164392215484E-2</v>
      </c>
      <c r="S22" s="81">
        <f t="shared" si="15"/>
        <v>7.7082102776137029E-2</v>
      </c>
      <c r="T22" s="82">
        <f t="shared" si="19"/>
        <v>0.18161889003359041</v>
      </c>
      <c r="U22" s="83">
        <f t="shared" si="20"/>
        <v>71850.023709195622</v>
      </c>
      <c r="V22" s="83">
        <f t="shared" si="21"/>
        <v>328821.15407114138</v>
      </c>
      <c r="W22" s="84">
        <f>SUM(V22:V$24)</f>
        <v>844803.49087280757</v>
      </c>
      <c r="X22" s="85">
        <f t="shared" si="0"/>
        <v>303474.92807806167</v>
      </c>
      <c r="Y22" s="83">
        <f>SUM(X22:X$24)</f>
        <v>707016.94483942434</v>
      </c>
      <c r="Z22" s="83">
        <f t="shared" si="1"/>
        <v>25346.225993079708</v>
      </c>
      <c r="AA22" s="84">
        <f>SUM(Z22:Z$24)</f>
        <v>137786.54603338323</v>
      </c>
      <c r="AB22" s="77">
        <f t="shared" si="2"/>
        <v>11.757873515700547</v>
      </c>
      <c r="AC22" s="78">
        <f t="shared" si="3"/>
        <v>9.8401769176999974</v>
      </c>
      <c r="AD22" s="86">
        <f t="shared" si="16"/>
        <v>83.690106927585092</v>
      </c>
      <c r="AE22" s="78">
        <f t="shared" si="4"/>
        <v>1.9176965980005489</v>
      </c>
      <c r="AF22" s="87">
        <f t="shared" si="17"/>
        <v>16.309893072414894</v>
      </c>
      <c r="AH22" s="88">
        <f t="shared" si="25"/>
        <v>6.7996588484396349E-5</v>
      </c>
      <c r="AI22" s="89">
        <f t="shared" si="18"/>
        <v>2.1010174898920874E-5</v>
      </c>
      <c r="AJ22" s="89">
        <f t="shared" si="22"/>
        <v>43304238.559332833</v>
      </c>
      <c r="AK22" s="89">
        <f>SUM(AJ22:AJ$24)/U22/U22</f>
        <v>1.5867439207916178E-2</v>
      </c>
      <c r="AL22" s="89">
        <f t="shared" si="23"/>
        <v>30799615.567470636</v>
      </c>
      <c r="AM22" s="89">
        <f>SUM(AL22:AL$24)/U22/U22</f>
        <v>1.2990543228368272E-2</v>
      </c>
      <c r="AN22" s="89">
        <f t="shared" si="24"/>
        <v>3807906.2567900158</v>
      </c>
      <c r="AO22" s="90">
        <f>SUM(AN22:AN$24)/U22/U22</f>
        <v>4.0344034873700607E-3</v>
      </c>
      <c r="AP22" s="77">
        <f t="shared" si="5"/>
        <v>11.510980108617387</v>
      </c>
      <c r="AQ22" s="78">
        <f t="shared" si="6"/>
        <v>12.004766922783707</v>
      </c>
      <c r="AR22" s="78">
        <f t="shared" si="7"/>
        <v>9.6167838317145549</v>
      </c>
      <c r="AS22" s="78">
        <f t="shared" si="8"/>
        <v>10.06357000368544</v>
      </c>
      <c r="AT22" s="78">
        <f t="shared" si="9"/>
        <v>1.793203367513583</v>
      </c>
      <c r="AU22" s="91">
        <f t="shared" si="10"/>
        <v>2.0421898284875151</v>
      </c>
    </row>
    <row r="23" spans="1:47" ht="14.45" customHeight="1" x14ac:dyDescent="0.15">
      <c r="A23" s="46"/>
      <c r="B23" s="70" t="s">
        <v>98</v>
      </c>
      <c r="C23" s="71">
        <v>6585</v>
      </c>
      <c r="D23" s="72">
        <v>475</v>
      </c>
      <c r="E23" s="72">
        <v>2225</v>
      </c>
      <c r="F23" s="126">
        <v>310</v>
      </c>
      <c r="G23" s="74" t="s">
        <v>99</v>
      </c>
      <c r="H23" s="72">
        <v>1700191</v>
      </c>
      <c r="I23" s="72">
        <v>119801</v>
      </c>
      <c r="J23" s="75">
        <v>80</v>
      </c>
      <c r="K23" s="72">
        <v>58934</v>
      </c>
      <c r="L23" s="76">
        <v>505129</v>
      </c>
      <c r="M23" s="54"/>
      <c r="N23" s="54"/>
      <c r="O23" s="77">
        <f>IF(K23&lt;0.5,0.5,((L23-L24)-5*K24)/5/(K23-K24))</f>
        <v>0.51768128916741274</v>
      </c>
      <c r="P23" s="78">
        <f t="shared" si="12"/>
        <v>0.99185554200888892</v>
      </c>
      <c r="Q23" s="79">
        <f t="shared" si="13"/>
        <v>7.2133637053910404E-2</v>
      </c>
      <c r="R23" s="80">
        <f t="shared" si="14"/>
        <v>7.27259505026428E-2</v>
      </c>
      <c r="S23" s="81">
        <f t="shared" si="15"/>
        <v>0.1393258426966292</v>
      </c>
      <c r="T23" s="82">
        <f>5*R23/(1+5*(1-O23)*R23)</f>
        <v>0.30937064741826648</v>
      </c>
      <c r="U23" s="83">
        <f t="shared" si="20"/>
        <v>58800.702154244354</v>
      </c>
      <c r="V23" s="83">
        <f>5*U23*((1-T23)+O23*T23)</f>
        <v>250133.70287193675</v>
      </c>
      <c r="W23" s="84">
        <f>SUM(V23:V$24)</f>
        <v>515982.33680166618</v>
      </c>
      <c r="X23" s="85">
        <f t="shared" si="0"/>
        <v>215283.61393247591</v>
      </c>
      <c r="Y23" s="83">
        <f>SUM(X23:X$24)</f>
        <v>403542.01676136267</v>
      </c>
      <c r="Z23" s="83">
        <f t="shared" si="1"/>
        <v>34850.088939460846</v>
      </c>
      <c r="AA23" s="84">
        <f>SUM(Z23:Z$24)</f>
        <v>112440.32004030354</v>
      </c>
      <c r="AB23" s="77">
        <f t="shared" si="2"/>
        <v>8.7751050225243183</v>
      </c>
      <c r="AC23" s="78">
        <f t="shared" si="3"/>
        <v>6.8628775163739126</v>
      </c>
      <c r="AD23" s="86">
        <f t="shared" si="16"/>
        <v>78.208494357138548</v>
      </c>
      <c r="AE23" s="78">
        <f t="shared" si="4"/>
        <v>1.912227506150407</v>
      </c>
      <c r="AF23" s="87">
        <f t="shared" si="17"/>
        <v>21.79150564286147</v>
      </c>
      <c r="AH23" s="88">
        <f>IF(D23=0,0,T23*T23*(1-T23)/D23)</f>
        <v>1.3915846678703777E-4</v>
      </c>
      <c r="AI23" s="89">
        <f t="shared" si="18"/>
        <v>5.3894001012810491E-5</v>
      </c>
      <c r="AJ23" s="89">
        <f t="shared" si="22"/>
        <v>38610240.685551174</v>
      </c>
      <c r="AK23" s="89">
        <f>SUM(AJ23:AJ$24)/U23/U23</f>
        <v>1.1167024903255334E-2</v>
      </c>
      <c r="AL23" s="89">
        <f t="shared" si="23"/>
        <v>25044197.360656273</v>
      </c>
      <c r="AM23" s="89">
        <f>SUM(AL23:AL$24)/U23/U23</f>
        <v>1.0488174861176499E-2</v>
      </c>
      <c r="AN23" s="89">
        <f t="shared" si="24"/>
        <v>5800498.8455882194</v>
      </c>
      <c r="AO23" s="90">
        <f>SUM(AN23:AN$24)/U23/U23</f>
        <v>4.9224271027347539E-3</v>
      </c>
      <c r="AP23" s="77">
        <f t="shared" si="5"/>
        <v>8.5679836984933395</v>
      </c>
      <c r="AQ23" s="78">
        <f t="shared" si="6"/>
        <v>8.9822263465552972</v>
      </c>
      <c r="AR23" s="78">
        <f t="shared" si="7"/>
        <v>6.6621504067282658</v>
      </c>
      <c r="AS23" s="78">
        <f t="shared" si="8"/>
        <v>7.0636046260195595</v>
      </c>
      <c r="AT23" s="78">
        <f t="shared" si="9"/>
        <v>1.7747138851600999</v>
      </c>
      <c r="AU23" s="91">
        <f t="shared" si="10"/>
        <v>2.049741127140714</v>
      </c>
    </row>
    <row r="24" spans="1:47" ht="14.45" customHeight="1" x14ac:dyDescent="0.15">
      <c r="A24" s="22"/>
      <c r="B24" s="93" t="s">
        <v>100</v>
      </c>
      <c r="C24" s="94">
        <v>4013</v>
      </c>
      <c r="D24" s="95">
        <v>575</v>
      </c>
      <c r="E24" s="95">
        <v>1302</v>
      </c>
      <c r="F24" s="180">
        <v>380</v>
      </c>
      <c r="G24" s="97" t="s">
        <v>101</v>
      </c>
      <c r="H24" s="95">
        <v>1052072</v>
      </c>
      <c r="I24" s="95">
        <v>159813</v>
      </c>
      <c r="J24" s="98">
        <v>85</v>
      </c>
      <c r="K24" s="95">
        <v>41062</v>
      </c>
      <c r="L24" s="99">
        <v>253559</v>
      </c>
      <c r="M24" s="54"/>
      <c r="N24" s="54"/>
      <c r="O24" s="100">
        <v>1</v>
      </c>
      <c r="P24" s="101">
        <f>IF(H24&lt;0.5,1,(I24/H24)/(K24/L24))</f>
        <v>0.93800590719217503</v>
      </c>
      <c r="Q24" s="102">
        <f t="shared" si="13"/>
        <v>0.14328432594069274</v>
      </c>
      <c r="R24" s="103">
        <f t="shared" si="14"/>
        <v>0.15275418293430554</v>
      </c>
      <c r="S24" s="104">
        <f t="shared" si="15"/>
        <v>0.29185867895545314</v>
      </c>
      <c r="T24" s="100">
        <v>1</v>
      </c>
      <c r="U24" s="105">
        <f>U23*(1-T23)</f>
        <v>40609.490860137121</v>
      </c>
      <c r="V24" s="105">
        <f>U24/R24</f>
        <v>265848.63392972946</v>
      </c>
      <c r="W24" s="106">
        <f>SUM(V24:V$24)</f>
        <v>265848.63392972946</v>
      </c>
      <c r="X24" s="100">
        <f t="shared" si="0"/>
        <v>188258.40282888676</v>
      </c>
      <c r="Y24" s="105">
        <f>SUM(X24:X$24)</f>
        <v>188258.40282888676</v>
      </c>
      <c r="Z24" s="105">
        <f t="shared" si="1"/>
        <v>77590.231100842691</v>
      </c>
      <c r="AA24" s="106">
        <f>SUM(Z24:Z$24)</f>
        <v>77590.231100842691</v>
      </c>
      <c r="AB24" s="107">
        <f t="shared" si="2"/>
        <v>6.5464655748907807</v>
      </c>
      <c r="AC24" s="101">
        <f t="shared" si="3"/>
        <v>4.6358227803758059</v>
      </c>
      <c r="AD24" s="108">
        <f t="shared" si="16"/>
        <v>70.814132104454671</v>
      </c>
      <c r="AE24" s="101">
        <f t="shared" si="4"/>
        <v>1.9106427945149742</v>
      </c>
      <c r="AF24" s="109">
        <f t="shared" si="17"/>
        <v>29.185867895545314</v>
      </c>
      <c r="AH24" s="110">
        <f>0</f>
        <v>0</v>
      </c>
      <c r="AI24" s="111">
        <f t="shared" si="18"/>
        <v>1.5873824153136011E-4</v>
      </c>
      <c r="AJ24" s="111">
        <v>0</v>
      </c>
      <c r="AK24" s="111">
        <f>(1-R24)/R24/R24/D24</f>
        <v>6.3147384257981387E-2</v>
      </c>
      <c r="AL24" s="111">
        <f>V24*V24*AI24</f>
        <v>11218903.980160415</v>
      </c>
      <c r="AM24" s="111">
        <f>(1-S24)*(1-S24)*(1-R24)/R24/R24/D24+AI24/R24/R24</f>
        <v>3.8469067800637108E-2</v>
      </c>
      <c r="AN24" s="111">
        <f>V24*V24*AI24</f>
        <v>11218903.980160415</v>
      </c>
      <c r="AO24" s="112">
        <f>S24*S24*(1-R24)/R24/R24/D24+AI24/R24/R24</f>
        <v>1.2181907840709372E-2</v>
      </c>
      <c r="AP24" s="107">
        <f t="shared" si="5"/>
        <v>6.053934366371502</v>
      </c>
      <c r="AQ24" s="101">
        <f t="shared" si="6"/>
        <v>7.0389967834100595</v>
      </c>
      <c r="AR24" s="101">
        <f t="shared" si="7"/>
        <v>4.2513975329441012</v>
      </c>
      <c r="AS24" s="101">
        <f t="shared" si="8"/>
        <v>5.0202480278075106</v>
      </c>
      <c r="AT24" s="101">
        <f t="shared" si="9"/>
        <v>1.6943143008742401</v>
      </c>
      <c r="AU24" s="113">
        <f t="shared" si="10"/>
        <v>2.1269712881557084</v>
      </c>
    </row>
    <row r="25" spans="1:47" ht="14.45" customHeight="1" x14ac:dyDescent="0.15">
      <c r="A25" s="46" t="s">
        <v>102</v>
      </c>
      <c r="B25" s="47" t="s">
        <v>67</v>
      </c>
      <c r="C25" s="114">
        <v>8068</v>
      </c>
      <c r="D25" s="49">
        <v>2</v>
      </c>
      <c r="E25" s="49">
        <v>2660</v>
      </c>
      <c r="F25" s="115">
        <v>0</v>
      </c>
      <c r="G25" s="51" t="s">
        <v>67</v>
      </c>
      <c r="H25" s="49">
        <v>2565299</v>
      </c>
      <c r="I25" s="49">
        <v>1509</v>
      </c>
      <c r="J25" s="52">
        <v>0</v>
      </c>
      <c r="K25" s="49">
        <v>100000</v>
      </c>
      <c r="L25" s="53">
        <v>8638891</v>
      </c>
      <c r="M25" s="54"/>
      <c r="N25" s="54"/>
      <c r="O25" s="116">
        <f t="shared" ref="O25:O40" si="26">IF(K25&lt;0.5,0.5,((L25-L26)-5*K26)/5/(K25-K26))</f>
        <v>0.17388316151202748</v>
      </c>
      <c r="P25" s="117">
        <f t="shared" ref="P25:P40" si="27">IF(H25&lt;0.5,1,(I25/H25)/((K25-K26)/(L25-L26)))</f>
        <v>1.0082842014159938</v>
      </c>
      <c r="Q25" s="57">
        <f t="shared" si="13"/>
        <v>2.4789291026276647E-4</v>
      </c>
      <c r="R25" s="118">
        <f t="shared" si="14"/>
        <v>2.4585618808133222E-4</v>
      </c>
      <c r="S25" s="119">
        <f t="shared" si="15"/>
        <v>0</v>
      </c>
      <c r="T25" s="120">
        <f>5*R25/(1+5*(1-O25)*R25)</f>
        <v>1.2280338355935337E-3</v>
      </c>
      <c r="U25" s="121">
        <v>100000</v>
      </c>
      <c r="V25" s="121">
        <f>5*U25*((1-T25)+O25*T25)</f>
        <v>499492.75028509158</v>
      </c>
      <c r="W25" s="122">
        <f>SUM(V25:V$42)</f>
        <v>8644606.3067113347</v>
      </c>
      <c r="X25" s="123">
        <f t="shared" si="0"/>
        <v>499492.75028509158</v>
      </c>
      <c r="Y25" s="121">
        <f>SUM(X25:X$42)</f>
        <v>8295221.9779532002</v>
      </c>
      <c r="Z25" s="121">
        <f t="shared" si="1"/>
        <v>0</v>
      </c>
      <c r="AA25" s="122">
        <f>SUM(Z25:Z$42)</f>
        <v>349384.32875813247</v>
      </c>
      <c r="AB25" s="116">
        <f t="shared" si="2"/>
        <v>86.446063067113343</v>
      </c>
      <c r="AC25" s="117">
        <f t="shared" si="3"/>
        <v>82.952219779532001</v>
      </c>
      <c r="AD25" s="64">
        <f t="shared" si="16"/>
        <v>95.958354650727287</v>
      </c>
      <c r="AE25" s="117">
        <f t="shared" si="4"/>
        <v>3.4938432875813246</v>
      </c>
      <c r="AF25" s="65">
        <f t="shared" si="17"/>
        <v>4.0416453492726916</v>
      </c>
      <c r="AH25" s="66">
        <f>IF(D25=0,0,T25*T25*(1-T25)/D25)</f>
        <v>7.5310757196787382E-7</v>
      </c>
      <c r="AI25" s="67">
        <f t="shared" si="18"/>
        <v>0</v>
      </c>
      <c r="AJ25" s="67">
        <f>U25*U25*((1-O25)*5+AB26)^2*AH25</f>
        <v>55288506.868827224</v>
      </c>
      <c r="AK25" s="67">
        <f>SUM(AJ25:AJ$42)/U25/U25</f>
        <v>6.4797365913976793E-2</v>
      </c>
      <c r="AL25" s="67">
        <f>U25*U25*((1-O25)*5*(1-S25)+AC26)^2*AH25+V25*V25*AI25</f>
        <v>50866129.612066589</v>
      </c>
      <c r="AM25" s="67">
        <f>SUM(AL25:AL$42)/U25/U25</f>
        <v>5.3717054271271797E-2</v>
      </c>
      <c r="AN25" s="67">
        <f>U25*U25*((1-O25)*5*S25+AE26)^2*AH25+V25*V25*AI25</f>
        <v>92157.602689206586</v>
      </c>
      <c r="AO25" s="68">
        <f>SUM(AN25:AN$42)/U25/U25</f>
        <v>4.4081652465986273E-3</v>
      </c>
      <c r="AP25" s="116">
        <f t="shared" si="5"/>
        <v>85.947138663124989</v>
      </c>
      <c r="AQ25" s="117">
        <f t="shared" si="6"/>
        <v>86.944987471101697</v>
      </c>
      <c r="AR25" s="117">
        <f t="shared" si="7"/>
        <v>82.497951757667693</v>
      </c>
      <c r="AS25" s="117">
        <f t="shared" si="8"/>
        <v>83.40648780139631</v>
      </c>
      <c r="AT25" s="117">
        <f t="shared" si="9"/>
        <v>3.3637110179041483</v>
      </c>
      <c r="AU25" s="124">
        <f t="shared" si="10"/>
        <v>3.6239755572585008</v>
      </c>
    </row>
    <row r="26" spans="1:47" ht="14.45" customHeight="1" x14ac:dyDescent="0.15">
      <c r="A26" s="125"/>
      <c r="B26" s="70" t="s">
        <v>69</v>
      </c>
      <c r="C26" s="71">
        <v>8797</v>
      </c>
      <c r="D26" s="72">
        <v>1</v>
      </c>
      <c r="E26" s="72">
        <v>2953</v>
      </c>
      <c r="F26" s="126">
        <v>0</v>
      </c>
      <c r="G26" s="74" t="s">
        <v>69</v>
      </c>
      <c r="H26" s="72">
        <v>2708194</v>
      </c>
      <c r="I26" s="72">
        <v>219</v>
      </c>
      <c r="J26" s="75">
        <v>5</v>
      </c>
      <c r="K26" s="72">
        <v>99709</v>
      </c>
      <c r="L26" s="76">
        <v>8140093</v>
      </c>
      <c r="M26" s="54"/>
      <c r="N26" s="54"/>
      <c r="O26" s="77">
        <f t="shared" si="26"/>
        <v>0.44736842105263158</v>
      </c>
      <c r="P26" s="78">
        <f t="shared" si="27"/>
        <v>1.0607026014578835</v>
      </c>
      <c r="Q26" s="79">
        <f t="shared" si="13"/>
        <v>1.1367511651699443E-4</v>
      </c>
      <c r="R26" s="80">
        <f t="shared" si="14"/>
        <v>1.0716964053897255E-4</v>
      </c>
      <c r="S26" s="81">
        <f t="shared" si="15"/>
        <v>0</v>
      </c>
      <c r="T26" s="82">
        <f>5*R26/(1+5*(1-O26)*R26)</f>
        <v>5.356895707430894E-4</v>
      </c>
      <c r="U26" s="83">
        <f>U25*(1-T25)</f>
        <v>99877.196616440648</v>
      </c>
      <c r="V26" s="83">
        <f>5*U26*((1-T26)+O26*T26)</f>
        <v>499238.14536848845</v>
      </c>
      <c r="W26" s="84">
        <f>SUM(V26:V$42)</f>
        <v>8145113.5564262439</v>
      </c>
      <c r="X26" s="85">
        <f t="shared" si="0"/>
        <v>499238.14536848845</v>
      </c>
      <c r="Y26" s="83">
        <f>SUM(X26:X$42)</f>
        <v>7795729.2276681093</v>
      </c>
      <c r="Z26" s="83">
        <f t="shared" si="1"/>
        <v>0</v>
      </c>
      <c r="AA26" s="84">
        <f>SUM(Z26:Z$42)</f>
        <v>349384.32875813247</v>
      </c>
      <c r="AB26" s="77">
        <f t="shared" si="2"/>
        <v>81.551283299490279</v>
      </c>
      <c r="AC26" s="78">
        <f t="shared" si="3"/>
        <v>78.053144178707001</v>
      </c>
      <c r="AD26" s="86">
        <f t="shared" si="16"/>
        <v>95.71050389490911</v>
      </c>
      <c r="AE26" s="78">
        <f t="shared" si="4"/>
        <v>3.4981391207832599</v>
      </c>
      <c r="AF26" s="87">
        <f t="shared" si="17"/>
        <v>4.2894961050908735</v>
      </c>
      <c r="AH26" s="88">
        <f>IF(D26=0,0,T26*T26*(1-T26)/D26)</f>
        <v>2.8680959294723966E-7</v>
      </c>
      <c r="AI26" s="89">
        <f t="shared" si="18"/>
        <v>0</v>
      </c>
      <c r="AJ26" s="89">
        <f>U26*U26*((1-O26)*5+AB27)^2*AH26</f>
        <v>18017574.118728179</v>
      </c>
      <c r="AK26" s="89">
        <f>SUM(AJ26:AJ$42)/U26/U26</f>
        <v>5.9414351293682485E-2</v>
      </c>
      <c r="AL26" s="89">
        <f>U26*U26*((1-O26)*5*(1-S26)+AC27)^2*AH26+V26*V26*AI26</f>
        <v>16463303.167105991</v>
      </c>
      <c r="AM26" s="89">
        <f>SUM(AL26:AL$42)/U26/U26</f>
        <v>4.8750101339508183E-2</v>
      </c>
      <c r="AN26" s="89">
        <f>U26*U26*((1-O26)*5*S26+AE27)^2*AH26+V26*V26*AI26</f>
        <v>35048.217430282093</v>
      </c>
      <c r="AO26" s="90">
        <f>SUM(AN26:AN$42)/U26/U26</f>
        <v>4.4097735383200323E-3</v>
      </c>
      <c r="AP26" s="77">
        <f t="shared" si="5"/>
        <v>81.073532138392991</v>
      </c>
      <c r="AQ26" s="78">
        <f t="shared" si="6"/>
        <v>82.029034460587567</v>
      </c>
      <c r="AR26" s="78">
        <f t="shared" si="7"/>
        <v>77.620387446459134</v>
      </c>
      <c r="AS26" s="78">
        <f t="shared" si="8"/>
        <v>78.485900910954868</v>
      </c>
      <c r="AT26" s="78">
        <f t="shared" si="9"/>
        <v>3.3679831142956211</v>
      </c>
      <c r="AU26" s="91">
        <f t="shared" si="10"/>
        <v>3.6282951272708988</v>
      </c>
    </row>
    <row r="27" spans="1:47" ht="14.45" customHeight="1" x14ac:dyDescent="0.15">
      <c r="A27" s="125"/>
      <c r="B27" s="70" t="s">
        <v>71</v>
      </c>
      <c r="C27" s="127">
        <v>9504</v>
      </c>
      <c r="D27" s="72">
        <v>0</v>
      </c>
      <c r="E27" s="72">
        <v>3180</v>
      </c>
      <c r="F27" s="126">
        <v>0</v>
      </c>
      <c r="G27" s="74" t="s">
        <v>71</v>
      </c>
      <c r="H27" s="72">
        <v>2870493</v>
      </c>
      <c r="I27" s="72">
        <v>203</v>
      </c>
      <c r="J27" s="75">
        <v>10</v>
      </c>
      <c r="K27" s="72">
        <v>99671</v>
      </c>
      <c r="L27" s="76">
        <v>7641653</v>
      </c>
      <c r="M27" s="54"/>
      <c r="N27" s="54"/>
      <c r="O27" s="77">
        <f t="shared" si="26"/>
        <v>0.54594594594594592</v>
      </c>
      <c r="P27" s="78">
        <f t="shared" si="27"/>
        <v>0.95236501468845525</v>
      </c>
      <c r="Q27" s="79">
        <f t="shared" si="13"/>
        <v>0</v>
      </c>
      <c r="R27" s="80">
        <f t="shared" si="14"/>
        <v>0</v>
      </c>
      <c r="S27" s="81">
        <f t="shared" si="15"/>
        <v>0</v>
      </c>
      <c r="T27" s="82">
        <f t="shared" ref="T27:T40" si="28">5*R27/(1+5*(1-O27)*R27)</f>
        <v>0</v>
      </c>
      <c r="U27" s="83">
        <f t="shared" ref="U27:U41" si="29">U26*(1-T26)</f>
        <v>99823.693443858167</v>
      </c>
      <c r="V27" s="83">
        <f t="shared" ref="V27:V40" si="30">5*U27*((1-T27)+O27*T27)</f>
        <v>499118.46721929085</v>
      </c>
      <c r="W27" s="84">
        <f>SUM(V27:V$42)</f>
        <v>7645875.4110577535</v>
      </c>
      <c r="X27" s="85">
        <f t="shared" si="0"/>
        <v>499118.46721929085</v>
      </c>
      <c r="Y27" s="83">
        <f>SUM(X27:X$42)</f>
        <v>7296491.0822996208</v>
      </c>
      <c r="Z27" s="83">
        <f t="shared" si="1"/>
        <v>0</v>
      </c>
      <c r="AA27" s="84">
        <f>SUM(Z27:Z$42)</f>
        <v>349384.32875813247</v>
      </c>
      <c r="AB27" s="77">
        <f t="shared" si="2"/>
        <v>76.593793990981411</v>
      </c>
      <c r="AC27" s="78">
        <f t="shared" si="3"/>
        <v>73.093779949178497</v>
      </c>
      <c r="AD27" s="86">
        <f t="shared" si="16"/>
        <v>95.430420848175999</v>
      </c>
      <c r="AE27" s="78">
        <f t="shared" si="4"/>
        <v>3.500014041802908</v>
      </c>
      <c r="AF27" s="87">
        <f t="shared" si="17"/>
        <v>4.569579151823997</v>
      </c>
      <c r="AH27" s="88">
        <f t="shared" ref="AH27:AH40" si="31">IF(D27=0,0,T27*T27*(1-T27)/D27)</f>
        <v>0</v>
      </c>
      <c r="AI27" s="89">
        <f t="shared" si="18"/>
        <v>0</v>
      </c>
      <c r="AJ27" s="89">
        <f t="shared" ref="AJ27:AJ40" si="32">U27*U27*((1-O27)*5+AB28)^2*AH27</f>
        <v>0</v>
      </c>
      <c r="AK27" s="89">
        <f>SUM(AJ27:AJ$42)/U27/U27</f>
        <v>5.7669930290047453E-2</v>
      </c>
      <c r="AL27" s="89">
        <f t="shared" ref="AL27:AL40" si="33">U27*U27*((1-O27)*5*(1-S27)+AC28)^2*AH27+V27*V27*AI27</f>
        <v>0</v>
      </c>
      <c r="AM27" s="89">
        <f>SUM(AL27:AL$42)/U27/U27</f>
        <v>4.7150222297888622E-2</v>
      </c>
      <c r="AN27" s="89">
        <f t="shared" ref="AN27:AN40" si="34">U27*U27*((1-O27)*5*S27+AE28)^2*AH27+V27*V27*AI27</f>
        <v>0</v>
      </c>
      <c r="AO27" s="90">
        <f>SUM(AN27:AN$42)/U27/U27</f>
        <v>4.4109846637865151E-3</v>
      </c>
      <c r="AP27" s="77">
        <f t="shared" si="5"/>
        <v>76.12310852891332</v>
      </c>
      <c r="AQ27" s="78">
        <f t="shared" si="6"/>
        <v>77.064479453049501</v>
      </c>
      <c r="AR27" s="78">
        <f t="shared" si="7"/>
        <v>72.668183551191433</v>
      </c>
      <c r="AS27" s="78">
        <f t="shared" si="8"/>
        <v>73.519376347165561</v>
      </c>
      <c r="AT27" s="78">
        <f t="shared" si="9"/>
        <v>3.3698401631466957</v>
      </c>
      <c r="AU27" s="91">
        <f t="shared" si="10"/>
        <v>3.6301879204591203</v>
      </c>
    </row>
    <row r="28" spans="1:47" ht="14.45" customHeight="1" x14ac:dyDescent="0.15">
      <c r="A28" s="125"/>
      <c r="B28" s="70" t="s">
        <v>73</v>
      </c>
      <c r="C28" s="71">
        <v>9073</v>
      </c>
      <c r="D28" s="72">
        <v>1</v>
      </c>
      <c r="E28" s="72">
        <v>2882</v>
      </c>
      <c r="F28" s="126">
        <v>0</v>
      </c>
      <c r="G28" s="74" t="s">
        <v>73</v>
      </c>
      <c r="H28" s="72">
        <v>2932213</v>
      </c>
      <c r="I28" s="72">
        <v>481</v>
      </c>
      <c r="J28" s="75">
        <v>15</v>
      </c>
      <c r="K28" s="72">
        <v>99634</v>
      </c>
      <c r="L28" s="76">
        <v>7143382</v>
      </c>
      <c r="M28" s="54"/>
      <c r="N28" s="54"/>
      <c r="O28" s="77">
        <f t="shared" si="26"/>
        <v>0.55999999999999994</v>
      </c>
      <c r="P28" s="78">
        <f t="shared" si="27"/>
        <v>1.0211362288483135</v>
      </c>
      <c r="Q28" s="79">
        <f t="shared" si="13"/>
        <v>1.1021712774165106E-4</v>
      </c>
      <c r="R28" s="80">
        <f t="shared" si="14"/>
        <v>1.0793577255207097E-4</v>
      </c>
      <c r="S28" s="81">
        <f t="shared" si="15"/>
        <v>0</v>
      </c>
      <c r="T28" s="82">
        <f t="shared" si="28"/>
        <v>5.3955074174284452E-4</v>
      </c>
      <c r="U28" s="83">
        <f t="shared" si="29"/>
        <v>99823.693443858167</v>
      </c>
      <c r="V28" s="83">
        <f t="shared" si="30"/>
        <v>498999.97533404035</v>
      </c>
      <c r="W28" s="84">
        <f>SUM(V28:V$42)</f>
        <v>7146756.9438384622</v>
      </c>
      <c r="X28" s="85">
        <f t="shared" si="0"/>
        <v>498999.97533404035</v>
      </c>
      <c r="Y28" s="83">
        <f>SUM(X28:X$42)</f>
        <v>6797372.6150803296</v>
      </c>
      <c r="Z28" s="83">
        <f t="shared" si="1"/>
        <v>0</v>
      </c>
      <c r="AA28" s="84">
        <f>SUM(Z28:Z$42)</f>
        <v>349384.32875813247</v>
      </c>
      <c r="AB28" s="77">
        <f t="shared" si="2"/>
        <v>71.593793990981396</v>
      </c>
      <c r="AC28" s="78">
        <f t="shared" si="3"/>
        <v>68.093779949178497</v>
      </c>
      <c r="AD28" s="86">
        <f t="shared" si="16"/>
        <v>95.111288497654144</v>
      </c>
      <c r="AE28" s="78">
        <f t="shared" si="4"/>
        <v>3.500014041802908</v>
      </c>
      <c r="AF28" s="87">
        <f t="shared" si="17"/>
        <v>4.8887115023458616</v>
      </c>
      <c r="AH28" s="88">
        <f t="shared" si="31"/>
        <v>2.9095793159949833E-7</v>
      </c>
      <c r="AI28" s="89">
        <f t="shared" si="18"/>
        <v>0</v>
      </c>
      <c r="AJ28" s="89">
        <f t="shared" si="32"/>
        <v>13736141.855560306</v>
      </c>
      <c r="AK28" s="89">
        <f>SUM(AJ28:AJ$42)/U28/U28</f>
        <v>5.7669930290047453E-2</v>
      </c>
      <c r="AL28" s="89">
        <f t="shared" si="33"/>
        <v>12373993.018444736</v>
      </c>
      <c r="AM28" s="89">
        <f>SUM(AL28:AL$42)/U28/U28</f>
        <v>4.7150222297888622E-2</v>
      </c>
      <c r="AN28" s="89">
        <f t="shared" si="34"/>
        <v>35555.420363244477</v>
      </c>
      <c r="AO28" s="90">
        <f>SUM(AN28:AN$42)/U28/U28</f>
        <v>4.4109846637865151E-3</v>
      </c>
      <c r="AP28" s="77">
        <f t="shared" si="5"/>
        <v>71.123108528913306</v>
      </c>
      <c r="AQ28" s="78">
        <f t="shared" si="6"/>
        <v>72.064479453049486</v>
      </c>
      <c r="AR28" s="78">
        <f t="shared" si="7"/>
        <v>67.668183551191433</v>
      </c>
      <c r="AS28" s="78">
        <f t="shared" si="8"/>
        <v>68.519376347165561</v>
      </c>
      <c r="AT28" s="78">
        <f t="shared" si="9"/>
        <v>3.3698401631466957</v>
      </c>
      <c r="AU28" s="91">
        <f t="shared" si="10"/>
        <v>3.6301879204591203</v>
      </c>
    </row>
    <row r="29" spans="1:47" ht="14.45" customHeight="1" x14ac:dyDescent="0.15">
      <c r="A29" s="125"/>
      <c r="B29" s="70" t="s">
        <v>75</v>
      </c>
      <c r="C29" s="71">
        <v>7812</v>
      </c>
      <c r="D29" s="72">
        <v>4</v>
      </c>
      <c r="E29" s="72">
        <v>2718</v>
      </c>
      <c r="F29" s="126">
        <v>0</v>
      </c>
      <c r="G29" s="74" t="s">
        <v>75</v>
      </c>
      <c r="H29" s="72">
        <v>3076411</v>
      </c>
      <c r="I29" s="72">
        <v>791</v>
      </c>
      <c r="J29" s="75">
        <v>20</v>
      </c>
      <c r="K29" s="72">
        <v>99554</v>
      </c>
      <c r="L29" s="76">
        <v>6645388</v>
      </c>
      <c r="M29" s="54"/>
      <c r="N29" s="54"/>
      <c r="O29" s="77">
        <f t="shared" si="26"/>
        <v>0.50406504065040647</v>
      </c>
      <c r="P29" s="78">
        <f t="shared" si="27"/>
        <v>1.0398951367025973</v>
      </c>
      <c r="Q29" s="79">
        <f t="shared" si="13"/>
        <v>5.1203277009728623E-4</v>
      </c>
      <c r="R29" s="80">
        <f t="shared" si="14"/>
        <v>4.9238884963044506E-4</v>
      </c>
      <c r="S29" s="81">
        <f t="shared" si="15"/>
        <v>0</v>
      </c>
      <c r="T29" s="82">
        <f t="shared" si="28"/>
        <v>2.4589419679887097E-3</v>
      </c>
      <c r="U29" s="83">
        <f t="shared" si="29"/>
        <v>99769.833496017018</v>
      </c>
      <c r="V29" s="83">
        <f t="shared" si="30"/>
        <v>498240.83324943151</v>
      </c>
      <c r="W29" s="84">
        <f>SUM(V29:V$42)</f>
        <v>6647756.9685044214</v>
      </c>
      <c r="X29" s="85">
        <f t="shared" si="0"/>
        <v>498240.83324943151</v>
      </c>
      <c r="Y29" s="83">
        <f>SUM(X29:X$42)</f>
        <v>6298372.6397462906</v>
      </c>
      <c r="Z29" s="83">
        <f t="shared" si="1"/>
        <v>0</v>
      </c>
      <c r="AA29" s="84">
        <f>SUM(Z29:Z$42)</f>
        <v>349384.32875813247</v>
      </c>
      <c r="AB29" s="77">
        <f t="shared" si="2"/>
        <v>66.630931771273438</v>
      </c>
      <c r="AC29" s="78">
        <f t="shared" si="3"/>
        <v>63.129028274841538</v>
      </c>
      <c r="AD29" s="86">
        <f t="shared" si="16"/>
        <v>94.744327591796235</v>
      </c>
      <c r="AE29" s="78">
        <f t="shared" si="4"/>
        <v>3.50190349643192</v>
      </c>
      <c r="AF29" s="87">
        <f t="shared" si="17"/>
        <v>5.2556724082038038</v>
      </c>
      <c r="AH29" s="88">
        <f t="shared" si="31"/>
        <v>1.5078819665088813E-6</v>
      </c>
      <c r="AI29" s="89">
        <f t="shared" si="18"/>
        <v>0</v>
      </c>
      <c r="AJ29" s="89">
        <f t="shared" si="32"/>
        <v>61996054.876824401</v>
      </c>
      <c r="AK29" s="89">
        <f>SUM(AJ29:AJ$42)/U29/U29</f>
        <v>5.6352253116304638E-2</v>
      </c>
      <c r="AL29" s="89">
        <f t="shared" si="33"/>
        <v>55408228.354467809</v>
      </c>
      <c r="AM29" s="89">
        <f>SUM(AL29:AL$42)/U29/U29</f>
        <v>4.5958028195004469E-2</v>
      </c>
      <c r="AN29" s="89">
        <f t="shared" si="34"/>
        <v>184974.82706719896</v>
      </c>
      <c r="AO29" s="90">
        <f>SUM(AN29:AN$42)/U29/U29</f>
        <v>4.4121764529134804E-3</v>
      </c>
      <c r="AP29" s="77">
        <f t="shared" si="5"/>
        <v>66.165654632815517</v>
      </c>
      <c r="AQ29" s="78">
        <f t="shared" si="6"/>
        <v>67.096208909731359</v>
      </c>
      <c r="AR29" s="78">
        <f t="shared" si="7"/>
        <v>62.708846931712252</v>
      </c>
      <c r="AS29" s="78">
        <f t="shared" si="8"/>
        <v>63.549209617970824</v>
      </c>
      <c r="AT29" s="78">
        <f t="shared" si="9"/>
        <v>3.3717120333419293</v>
      </c>
      <c r="AU29" s="91">
        <f t="shared" si="10"/>
        <v>3.6320949595219107</v>
      </c>
    </row>
    <row r="30" spans="1:47" ht="14.45" customHeight="1" x14ac:dyDescent="0.15">
      <c r="A30" s="125"/>
      <c r="B30" s="70" t="s">
        <v>77</v>
      </c>
      <c r="C30" s="71">
        <v>9261</v>
      </c>
      <c r="D30" s="72">
        <v>4</v>
      </c>
      <c r="E30" s="72">
        <v>3101</v>
      </c>
      <c r="F30" s="126">
        <v>0</v>
      </c>
      <c r="G30" s="74" t="s">
        <v>77</v>
      </c>
      <c r="H30" s="72">
        <v>3511714</v>
      </c>
      <c r="I30" s="72">
        <v>1025</v>
      </c>
      <c r="J30" s="75">
        <v>25</v>
      </c>
      <c r="K30" s="72">
        <v>99431</v>
      </c>
      <c r="L30" s="76">
        <v>6147923</v>
      </c>
      <c r="M30" s="54"/>
      <c r="N30" s="54"/>
      <c r="O30" s="77">
        <f t="shared" si="26"/>
        <v>0.52689655172413796</v>
      </c>
      <c r="P30" s="78">
        <f t="shared" si="27"/>
        <v>1.000066319908661</v>
      </c>
      <c r="Q30" s="79">
        <f t="shared" si="13"/>
        <v>4.3191879926573806E-4</v>
      </c>
      <c r="R30" s="80">
        <f t="shared" si="14"/>
        <v>4.3189015635001734E-4</v>
      </c>
      <c r="S30" s="81">
        <f t="shared" si="15"/>
        <v>0</v>
      </c>
      <c r="T30" s="82">
        <f t="shared" si="28"/>
        <v>2.1572468442937723E-3</v>
      </c>
      <c r="U30" s="83">
        <f t="shared" si="29"/>
        <v>99524.505265294414</v>
      </c>
      <c r="V30" s="83">
        <f t="shared" si="30"/>
        <v>497114.65231788368</v>
      </c>
      <c r="W30" s="84">
        <f>SUM(V30:V$42)</f>
        <v>6149516.1352549912</v>
      </c>
      <c r="X30" s="85">
        <f t="shared" si="0"/>
        <v>497114.65231788368</v>
      </c>
      <c r="Y30" s="83">
        <f>SUM(X30:X$42)</f>
        <v>5800131.8064968595</v>
      </c>
      <c r="Z30" s="83">
        <f t="shared" si="1"/>
        <v>0</v>
      </c>
      <c r="AA30" s="84">
        <f>SUM(Z30:Z$42)</f>
        <v>349384.32875813247</v>
      </c>
      <c r="AB30" s="77">
        <f t="shared" si="2"/>
        <v>61.788964625975524</v>
      </c>
      <c r="AC30" s="78">
        <f t="shared" si="3"/>
        <v>58.278428925980769</v>
      </c>
      <c r="AD30" s="86">
        <f t="shared" si="16"/>
        <v>94.318507000004075</v>
      </c>
      <c r="AE30" s="78">
        <f t="shared" si="4"/>
        <v>3.5105356999947595</v>
      </c>
      <c r="AF30" s="87">
        <f t="shared" si="17"/>
        <v>5.6814929999959283</v>
      </c>
      <c r="AH30" s="88">
        <f t="shared" si="31"/>
        <v>1.1609186843721407E-6</v>
      </c>
      <c r="AI30" s="89">
        <f t="shared" si="18"/>
        <v>0</v>
      </c>
      <c r="AJ30" s="89">
        <f t="shared" si="32"/>
        <v>40412242.46893058</v>
      </c>
      <c r="AK30" s="89">
        <f>SUM(AJ30:AJ$42)/U30/U30</f>
        <v>5.0371426227009901E-2</v>
      </c>
      <c r="AL30" s="89">
        <f t="shared" si="33"/>
        <v>35758021.744573273</v>
      </c>
      <c r="AM30" s="89">
        <f>SUM(AL30:AL$42)/U30/U30</f>
        <v>4.0590987126255314E-2</v>
      </c>
      <c r="AN30" s="89">
        <f t="shared" si="34"/>
        <v>142326.06045416425</v>
      </c>
      <c r="AO30" s="90">
        <f>SUM(AN30:AN$42)/U30/U30</f>
        <v>4.4152806666328537E-3</v>
      </c>
      <c r="AP30" s="77">
        <f t="shared" si="5"/>
        <v>61.349070467121734</v>
      </c>
      <c r="AQ30" s="78">
        <f t="shared" si="6"/>
        <v>62.228858784829313</v>
      </c>
      <c r="AR30" s="78">
        <f t="shared" si="7"/>
        <v>57.883543707031997</v>
      </c>
      <c r="AS30" s="78">
        <f t="shared" si="8"/>
        <v>58.673314144929542</v>
      </c>
      <c r="AT30" s="78">
        <f t="shared" si="9"/>
        <v>3.3802984464574677</v>
      </c>
      <c r="AU30" s="91">
        <f t="shared" si="10"/>
        <v>3.6407729535320512</v>
      </c>
    </row>
    <row r="31" spans="1:47" ht="14.45" customHeight="1" x14ac:dyDescent="0.15">
      <c r="A31" s="125"/>
      <c r="B31" s="70" t="s">
        <v>79</v>
      </c>
      <c r="C31" s="71">
        <v>10816</v>
      </c>
      <c r="D31" s="72">
        <v>10</v>
      </c>
      <c r="E31" s="72">
        <v>3686</v>
      </c>
      <c r="F31" s="126">
        <v>0</v>
      </c>
      <c r="G31" s="74" t="s">
        <v>79</v>
      </c>
      <c r="H31" s="72">
        <v>4033928</v>
      </c>
      <c r="I31" s="72">
        <v>1660</v>
      </c>
      <c r="J31" s="75">
        <v>30</v>
      </c>
      <c r="K31" s="72">
        <v>99286</v>
      </c>
      <c r="L31" s="76">
        <v>5651111</v>
      </c>
      <c r="M31" s="54"/>
      <c r="N31" s="54"/>
      <c r="O31" s="77">
        <f t="shared" si="26"/>
        <v>0.5217821782178218</v>
      </c>
      <c r="P31" s="78">
        <f t="shared" si="27"/>
        <v>1.0103313840519563</v>
      </c>
      <c r="Q31" s="79">
        <f t="shared" si="13"/>
        <v>9.2455621301775143E-4</v>
      </c>
      <c r="R31" s="80">
        <f t="shared" si="14"/>
        <v>9.1510194339385791E-4</v>
      </c>
      <c r="S31" s="81">
        <f t="shared" si="15"/>
        <v>0</v>
      </c>
      <c r="T31" s="82">
        <f t="shared" si="28"/>
        <v>4.5655199471024421E-3</v>
      </c>
      <c r="U31" s="83">
        <f t="shared" si="29"/>
        <v>99309.806340380965</v>
      </c>
      <c r="V31" s="83">
        <f t="shared" si="30"/>
        <v>495464.90974366467</v>
      </c>
      <c r="W31" s="84">
        <f>SUM(V31:V$42)</f>
        <v>5652401.4829371078</v>
      </c>
      <c r="X31" s="85">
        <f t="shared" si="0"/>
        <v>495464.90974366467</v>
      </c>
      <c r="Y31" s="83">
        <f>SUM(X31:X$42)</f>
        <v>5303017.1541789761</v>
      </c>
      <c r="Z31" s="83">
        <f t="shared" si="1"/>
        <v>0</v>
      </c>
      <c r="AA31" s="84">
        <f>SUM(Z31:Z$42)</f>
        <v>349384.32875813247</v>
      </c>
      <c r="AB31" s="77">
        <f t="shared" si="2"/>
        <v>56.916851328495142</v>
      </c>
      <c r="AC31" s="78">
        <f t="shared" si="3"/>
        <v>53.398726164091656</v>
      </c>
      <c r="AD31" s="86">
        <f t="shared" si="16"/>
        <v>93.818833821114495</v>
      </c>
      <c r="AE31" s="78">
        <f t="shared" si="4"/>
        <v>3.5181251644034992</v>
      </c>
      <c r="AF31" s="87">
        <f t="shared" si="17"/>
        <v>6.1811661788855261</v>
      </c>
      <c r="AH31" s="88">
        <f t="shared" si="31"/>
        <v>2.0748808815678803E-6</v>
      </c>
      <c r="AI31" s="89">
        <f t="shared" si="18"/>
        <v>0</v>
      </c>
      <c r="AJ31" s="89">
        <f t="shared" si="32"/>
        <v>60908617.965557143</v>
      </c>
      <c r="AK31" s="89">
        <f>SUM(AJ31:AJ$42)/U31/U31</f>
        <v>4.6491867011331976E-2</v>
      </c>
      <c r="AL31" s="89">
        <f t="shared" si="33"/>
        <v>53272778.176653206</v>
      </c>
      <c r="AM31" s="89">
        <f>SUM(AL31:AL$42)/U31/U31</f>
        <v>3.7141007158575698E-2</v>
      </c>
      <c r="AN31" s="89">
        <f t="shared" si="34"/>
        <v>255608.12341909899</v>
      </c>
      <c r="AO31" s="90">
        <f>SUM(AN31:AN$42)/U31/U31</f>
        <v>4.4199610633455164E-3</v>
      </c>
      <c r="AP31" s="77">
        <f t="shared" si="5"/>
        <v>56.494236662030843</v>
      </c>
      <c r="AQ31" s="78">
        <f t="shared" si="6"/>
        <v>57.33946599495944</v>
      </c>
      <c r="AR31" s="78">
        <f t="shared" si="7"/>
        <v>53.020994919553445</v>
      </c>
      <c r="AS31" s="78">
        <f t="shared" si="8"/>
        <v>53.776457408629867</v>
      </c>
      <c r="AT31" s="78">
        <f t="shared" si="9"/>
        <v>3.387818900467539</v>
      </c>
      <c r="AU31" s="91">
        <f t="shared" si="10"/>
        <v>3.6484314283394594</v>
      </c>
    </row>
    <row r="32" spans="1:47" ht="14.45" customHeight="1" x14ac:dyDescent="0.15">
      <c r="A32" s="125"/>
      <c r="B32" s="70" t="s">
        <v>81</v>
      </c>
      <c r="C32" s="71">
        <v>12177</v>
      </c>
      <c r="D32" s="72">
        <v>10</v>
      </c>
      <c r="E32" s="72">
        <v>4097</v>
      </c>
      <c r="F32" s="126">
        <v>0</v>
      </c>
      <c r="G32" s="74" t="s">
        <v>81</v>
      </c>
      <c r="H32" s="72">
        <v>4761382</v>
      </c>
      <c r="I32" s="72">
        <v>2688</v>
      </c>
      <c r="J32" s="75">
        <v>35</v>
      </c>
      <c r="K32" s="72">
        <v>99084</v>
      </c>
      <c r="L32" s="76">
        <v>5155164</v>
      </c>
      <c r="M32" s="54"/>
      <c r="N32" s="54"/>
      <c r="O32" s="77">
        <f t="shared" si="26"/>
        <v>0.5321554770318021</v>
      </c>
      <c r="P32" s="78">
        <f t="shared" si="27"/>
        <v>0.98696699178052738</v>
      </c>
      <c r="Q32" s="79">
        <f t="shared" si="13"/>
        <v>8.212203334154554E-4</v>
      </c>
      <c r="R32" s="80">
        <f t="shared" si="14"/>
        <v>8.3206463869064311E-4</v>
      </c>
      <c r="S32" s="81">
        <f t="shared" si="15"/>
        <v>0</v>
      </c>
      <c r="T32" s="82">
        <f t="shared" si="28"/>
        <v>4.1522413356101908E-3</v>
      </c>
      <c r="U32" s="83">
        <f t="shared" si="29"/>
        <v>98856.405438591071</v>
      </c>
      <c r="V32" s="83">
        <f t="shared" si="30"/>
        <v>493321.83326272853</v>
      </c>
      <c r="W32" s="84">
        <f>SUM(V32:V$42)</f>
        <v>5156936.5731934421</v>
      </c>
      <c r="X32" s="85">
        <f t="shared" si="0"/>
        <v>493321.83326272853</v>
      </c>
      <c r="Y32" s="83">
        <f>SUM(X32:X$42)</f>
        <v>4807552.2444353104</v>
      </c>
      <c r="Z32" s="83">
        <f t="shared" si="1"/>
        <v>0</v>
      </c>
      <c r="AA32" s="84">
        <f>SUM(Z32:Z$42)</f>
        <v>349384.32875813247</v>
      </c>
      <c r="AB32" s="77">
        <f t="shared" si="2"/>
        <v>52.165932498900098</v>
      </c>
      <c r="AC32" s="78">
        <f t="shared" si="3"/>
        <v>48.63167159584544</v>
      </c>
      <c r="AD32" s="86">
        <f t="shared" si="16"/>
        <v>93.224963623281965</v>
      </c>
      <c r="AE32" s="78">
        <f t="shared" si="4"/>
        <v>3.5342609030546597</v>
      </c>
      <c r="AF32" s="87">
        <f t="shared" si="17"/>
        <v>6.7750363767180399</v>
      </c>
      <c r="AH32" s="88">
        <f t="shared" si="31"/>
        <v>1.7169518867387364E-6</v>
      </c>
      <c r="AI32" s="89">
        <f t="shared" si="18"/>
        <v>0</v>
      </c>
      <c r="AJ32" s="89">
        <f t="shared" si="32"/>
        <v>41465098.916250706</v>
      </c>
      <c r="AK32" s="89">
        <f>SUM(AJ32:AJ$42)/U32/U32</f>
        <v>4.0686713132725628E-2</v>
      </c>
      <c r="AL32" s="89">
        <f t="shared" si="33"/>
        <v>35755903.596173845</v>
      </c>
      <c r="AM32" s="89">
        <f>SUM(AL32:AL$42)/U32/U32</f>
        <v>3.2031234707915815E-2</v>
      </c>
      <c r="AN32" s="89">
        <f t="shared" si="34"/>
        <v>211338.71741054347</v>
      </c>
      <c r="AO32" s="90">
        <f>SUM(AN32:AN$42)/U32/U32</f>
        <v>4.4344423647290198E-3</v>
      </c>
      <c r="AP32" s="77">
        <f t="shared" si="5"/>
        <v>51.770581923877522</v>
      </c>
      <c r="AQ32" s="78">
        <f t="shared" si="6"/>
        <v>52.561283073922674</v>
      </c>
      <c r="AR32" s="78">
        <f t="shared" si="7"/>
        <v>48.280885063529944</v>
      </c>
      <c r="AS32" s="78">
        <f t="shared" si="8"/>
        <v>48.982458128160935</v>
      </c>
      <c r="AT32" s="78">
        <f t="shared" si="9"/>
        <v>3.4037413497749194</v>
      </c>
      <c r="AU32" s="91">
        <f t="shared" si="10"/>
        <v>3.6647804563344</v>
      </c>
    </row>
    <row r="33" spans="1:47" ht="14.45" customHeight="1" x14ac:dyDescent="0.15">
      <c r="A33" s="125"/>
      <c r="B33" s="70" t="s">
        <v>83</v>
      </c>
      <c r="C33" s="71">
        <v>11052</v>
      </c>
      <c r="D33" s="72">
        <v>13</v>
      </c>
      <c r="E33" s="72">
        <v>3577</v>
      </c>
      <c r="F33" s="126">
        <v>0</v>
      </c>
      <c r="G33" s="74" t="s">
        <v>83</v>
      </c>
      <c r="H33" s="72">
        <v>4268754</v>
      </c>
      <c r="I33" s="72">
        <v>3533</v>
      </c>
      <c r="J33" s="75">
        <v>40</v>
      </c>
      <c r="K33" s="72">
        <v>98801</v>
      </c>
      <c r="L33" s="76">
        <v>4660406</v>
      </c>
      <c r="M33" s="54"/>
      <c r="N33" s="54"/>
      <c r="O33" s="77">
        <f t="shared" si="26"/>
        <v>0.53557692307692306</v>
      </c>
      <c r="P33" s="78">
        <f t="shared" si="27"/>
        <v>0.98091291517113921</v>
      </c>
      <c r="Q33" s="79">
        <f t="shared" si="13"/>
        <v>1.1762576909156715E-3</v>
      </c>
      <c r="R33" s="80">
        <f t="shared" si="14"/>
        <v>1.1991458902449567E-3</v>
      </c>
      <c r="S33" s="81">
        <f t="shared" si="15"/>
        <v>0</v>
      </c>
      <c r="T33" s="82">
        <f t="shared" si="28"/>
        <v>5.979080372360222E-3</v>
      </c>
      <c r="U33" s="83">
        <f t="shared" si="29"/>
        <v>98445.929785639106</v>
      </c>
      <c r="V33" s="83">
        <f t="shared" si="30"/>
        <v>490862.81436517061</v>
      </c>
      <c r="W33" s="84">
        <f>SUM(V33:V$42)</f>
        <v>4663614.7399307145</v>
      </c>
      <c r="X33" s="85">
        <f t="shared" si="0"/>
        <v>490862.81436517061</v>
      </c>
      <c r="Y33" s="83">
        <f>SUM(X33:X$42)</f>
        <v>4314230.4111725818</v>
      </c>
      <c r="Z33" s="83">
        <f t="shared" si="1"/>
        <v>0</v>
      </c>
      <c r="AA33" s="84">
        <f>SUM(Z33:Z$42)</f>
        <v>349384.32875813247</v>
      </c>
      <c r="AB33" s="77">
        <f t="shared" si="2"/>
        <v>47.372346932834027</v>
      </c>
      <c r="AC33" s="78">
        <f t="shared" si="3"/>
        <v>43.823349736922538</v>
      </c>
      <c r="AD33" s="86">
        <f t="shared" si="16"/>
        <v>92.508293496745324</v>
      </c>
      <c r="AE33" s="78">
        <f t="shared" si="4"/>
        <v>3.5489971959114883</v>
      </c>
      <c r="AF33" s="87">
        <f t="shared" si="17"/>
        <v>7.4917065032546635</v>
      </c>
      <c r="AH33" s="88">
        <f t="shared" si="31"/>
        <v>2.733511811594512E-6</v>
      </c>
      <c r="AI33" s="89">
        <f t="shared" si="18"/>
        <v>0</v>
      </c>
      <c r="AJ33" s="89">
        <f t="shared" si="32"/>
        <v>53559050.619744793</v>
      </c>
      <c r="AK33" s="89">
        <f>SUM(AJ33:AJ$42)/U33/U33</f>
        <v>3.6748254360843592E-2</v>
      </c>
      <c r="AL33" s="89">
        <f t="shared" si="33"/>
        <v>45390962.127377249</v>
      </c>
      <c r="AM33" s="89">
        <f>SUM(AL33:AL$42)/U33/U33</f>
        <v>2.8609533391799224E-2</v>
      </c>
      <c r="AN33" s="89">
        <f t="shared" si="34"/>
        <v>337704.42287446593</v>
      </c>
      <c r="AO33" s="90">
        <f>SUM(AN33:AN$42)/U33/U33</f>
        <v>4.4496923770007829E-3</v>
      </c>
      <c r="AP33" s="77">
        <f t="shared" si="5"/>
        <v>46.996618182333592</v>
      </c>
      <c r="AQ33" s="78">
        <f t="shared" si="6"/>
        <v>47.748075683334463</v>
      </c>
      <c r="AR33" s="78">
        <f t="shared" si="7"/>
        <v>43.491828420144962</v>
      </c>
      <c r="AS33" s="78">
        <f t="shared" si="8"/>
        <v>44.154871053700113</v>
      </c>
      <c r="AT33" s="78">
        <f t="shared" si="9"/>
        <v>3.4182534073956043</v>
      </c>
      <c r="AU33" s="91">
        <f t="shared" si="10"/>
        <v>3.6797409844273723</v>
      </c>
    </row>
    <row r="34" spans="1:47" ht="14.45" customHeight="1" x14ac:dyDescent="0.15">
      <c r="A34" s="125"/>
      <c r="B34" s="70" t="s">
        <v>85</v>
      </c>
      <c r="C34" s="71">
        <v>11757</v>
      </c>
      <c r="D34" s="72">
        <v>7</v>
      </c>
      <c r="E34" s="72">
        <v>3981</v>
      </c>
      <c r="F34" s="128">
        <v>6</v>
      </c>
      <c r="G34" s="74" t="s">
        <v>85</v>
      </c>
      <c r="H34" s="72">
        <v>3950745</v>
      </c>
      <c r="I34" s="72">
        <v>4966</v>
      </c>
      <c r="J34" s="75">
        <v>45</v>
      </c>
      <c r="K34" s="72">
        <v>98385</v>
      </c>
      <c r="L34" s="76">
        <v>4167367</v>
      </c>
      <c r="M34" s="54"/>
      <c r="N34" s="54"/>
      <c r="O34" s="77">
        <f t="shared" si="26"/>
        <v>0.53503184713375795</v>
      </c>
      <c r="P34" s="78">
        <f t="shared" si="27"/>
        <v>0.98169390256016631</v>
      </c>
      <c r="Q34" s="79">
        <f t="shared" si="13"/>
        <v>5.9538998043718639E-4</v>
      </c>
      <c r="R34" s="80">
        <f t="shared" si="14"/>
        <v>6.0649249107533906E-4</v>
      </c>
      <c r="S34" s="81">
        <f t="shared" si="15"/>
        <v>1.5071590052750565E-3</v>
      </c>
      <c r="T34" s="82">
        <f t="shared" si="28"/>
        <v>3.0281927083016845E-3</v>
      </c>
      <c r="U34" s="83">
        <f t="shared" si="29"/>
        <v>97857.313659119041</v>
      </c>
      <c r="V34" s="83">
        <f t="shared" si="30"/>
        <v>488597.64636348101</v>
      </c>
      <c r="W34" s="84">
        <f>SUM(V34:V$42)</f>
        <v>4172751.9255655441</v>
      </c>
      <c r="X34" s="85">
        <f t="shared" si="0"/>
        <v>487861.25202080805</v>
      </c>
      <c r="Y34" s="83">
        <f>SUM(X34:X$42)</f>
        <v>3823367.5968074114</v>
      </c>
      <c r="Z34" s="83">
        <f t="shared" si="1"/>
        <v>736.3943426729179</v>
      </c>
      <c r="AA34" s="84">
        <f>SUM(Z34:Z$42)</f>
        <v>349384.32875813247</v>
      </c>
      <c r="AB34" s="77">
        <f t="shared" si="2"/>
        <v>42.641186126374905</v>
      </c>
      <c r="AC34" s="78">
        <f t="shared" si="3"/>
        <v>39.070841553304</v>
      </c>
      <c r="AD34" s="86">
        <f t="shared" si="16"/>
        <v>91.627004552618345</v>
      </c>
      <c r="AE34" s="78">
        <f t="shared" si="4"/>
        <v>3.5703445730708996</v>
      </c>
      <c r="AF34" s="87">
        <f t="shared" si="17"/>
        <v>8.3729954473816335</v>
      </c>
      <c r="AH34" s="88">
        <f t="shared" si="31"/>
        <v>1.3060260999456794E-6</v>
      </c>
      <c r="AI34" s="89">
        <f t="shared" si="18"/>
        <v>3.7801745214967968E-7</v>
      </c>
      <c r="AJ34" s="89">
        <f t="shared" si="32"/>
        <v>20098082.881931666</v>
      </c>
      <c r="AK34" s="89">
        <f>SUM(AJ34:AJ$42)/U34/U34</f>
        <v>3.159864977925364E-2</v>
      </c>
      <c r="AL34" s="89">
        <f t="shared" si="33"/>
        <v>16761511.025395043</v>
      </c>
      <c r="AM34" s="89">
        <f>SUM(AL34:AL$42)/U34/U34</f>
        <v>2.4214694995771755E-2</v>
      </c>
      <c r="AN34" s="89">
        <f t="shared" si="34"/>
        <v>250276.94765245428</v>
      </c>
      <c r="AO34" s="90">
        <f>SUM(AN34:AN$42)/U34/U34</f>
        <v>4.4681180582796911E-3</v>
      </c>
      <c r="AP34" s="77">
        <f t="shared" si="5"/>
        <v>42.29277634896907</v>
      </c>
      <c r="AQ34" s="78">
        <f t="shared" si="6"/>
        <v>42.989595903780739</v>
      </c>
      <c r="AR34" s="78">
        <f t="shared" si="7"/>
        <v>38.765844549555183</v>
      </c>
      <c r="AS34" s="78">
        <f t="shared" si="8"/>
        <v>39.375838557052816</v>
      </c>
      <c r="AT34" s="78">
        <f t="shared" si="9"/>
        <v>3.4393303664645654</v>
      </c>
      <c r="AU34" s="91">
        <f t="shared" si="10"/>
        <v>3.7013587796772338</v>
      </c>
    </row>
    <row r="35" spans="1:47" ht="14.45" customHeight="1" x14ac:dyDescent="0.15">
      <c r="A35" s="125"/>
      <c r="B35" s="70" t="s">
        <v>87</v>
      </c>
      <c r="C35" s="71">
        <v>13405</v>
      </c>
      <c r="D35" s="72">
        <v>26</v>
      </c>
      <c r="E35" s="72">
        <v>4481</v>
      </c>
      <c r="F35" s="128">
        <v>6</v>
      </c>
      <c r="G35" s="74" t="s">
        <v>87</v>
      </c>
      <c r="H35" s="72">
        <v>3800955</v>
      </c>
      <c r="I35" s="72">
        <v>7376</v>
      </c>
      <c r="J35" s="75">
        <v>50</v>
      </c>
      <c r="K35" s="72">
        <v>97757</v>
      </c>
      <c r="L35" s="76">
        <v>3676902</v>
      </c>
      <c r="M35" s="54"/>
      <c r="N35" s="54"/>
      <c r="O35" s="77">
        <f t="shared" si="26"/>
        <v>0.52678762006403412</v>
      </c>
      <c r="P35" s="78">
        <f t="shared" si="27"/>
        <v>1.0077020280165589</v>
      </c>
      <c r="Q35" s="79">
        <f t="shared" si="13"/>
        <v>1.9395747855277881E-3</v>
      </c>
      <c r="R35" s="80">
        <f t="shared" si="14"/>
        <v>1.9247503047556795E-3</v>
      </c>
      <c r="S35" s="81">
        <f t="shared" si="15"/>
        <v>1.3389868332961392E-3</v>
      </c>
      <c r="T35" s="82">
        <f t="shared" si="28"/>
        <v>9.5801228933996702E-3</v>
      </c>
      <c r="U35" s="83">
        <f t="shared" si="29"/>
        <v>97560.982855442504</v>
      </c>
      <c r="V35" s="83">
        <f t="shared" si="30"/>
        <v>485593.48350103933</v>
      </c>
      <c r="W35" s="84">
        <f>SUM(V35:V$42)</f>
        <v>3684154.2792020631</v>
      </c>
      <c r="X35" s="85">
        <f t="shared" si="0"/>
        <v>484943.28022029705</v>
      </c>
      <c r="Y35" s="83">
        <f>SUM(X35:X$42)</f>
        <v>3335506.3447866035</v>
      </c>
      <c r="Z35" s="83">
        <f t="shared" si="1"/>
        <v>650.20328074229769</v>
      </c>
      <c r="AA35" s="84">
        <f>SUM(Z35:Z$42)</f>
        <v>348647.93441545957</v>
      </c>
      <c r="AB35" s="77">
        <f t="shared" si="2"/>
        <v>37.762578557259175</v>
      </c>
      <c r="AC35" s="78">
        <f t="shared" si="3"/>
        <v>34.188937494908906</v>
      </c>
      <c r="AD35" s="86">
        <f t="shared" si="16"/>
        <v>90.536554443887937</v>
      </c>
      <c r="AE35" s="78">
        <f t="shared" si="4"/>
        <v>3.5736410623502652</v>
      </c>
      <c r="AF35" s="87">
        <f t="shared" si="17"/>
        <v>9.4634455561120507</v>
      </c>
      <c r="AH35" s="88">
        <f t="shared" si="31"/>
        <v>3.4961347270794226E-6</v>
      </c>
      <c r="AI35" s="89">
        <f t="shared" si="18"/>
        <v>2.9841418155688436E-7</v>
      </c>
      <c r="AJ35" s="89">
        <f t="shared" si="32"/>
        <v>41862434.6575789</v>
      </c>
      <c r="AK35" s="89">
        <f>SUM(AJ35:AJ$42)/U35/U35</f>
        <v>2.9679341659146E-2</v>
      </c>
      <c r="AL35" s="89">
        <f t="shared" si="33"/>
        <v>33856245.574408121</v>
      </c>
      <c r="AM35" s="89">
        <f>SUM(AL35:AL$42)/U35/U35</f>
        <v>2.2601011373414626E-2</v>
      </c>
      <c r="AN35" s="89">
        <f t="shared" si="34"/>
        <v>502746.80108449864</v>
      </c>
      <c r="AO35" s="90">
        <f>SUM(AN35:AN$42)/U35/U35</f>
        <v>4.469007400867542E-3</v>
      </c>
      <c r="AP35" s="77">
        <f t="shared" si="5"/>
        <v>37.424915768492369</v>
      </c>
      <c r="AQ35" s="78">
        <f t="shared" si="6"/>
        <v>38.100241346025982</v>
      </c>
      <c r="AR35" s="78">
        <f t="shared" si="7"/>
        <v>33.894278292961793</v>
      </c>
      <c r="AS35" s="78">
        <f t="shared" si="8"/>
        <v>34.483596696856019</v>
      </c>
      <c r="AT35" s="78">
        <f t="shared" si="9"/>
        <v>3.4426138177361287</v>
      </c>
      <c r="AU35" s="91">
        <f t="shared" si="10"/>
        <v>3.7046683069644017</v>
      </c>
    </row>
    <row r="36" spans="1:47" ht="14.45" customHeight="1" x14ac:dyDescent="0.15">
      <c r="A36" s="125"/>
      <c r="B36" s="70" t="s">
        <v>89</v>
      </c>
      <c r="C36" s="71">
        <v>15853</v>
      </c>
      <c r="D36" s="72">
        <v>45</v>
      </c>
      <c r="E36" s="72">
        <v>5308</v>
      </c>
      <c r="F36" s="128">
        <v>11</v>
      </c>
      <c r="G36" s="74" t="s">
        <v>89</v>
      </c>
      <c r="H36" s="72">
        <v>4359516</v>
      </c>
      <c r="I36" s="72">
        <v>12192</v>
      </c>
      <c r="J36" s="75">
        <v>55</v>
      </c>
      <c r="K36" s="72">
        <v>96820</v>
      </c>
      <c r="L36" s="76">
        <v>3190334</v>
      </c>
      <c r="M36" s="54"/>
      <c r="N36" s="54"/>
      <c r="O36" s="77">
        <f t="shared" si="26"/>
        <v>0.52787878787878784</v>
      </c>
      <c r="P36" s="78">
        <f t="shared" si="27"/>
        <v>1.0190450332726677</v>
      </c>
      <c r="Q36" s="79">
        <f t="shared" si="13"/>
        <v>2.8385794486847915E-3</v>
      </c>
      <c r="R36" s="80">
        <f t="shared" si="14"/>
        <v>2.7855289570164342E-3</v>
      </c>
      <c r="S36" s="81">
        <f t="shared" si="15"/>
        <v>2.0723436322532028E-3</v>
      </c>
      <c r="T36" s="82">
        <f t="shared" si="28"/>
        <v>1.3836661313055259E-2</v>
      </c>
      <c r="U36" s="83">
        <f t="shared" si="29"/>
        <v>96626.336650086509</v>
      </c>
      <c r="V36" s="83">
        <f t="shared" si="30"/>
        <v>479975.58624576079</v>
      </c>
      <c r="W36" s="84">
        <f>SUM(V36:V$42)</f>
        <v>3198560.7957010237</v>
      </c>
      <c r="X36" s="85">
        <f t="shared" si="0"/>
        <v>478980.91189596738</v>
      </c>
      <c r="Y36" s="83">
        <f>SUM(X36:X$42)</f>
        <v>2850563.0645663063</v>
      </c>
      <c r="Z36" s="83">
        <f t="shared" si="1"/>
        <v>994.67434979340032</v>
      </c>
      <c r="AA36" s="84">
        <f>SUM(Z36:Z$42)</f>
        <v>347997.73113471724</v>
      </c>
      <c r="AB36" s="77">
        <f t="shared" si="2"/>
        <v>33.102370498469682</v>
      </c>
      <c r="AC36" s="78">
        <f t="shared" si="3"/>
        <v>29.500891406957361</v>
      </c>
      <c r="AD36" s="86">
        <f t="shared" si="16"/>
        <v>89.120177687338682</v>
      </c>
      <c r="AE36" s="78">
        <f t="shared" si="4"/>
        <v>3.6014790915123207</v>
      </c>
      <c r="AF36" s="87">
        <f t="shared" si="17"/>
        <v>10.879822312661314</v>
      </c>
      <c r="AH36" s="88">
        <f t="shared" si="31"/>
        <v>4.1956471835067339E-6</v>
      </c>
      <c r="AI36" s="89">
        <f t="shared" si="18"/>
        <v>3.896098387571708E-7</v>
      </c>
      <c r="AJ36" s="89">
        <f t="shared" si="32"/>
        <v>37379798.510555513</v>
      </c>
      <c r="AK36" s="89">
        <f>SUM(AJ36:AJ$42)/U36/U36</f>
        <v>2.5772614521560031E-2</v>
      </c>
      <c r="AL36" s="89">
        <f t="shared" si="33"/>
        <v>29165416.435792677</v>
      </c>
      <c r="AM36" s="89">
        <f>SUM(AL36:AL$42)/U36/U36</f>
        <v>1.9414188922526197E-2</v>
      </c>
      <c r="AN36" s="89">
        <f t="shared" si="34"/>
        <v>610632.45190383354</v>
      </c>
      <c r="AO36" s="90">
        <f>SUM(AN36:AN$42)/U36/U36</f>
        <v>4.5020344687695989E-3</v>
      </c>
      <c r="AP36" s="77">
        <f t="shared" si="5"/>
        <v>32.787715010759669</v>
      </c>
      <c r="AQ36" s="78">
        <f t="shared" si="6"/>
        <v>33.417025986179695</v>
      </c>
      <c r="AR36" s="78">
        <f t="shared" si="7"/>
        <v>29.227795181855701</v>
      </c>
      <c r="AS36" s="78">
        <f t="shared" si="8"/>
        <v>29.773987632059022</v>
      </c>
      <c r="AT36" s="78">
        <f t="shared" si="9"/>
        <v>3.4699685762854946</v>
      </c>
      <c r="AU36" s="91">
        <f t="shared" si="10"/>
        <v>3.7329896067391468</v>
      </c>
    </row>
    <row r="37" spans="1:47" ht="14.45" customHeight="1" x14ac:dyDescent="0.15">
      <c r="A37" s="125"/>
      <c r="B37" s="70" t="s">
        <v>91</v>
      </c>
      <c r="C37" s="71">
        <v>16940</v>
      </c>
      <c r="D37" s="72">
        <v>65</v>
      </c>
      <c r="E37" s="72">
        <v>5623</v>
      </c>
      <c r="F37" s="128">
        <v>34</v>
      </c>
      <c r="G37" s="74" t="s">
        <v>91</v>
      </c>
      <c r="H37" s="72">
        <v>5117803</v>
      </c>
      <c r="I37" s="72">
        <v>19941</v>
      </c>
      <c r="J37" s="75">
        <v>60</v>
      </c>
      <c r="K37" s="72">
        <v>95500</v>
      </c>
      <c r="L37" s="76">
        <v>2709350</v>
      </c>
      <c r="M37" s="54"/>
      <c r="N37" s="54"/>
      <c r="O37" s="77">
        <f t="shared" si="26"/>
        <v>0.53039832285115307</v>
      </c>
      <c r="P37" s="78">
        <f t="shared" si="27"/>
        <v>0.96597192070712601</v>
      </c>
      <c r="Q37" s="79">
        <f t="shared" si="13"/>
        <v>3.8370720188902006E-3</v>
      </c>
      <c r="R37" s="80">
        <f t="shared" si="14"/>
        <v>3.972239706596571E-3</v>
      </c>
      <c r="S37" s="81">
        <f t="shared" si="15"/>
        <v>6.0465943446558774E-3</v>
      </c>
      <c r="T37" s="82">
        <f t="shared" si="28"/>
        <v>1.9677667834604378E-2</v>
      </c>
      <c r="U37" s="83">
        <f t="shared" si="29"/>
        <v>95289.350755938009</v>
      </c>
      <c r="V37" s="83">
        <f t="shared" si="30"/>
        <v>472044.06854817539</v>
      </c>
      <c r="W37" s="84">
        <f>SUM(V37:V$42)</f>
        <v>2718585.2094552629</v>
      </c>
      <c r="X37" s="85">
        <f t="shared" si="0"/>
        <v>469189.80955286359</v>
      </c>
      <c r="Y37" s="83">
        <f>SUM(X37:X$42)</f>
        <v>2371582.1526703387</v>
      </c>
      <c r="Z37" s="83">
        <f t="shared" si="1"/>
        <v>2854.2589953117485</v>
      </c>
      <c r="AA37" s="84">
        <f>SUM(Z37:Z$42)</f>
        <v>347003.05678492389</v>
      </c>
      <c r="AB37" s="77">
        <f t="shared" si="2"/>
        <v>28.529790452852389</v>
      </c>
      <c r="AC37" s="78">
        <f t="shared" si="3"/>
        <v>24.888218188668393</v>
      </c>
      <c r="AD37" s="86">
        <f t="shared" si="16"/>
        <v>87.23589550998642</v>
      </c>
      <c r="AE37" s="78">
        <f t="shared" si="4"/>
        <v>3.6415722641839934</v>
      </c>
      <c r="AF37" s="87">
        <f t="shared" si="17"/>
        <v>12.764104490013567</v>
      </c>
      <c r="AH37" s="88">
        <f t="shared" si="31"/>
        <v>5.8398647633181989E-6</v>
      </c>
      <c r="AI37" s="89">
        <f t="shared" si="18"/>
        <v>1.0688303470544285E-6</v>
      </c>
      <c r="AJ37" s="89">
        <f t="shared" si="32"/>
        <v>36949485.773837298</v>
      </c>
      <c r="AK37" s="89">
        <f>SUM(AJ37:AJ$42)/U37/U37</f>
        <v>2.2384218515444018E-2</v>
      </c>
      <c r="AL37" s="89">
        <f t="shared" si="33"/>
        <v>27559507.215264734</v>
      </c>
      <c r="AM37" s="89">
        <f>SUM(AL37:AL$42)/U37/U37</f>
        <v>1.6750775184805784E-2</v>
      </c>
      <c r="AN37" s="89">
        <f t="shared" si="34"/>
        <v>963430.49911268079</v>
      </c>
      <c r="AO37" s="90">
        <f>SUM(AN37:AN$42)/U37/U37</f>
        <v>4.5620052287269324E-3</v>
      </c>
      <c r="AP37" s="77">
        <f t="shared" si="5"/>
        <v>28.236547867525957</v>
      </c>
      <c r="AQ37" s="78">
        <f t="shared" si="6"/>
        <v>28.823033038178821</v>
      </c>
      <c r="AR37" s="78">
        <f t="shared" si="7"/>
        <v>24.634545608459277</v>
      </c>
      <c r="AS37" s="78">
        <f t="shared" si="8"/>
        <v>25.141890768877509</v>
      </c>
      <c r="AT37" s="78">
        <f t="shared" si="9"/>
        <v>3.5091887331588794</v>
      </c>
      <c r="AU37" s="91">
        <f t="shared" si="10"/>
        <v>3.7739557952091074</v>
      </c>
    </row>
    <row r="38" spans="1:47" ht="14.45" customHeight="1" x14ac:dyDescent="0.15">
      <c r="A38" s="125"/>
      <c r="B38" s="70" t="s">
        <v>93</v>
      </c>
      <c r="C38" s="71">
        <v>13219</v>
      </c>
      <c r="D38" s="72">
        <v>93</v>
      </c>
      <c r="E38" s="72">
        <v>4465</v>
      </c>
      <c r="F38" s="126">
        <v>83</v>
      </c>
      <c r="G38" s="74" t="s">
        <v>93</v>
      </c>
      <c r="H38" s="72">
        <v>4296437</v>
      </c>
      <c r="I38" s="72">
        <v>25619</v>
      </c>
      <c r="J38" s="75">
        <v>65</v>
      </c>
      <c r="K38" s="72">
        <v>93592</v>
      </c>
      <c r="L38" s="76">
        <v>2236330</v>
      </c>
      <c r="M38" s="54"/>
      <c r="N38" s="54"/>
      <c r="O38" s="77">
        <f t="shared" si="26"/>
        <v>0.53183823529411767</v>
      </c>
      <c r="P38" s="78">
        <f t="shared" si="27"/>
        <v>1.011915005096083</v>
      </c>
      <c r="Q38" s="79">
        <f t="shared" si="13"/>
        <v>7.0353279370602923E-3</v>
      </c>
      <c r="R38" s="80">
        <f t="shared" si="14"/>
        <v>6.9524889952514105E-3</v>
      </c>
      <c r="S38" s="81">
        <f t="shared" si="15"/>
        <v>1.8589025755879059E-2</v>
      </c>
      <c r="T38" s="82">
        <f t="shared" si="28"/>
        <v>3.4205765045893149E-2</v>
      </c>
      <c r="U38" s="83">
        <f t="shared" si="29"/>
        <v>93414.278563587563</v>
      </c>
      <c r="V38" s="83">
        <f t="shared" si="30"/>
        <v>459591.7903156844</v>
      </c>
      <c r="W38" s="84">
        <f>SUM(V38:V$42)</f>
        <v>2246541.1409070874</v>
      </c>
      <c r="X38" s="85">
        <f t="shared" si="0"/>
        <v>451048.42668831558</v>
      </c>
      <c r="Y38" s="83">
        <f>SUM(X38:X$42)</f>
        <v>1902392.343117475</v>
      </c>
      <c r="Z38" s="83">
        <f t="shared" si="1"/>
        <v>8543.3636273688244</v>
      </c>
      <c r="AA38" s="84">
        <f>SUM(Z38:Z$42)</f>
        <v>344148.79778961209</v>
      </c>
      <c r="AB38" s="77">
        <f t="shared" si="2"/>
        <v>24.049226472137828</v>
      </c>
      <c r="AC38" s="78">
        <f t="shared" si="3"/>
        <v>20.365113046636733</v>
      </c>
      <c r="AD38" s="86">
        <f t="shared" si="16"/>
        <v>84.680948346636768</v>
      </c>
      <c r="AE38" s="78">
        <f t="shared" si="4"/>
        <v>3.6841134255010952</v>
      </c>
      <c r="AF38" s="87">
        <f t="shared" si="17"/>
        <v>15.31905165336322</v>
      </c>
      <c r="AH38" s="88">
        <f t="shared" si="31"/>
        <v>1.215067141806269E-5</v>
      </c>
      <c r="AI38" s="89">
        <f t="shared" si="18"/>
        <v>4.0858844070159742E-6</v>
      </c>
      <c r="AJ38" s="89">
        <f t="shared" si="32"/>
        <v>52009249.869229019</v>
      </c>
      <c r="AK38" s="89">
        <f>SUM(AJ38:AJ$42)/U38/U38</f>
        <v>1.9057556175032672E-2</v>
      </c>
      <c r="AL38" s="89">
        <f t="shared" si="33"/>
        <v>36698768.151877671</v>
      </c>
      <c r="AM38" s="89">
        <f>SUM(AL38:AL$42)/U38/U38</f>
        <v>1.4271750711019529E-2</v>
      </c>
      <c r="AN38" s="89">
        <f t="shared" si="34"/>
        <v>2364764.1280186186</v>
      </c>
      <c r="AO38" s="90">
        <f>SUM(AN38:AN$42)/U38/U38</f>
        <v>4.6365800862721261E-3</v>
      </c>
      <c r="AP38" s="77">
        <f t="shared" si="5"/>
        <v>23.778650220774178</v>
      </c>
      <c r="AQ38" s="78">
        <f t="shared" si="6"/>
        <v>24.319802723501478</v>
      </c>
      <c r="AR38" s="78">
        <f t="shared" si="7"/>
        <v>20.130962758293002</v>
      </c>
      <c r="AS38" s="78">
        <f t="shared" si="8"/>
        <v>20.599263334980463</v>
      </c>
      <c r="AT38" s="78">
        <f t="shared" si="9"/>
        <v>3.5506522474026569</v>
      </c>
      <c r="AU38" s="91">
        <f t="shared" si="10"/>
        <v>3.8175746035995335</v>
      </c>
    </row>
    <row r="39" spans="1:47" ht="14.45" customHeight="1" x14ac:dyDescent="0.15">
      <c r="A39" s="125"/>
      <c r="B39" s="70" t="s">
        <v>95</v>
      </c>
      <c r="C39" s="71">
        <v>13990</v>
      </c>
      <c r="D39" s="72">
        <v>128</v>
      </c>
      <c r="E39" s="72">
        <v>4646</v>
      </c>
      <c r="F39" s="126">
        <v>141</v>
      </c>
      <c r="G39" s="74" t="s">
        <v>95</v>
      </c>
      <c r="H39" s="72">
        <v>3752050</v>
      </c>
      <c r="I39" s="72">
        <v>36778</v>
      </c>
      <c r="J39" s="75">
        <v>70</v>
      </c>
      <c r="K39" s="72">
        <v>90872</v>
      </c>
      <c r="L39" s="76">
        <v>1774737</v>
      </c>
      <c r="M39" s="54"/>
      <c r="N39" s="54"/>
      <c r="O39" s="77">
        <f t="shared" si="26"/>
        <v>0.54497136311569305</v>
      </c>
      <c r="P39" s="78">
        <f t="shared" si="27"/>
        <v>0.99801629707031625</v>
      </c>
      <c r="Q39" s="79">
        <f t="shared" si="13"/>
        <v>9.1493924231593991E-3</v>
      </c>
      <c r="R39" s="80">
        <f t="shared" si="14"/>
        <v>9.1675781748429396E-3</v>
      </c>
      <c r="S39" s="81">
        <f t="shared" si="15"/>
        <v>3.0348687042617305E-2</v>
      </c>
      <c r="T39" s="82">
        <f t="shared" si="28"/>
        <v>4.4901358411283031E-2</v>
      </c>
      <c r="U39" s="83">
        <f t="shared" si="29"/>
        <v>90218.971699109883</v>
      </c>
      <c r="V39" s="83">
        <f t="shared" si="30"/>
        <v>441878.35723893729</v>
      </c>
      <c r="W39" s="84">
        <f>SUM(V39:V$42)</f>
        <v>1786949.350591403</v>
      </c>
      <c r="X39" s="85">
        <f t="shared" si="0"/>
        <v>428467.92926418694</v>
      </c>
      <c r="Y39" s="83">
        <f>SUM(X39:X$42)</f>
        <v>1451343.9164291597</v>
      </c>
      <c r="Z39" s="83">
        <f t="shared" si="1"/>
        <v>13410.427974750357</v>
      </c>
      <c r="AA39" s="84">
        <f>SUM(Z39:Z$42)</f>
        <v>335605.43416224327</v>
      </c>
      <c r="AB39" s="77">
        <f t="shared" si="2"/>
        <v>19.806802460031069</v>
      </c>
      <c r="AC39" s="78">
        <f t="shared" si="3"/>
        <v>16.086903775289638</v>
      </c>
      <c r="AD39" s="86">
        <f t="shared" si="16"/>
        <v>81.219085249888451</v>
      </c>
      <c r="AE39" s="78">
        <f t="shared" si="4"/>
        <v>3.7198986847414313</v>
      </c>
      <c r="AF39" s="87">
        <f t="shared" si="17"/>
        <v>18.780914750111542</v>
      </c>
      <c r="AH39" s="88">
        <f t="shared" si="31"/>
        <v>1.504378845482612E-5</v>
      </c>
      <c r="AI39" s="89">
        <f t="shared" si="18"/>
        <v>6.3339742224293107E-6</v>
      </c>
      <c r="AJ39" s="89">
        <f t="shared" si="32"/>
        <v>39167980.482801251</v>
      </c>
      <c r="AK39" s="89">
        <f>SUM(AJ39:AJ$42)/U39/U39</f>
        <v>1.4041629257365556E-2</v>
      </c>
      <c r="AL39" s="89">
        <f t="shared" si="33"/>
        <v>25500699.658436857</v>
      </c>
      <c r="AM39" s="89">
        <f>SUM(AL39:AL$42)/U39/U39</f>
        <v>1.0791839226239565E-2</v>
      </c>
      <c r="AN39" s="89">
        <f t="shared" si="34"/>
        <v>3012539.3225601222</v>
      </c>
      <c r="AO39" s="90">
        <f>SUM(AN39:AN$42)/U39/U39</f>
        <v>4.6802951162438254E-3</v>
      </c>
      <c r="AP39" s="77">
        <f t="shared" si="5"/>
        <v>19.574547593655581</v>
      </c>
      <c r="AQ39" s="78">
        <f t="shared" si="6"/>
        <v>20.039057326406557</v>
      </c>
      <c r="AR39" s="78">
        <f t="shared" si="7"/>
        <v>15.883291571403127</v>
      </c>
      <c r="AS39" s="78">
        <f t="shared" si="8"/>
        <v>16.290515979176149</v>
      </c>
      <c r="AT39" s="78">
        <f t="shared" si="9"/>
        <v>3.585809827193303</v>
      </c>
      <c r="AU39" s="91">
        <f t="shared" si="10"/>
        <v>3.8539875422895595</v>
      </c>
    </row>
    <row r="40" spans="1:47" ht="14.45" customHeight="1" x14ac:dyDescent="0.15">
      <c r="A40" s="125"/>
      <c r="B40" s="70" t="s">
        <v>97</v>
      </c>
      <c r="C40" s="71">
        <v>14062</v>
      </c>
      <c r="D40" s="72">
        <v>225</v>
      </c>
      <c r="E40" s="72">
        <v>4685</v>
      </c>
      <c r="F40" s="126">
        <v>344</v>
      </c>
      <c r="G40" s="74" t="s">
        <v>97</v>
      </c>
      <c r="H40" s="72">
        <v>3379056</v>
      </c>
      <c r="I40" s="72">
        <v>60415</v>
      </c>
      <c r="J40" s="75">
        <v>75</v>
      </c>
      <c r="K40" s="72">
        <v>86507</v>
      </c>
      <c r="L40" s="76">
        <v>1330308</v>
      </c>
      <c r="M40" s="54"/>
      <c r="N40" s="54"/>
      <c r="O40" s="77">
        <f t="shared" si="26"/>
        <v>0.54519639065817416</v>
      </c>
      <c r="P40" s="78">
        <f t="shared" si="27"/>
        <v>0.985536928225339</v>
      </c>
      <c r="Q40" s="79">
        <f t="shared" si="13"/>
        <v>1.6000568909116768E-2</v>
      </c>
      <c r="R40" s="80">
        <f t="shared" si="14"/>
        <v>1.6235382410204627E-2</v>
      </c>
      <c r="S40" s="81">
        <f t="shared" si="15"/>
        <v>7.3425827107790817E-2</v>
      </c>
      <c r="T40" s="82">
        <f t="shared" si="28"/>
        <v>7.8286605598080206E-2</v>
      </c>
      <c r="U40" s="83">
        <f t="shared" si="29"/>
        <v>86168.017315350749</v>
      </c>
      <c r="V40" s="83">
        <f t="shared" si="30"/>
        <v>415500.01202899835</v>
      </c>
      <c r="W40" s="84">
        <f>SUM(V40:V$42)</f>
        <v>1345070.9933524658</v>
      </c>
      <c r="X40" s="85">
        <f t="shared" si="0"/>
        <v>384991.57998247212</v>
      </c>
      <c r="Y40" s="83">
        <f>SUM(X40:X$42)</f>
        <v>1022875.9871649727</v>
      </c>
      <c r="Z40" s="83">
        <f t="shared" si="1"/>
        <v>30508.432046526239</v>
      </c>
      <c r="AA40" s="84">
        <f>SUM(Z40:Z$42)</f>
        <v>322195.00618749292</v>
      </c>
      <c r="AB40" s="77">
        <f t="shared" si="2"/>
        <v>15.609863557958908</v>
      </c>
      <c r="AC40" s="78">
        <f t="shared" si="3"/>
        <v>11.870715133452981</v>
      </c>
      <c r="AD40" s="86">
        <f t="shared" si="16"/>
        <v>76.046245307509622</v>
      </c>
      <c r="AE40" s="78">
        <f t="shared" si="4"/>
        <v>3.7391484245059239</v>
      </c>
      <c r="AF40" s="87">
        <f t="shared" si="17"/>
        <v>23.953754692490357</v>
      </c>
      <c r="AH40" s="88">
        <f t="shared" si="31"/>
        <v>2.5106623314412065E-5</v>
      </c>
      <c r="AI40" s="89">
        <f t="shared" si="18"/>
        <v>1.4521766279899174E-5</v>
      </c>
      <c r="AJ40" s="89">
        <f t="shared" si="32"/>
        <v>36423540.63085252</v>
      </c>
      <c r="AK40" s="89">
        <f>SUM(AJ40:AJ$42)/U40/U40</f>
        <v>1.0117720641338588E-2</v>
      </c>
      <c r="AL40" s="89">
        <f t="shared" si="33"/>
        <v>21668879.237168312</v>
      </c>
      <c r="AM40" s="89">
        <f>SUM(AL40:AL$42)/U40/U40</f>
        <v>8.3959173077173162E-3</v>
      </c>
      <c r="AN40" s="89">
        <f t="shared" si="34"/>
        <v>5255236.9318715818</v>
      </c>
      <c r="AO40" s="90">
        <f>SUM(AN40:AN$42)/U40/U40</f>
        <v>4.7249687358374756E-3</v>
      </c>
      <c r="AP40" s="77">
        <f t="shared" si="5"/>
        <v>15.412713271081698</v>
      </c>
      <c r="AQ40" s="78">
        <f t="shared" si="6"/>
        <v>15.807013844836119</v>
      </c>
      <c r="AR40" s="78">
        <f t="shared" si="7"/>
        <v>11.691121826424776</v>
      </c>
      <c r="AS40" s="78">
        <f t="shared" si="8"/>
        <v>12.050308440481185</v>
      </c>
      <c r="AT40" s="78">
        <f t="shared" si="9"/>
        <v>3.604421144805066</v>
      </c>
      <c r="AU40" s="91">
        <f t="shared" si="10"/>
        <v>3.8738757042067817</v>
      </c>
    </row>
    <row r="41" spans="1:47" ht="14.45" customHeight="1" x14ac:dyDescent="0.15">
      <c r="A41" s="125"/>
      <c r="B41" s="70" t="s">
        <v>99</v>
      </c>
      <c r="C41" s="71">
        <v>11285</v>
      </c>
      <c r="D41" s="72">
        <v>365</v>
      </c>
      <c r="E41" s="72">
        <v>3811</v>
      </c>
      <c r="F41" s="126">
        <v>612</v>
      </c>
      <c r="G41" s="74" t="s">
        <v>99</v>
      </c>
      <c r="H41" s="72">
        <v>2663083</v>
      </c>
      <c r="I41" s="72">
        <v>91456</v>
      </c>
      <c r="J41" s="75">
        <v>80</v>
      </c>
      <c r="K41" s="72">
        <v>78971</v>
      </c>
      <c r="L41" s="76">
        <v>914910</v>
      </c>
      <c r="M41" s="54"/>
      <c r="N41" s="54"/>
      <c r="O41" s="77">
        <f>IF(K41&lt;0.5,0.5,((L41-L42)-5*K42)/5/(K41-K42))</f>
        <v>0.5416790548470386</v>
      </c>
      <c r="P41" s="78">
        <f>IF(H41&lt;0.5,1,(I41/H41)/((K41-K42)/(L41-L42)))</f>
        <v>0.98226453147566195</v>
      </c>
      <c r="Q41" s="79">
        <f t="shared" si="13"/>
        <v>3.2343819229065131E-2</v>
      </c>
      <c r="R41" s="80">
        <f t="shared" si="14"/>
        <v>3.2927809355464376E-2</v>
      </c>
      <c r="S41" s="81">
        <f t="shared" si="15"/>
        <v>0.16058777223825768</v>
      </c>
      <c r="T41" s="82">
        <f>5*R41/(1+5*(1-O41)*R41)</f>
        <v>0.15308744713340183</v>
      </c>
      <c r="U41" s="83">
        <f t="shared" si="29"/>
        <v>79422.215728615338</v>
      </c>
      <c r="V41" s="83">
        <f>5*U41*((1-T41)+O41*T41)</f>
        <v>369248.50117775367</v>
      </c>
      <c r="W41" s="84">
        <f>SUM(V41:V$42)</f>
        <v>929570.98132346733</v>
      </c>
      <c r="X41" s="85">
        <f t="shared" si="0"/>
        <v>309951.70697130251</v>
      </c>
      <c r="Y41" s="83">
        <f>SUM(X41:X$42)</f>
        <v>637884.40718250058</v>
      </c>
      <c r="Z41" s="83">
        <f t="shared" si="1"/>
        <v>59296.79420645113</v>
      </c>
      <c r="AA41" s="84">
        <f>SUM(Z41:Z$42)</f>
        <v>291686.5741409667</v>
      </c>
      <c r="AB41" s="77">
        <f t="shared" si="2"/>
        <v>11.704168321113064</v>
      </c>
      <c r="AC41" s="78">
        <f t="shared" si="3"/>
        <v>8.0315614633837864</v>
      </c>
      <c r="AD41" s="86">
        <f t="shared" si="16"/>
        <v>68.621376957606728</v>
      </c>
      <c r="AE41" s="78">
        <f t="shared" si="4"/>
        <v>3.6726068577292765</v>
      </c>
      <c r="AF41" s="87">
        <f t="shared" si="17"/>
        <v>31.378623042393261</v>
      </c>
      <c r="AH41" s="88">
        <f>IF(D41=0,0,T41*T41*(1-T41)/D41)</f>
        <v>5.4378204957102627E-5</v>
      </c>
      <c r="AI41" s="89">
        <f t="shared" si="18"/>
        <v>3.537112034789062E-5</v>
      </c>
      <c r="AJ41" s="89">
        <f>U41*U41*((1-O41)*5+AB42)^2*AH41</f>
        <v>38699798.642558336</v>
      </c>
      <c r="AK41" s="89">
        <f>SUM(AJ41:AJ$42)/U41/U41</f>
        <v>6.1351432504245431E-3</v>
      </c>
      <c r="AL41" s="89">
        <f>U41*U41*((1-O41)*5*(1-S41)+AC42)^2*AH41+V41*V41*AI41</f>
        <v>20678535.587236069</v>
      </c>
      <c r="AM41" s="89">
        <f>SUM(AL41:AL$42)/U41/U41</f>
        <v>6.4475135501565395E-3</v>
      </c>
      <c r="AN41" s="89">
        <f>U41*U41*((1-O41)*5*S41+AE42)^2*AH41+V41*V41*AI41</f>
        <v>9835651.9617983624</v>
      </c>
      <c r="AO41" s="90">
        <f>SUM(AN41:AN$42)/U41/U41</f>
        <v>4.7285732294545151E-3</v>
      </c>
      <c r="AP41" s="77">
        <f t="shared" si="5"/>
        <v>11.550647096812217</v>
      </c>
      <c r="AQ41" s="78">
        <f t="shared" si="6"/>
        <v>11.857689545413912</v>
      </c>
      <c r="AR41" s="78">
        <f t="shared" si="7"/>
        <v>7.8741804986698751</v>
      </c>
      <c r="AS41" s="78">
        <f t="shared" si="8"/>
        <v>8.1889424280976968</v>
      </c>
      <c r="AT41" s="78">
        <f t="shared" si="9"/>
        <v>3.5378281987425049</v>
      </c>
      <c r="AU41" s="91">
        <f t="shared" si="10"/>
        <v>3.8073855167160482</v>
      </c>
    </row>
    <row r="42" spans="1:47" ht="14.45" customHeight="1" thickBot="1" x14ac:dyDescent="0.2">
      <c r="A42" s="129"/>
      <c r="B42" s="130" t="s">
        <v>101</v>
      </c>
      <c r="C42" s="131">
        <v>11465</v>
      </c>
      <c r="D42" s="131">
        <v>1209</v>
      </c>
      <c r="E42" s="131">
        <v>3812</v>
      </c>
      <c r="F42" s="132">
        <v>1581</v>
      </c>
      <c r="G42" s="133" t="s">
        <v>101</v>
      </c>
      <c r="H42" s="131">
        <v>2761968</v>
      </c>
      <c r="I42" s="131">
        <v>292332</v>
      </c>
      <c r="J42" s="134">
        <v>85</v>
      </c>
      <c r="K42" s="131">
        <v>66190</v>
      </c>
      <c r="L42" s="135">
        <v>549344</v>
      </c>
      <c r="M42" s="54"/>
      <c r="N42" s="54"/>
      <c r="O42" s="136">
        <v>1</v>
      </c>
      <c r="P42" s="137">
        <f>IF(H42&lt;0.5,1,(I42/H42)/(K42/L42))</f>
        <v>0.87843517867442611</v>
      </c>
      <c r="Q42" s="138">
        <f t="shared" si="13"/>
        <v>0.10545137374618403</v>
      </c>
      <c r="R42" s="139">
        <f t="shared" si="14"/>
        <v>0.12004457051152252</v>
      </c>
      <c r="S42" s="140">
        <f t="shared" si="15"/>
        <v>0.4147429171038825</v>
      </c>
      <c r="T42" s="136">
        <v>1</v>
      </c>
      <c r="U42" s="141">
        <f>U41*(1-T41)</f>
        <v>67263.671477043303</v>
      </c>
      <c r="V42" s="141">
        <f>U42/R42</f>
        <v>560322.48014571366</v>
      </c>
      <c r="W42" s="142">
        <f>SUM(V42:V$42)</f>
        <v>560322.48014571366</v>
      </c>
      <c r="X42" s="136">
        <f t="shared" si="0"/>
        <v>327932.70021119807</v>
      </c>
      <c r="Y42" s="141">
        <f>SUM(X42:X$42)</f>
        <v>327932.70021119807</v>
      </c>
      <c r="Z42" s="141">
        <f t="shared" si="1"/>
        <v>232389.77993451557</v>
      </c>
      <c r="AA42" s="142">
        <f>SUM(Z42:Z$42)</f>
        <v>232389.77993451557</v>
      </c>
      <c r="AB42" s="143">
        <f t="shared" si="2"/>
        <v>8.330239308107771</v>
      </c>
      <c r="AC42" s="137">
        <f t="shared" si="3"/>
        <v>4.8753315572897264</v>
      </c>
      <c r="AD42" s="144">
        <f t="shared" si="16"/>
        <v>58.525708289611757</v>
      </c>
      <c r="AE42" s="137">
        <f t="shared" si="4"/>
        <v>3.454907750818045</v>
      </c>
      <c r="AF42" s="145">
        <f t="shared" si="17"/>
        <v>41.47429171038825</v>
      </c>
      <c r="AH42" s="146">
        <f>0</f>
        <v>0</v>
      </c>
      <c r="AI42" s="147">
        <f t="shared" si="18"/>
        <v>6.3675558713547882E-5</v>
      </c>
      <c r="AJ42" s="147">
        <v>0</v>
      </c>
      <c r="AK42" s="147">
        <f>(1-R42)/R42/R42/D42</f>
        <v>5.050673914163447E-2</v>
      </c>
      <c r="AL42" s="147">
        <f>V42*V42*AI42</f>
        <v>19991660.030275915</v>
      </c>
      <c r="AM42" s="147">
        <f>(1-S42)*(1-S42)*(1-R42)/R42/R42/D42+AI42/R42/R42</f>
        <v>2.1718494756816753E-2</v>
      </c>
      <c r="AN42" s="147">
        <f>V42*V42*AI42</f>
        <v>19991660.030275915</v>
      </c>
      <c r="AO42" s="148">
        <f>S42*S42*(1-R42)/R42/R42/D42+AI42/R42/R42</f>
        <v>1.3106380265194935E-2</v>
      </c>
      <c r="AP42" s="143">
        <f t="shared" si="5"/>
        <v>7.8897547010140574</v>
      </c>
      <c r="AQ42" s="137">
        <f t="shared" si="6"/>
        <v>8.7707239152014846</v>
      </c>
      <c r="AR42" s="137">
        <f t="shared" si="7"/>
        <v>4.5864825146086279</v>
      </c>
      <c r="AS42" s="137">
        <f t="shared" si="8"/>
        <v>5.164180599970825</v>
      </c>
      <c r="AT42" s="137">
        <f t="shared" si="9"/>
        <v>3.230520874136781</v>
      </c>
      <c r="AU42" s="149">
        <f t="shared" si="10"/>
        <v>3.679294627499309</v>
      </c>
    </row>
    <row r="43" spans="1:47" ht="14.45" customHeight="1" thickTop="1" x14ac:dyDescent="0.15">
      <c r="G43" s="150"/>
      <c r="H43" s="150"/>
      <c r="I43" s="150"/>
      <c r="J43" s="150"/>
      <c r="K43" s="150"/>
      <c r="L43" s="150"/>
    </row>
    <row r="44" spans="1:47" ht="14.45" customHeight="1" thickBot="1" x14ac:dyDescent="0.2">
      <c r="A44" s="1" t="s">
        <v>103</v>
      </c>
      <c r="G44" s="150"/>
      <c r="H44" s="150"/>
      <c r="I44" s="150"/>
      <c r="J44" s="229" t="s">
        <v>104</v>
      </c>
      <c r="K44" s="230"/>
      <c r="L44" s="230"/>
      <c r="M44" s="230"/>
    </row>
    <row r="45" spans="1:47" ht="14.45" customHeight="1" thickTop="1" x14ac:dyDescent="0.15">
      <c r="A45" s="212" t="s">
        <v>18</v>
      </c>
      <c r="B45" s="214" t="s">
        <v>105</v>
      </c>
      <c r="C45" s="216" t="s">
        <v>35</v>
      </c>
      <c r="D45" s="217"/>
      <c r="E45" s="217"/>
      <c r="F45" s="218" t="s">
        <v>106</v>
      </c>
      <c r="G45" s="217"/>
      <c r="H45" s="217"/>
      <c r="I45" s="217"/>
      <c r="J45" s="218" t="s">
        <v>107</v>
      </c>
      <c r="K45" s="217"/>
      <c r="L45" s="217"/>
      <c r="M45" s="219"/>
    </row>
    <row r="46" spans="1:47" ht="14.45" customHeight="1" x14ac:dyDescent="0.15">
      <c r="A46" s="213"/>
      <c r="B46" s="215"/>
      <c r="C46" s="20" t="s">
        <v>108</v>
      </c>
      <c r="D46" s="220" t="s">
        <v>17</v>
      </c>
      <c r="E46" s="221"/>
      <c r="F46" s="22" t="s">
        <v>108</v>
      </c>
      <c r="G46" s="220" t="s">
        <v>17</v>
      </c>
      <c r="H46" s="222"/>
      <c r="I46" s="151" t="s">
        <v>152</v>
      </c>
      <c r="J46" s="22" t="s">
        <v>108</v>
      </c>
      <c r="K46" s="220" t="s">
        <v>17</v>
      </c>
      <c r="L46" s="222"/>
      <c r="M46" s="152" t="s">
        <v>152</v>
      </c>
    </row>
    <row r="47" spans="1:47" ht="14.45" customHeight="1" x14ac:dyDescent="0.15">
      <c r="A47" s="46" t="s">
        <v>65</v>
      </c>
      <c r="B47" s="47">
        <v>0</v>
      </c>
      <c r="C47" s="153">
        <f>AB7</f>
        <v>79.611103224693679</v>
      </c>
      <c r="D47" s="153">
        <f t="shared" ref="D47:E82" si="35">AP7</f>
        <v>79.04333032818424</v>
      </c>
      <c r="E47" s="154">
        <f t="shared" si="35"/>
        <v>80.178876121203118</v>
      </c>
      <c r="F47" s="155">
        <f>AC7</f>
        <v>77.909391361807039</v>
      </c>
      <c r="G47" s="153">
        <f t="shared" ref="G47:H82" si="36">AR7</f>
        <v>77.375353008697374</v>
      </c>
      <c r="H47" s="153">
        <f t="shared" si="36"/>
        <v>78.443429714916704</v>
      </c>
      <c r="I47" s="156">
        <f t="shared" ref="I47:J82" si="37">AD7</f>
        <v>97.862469185882588</v>
      </c>
      <c r="J47" s="155">
        <f t="shared" si="37"/>
        <v>1.701711862886657</v>
      </c>
      <c r="K47" s="153">
        <f t="shared" ref="K47:L82" si="38">AT7</f>
        <v>1.5986703393666644</v>
      </c>
      <c r="L47" s="153">
        <f t="shared" si="38"/>
        <v>1.8047533864066496</v>
      </c>
      <c r="M47" s="157">
        <f>AF7</f>
        <v>2.1375308141174232</v>
      </c>
    </row>
    <row r="48" spans="1:47" ht="14.45" customHeight="1" x14ac:dyDescent="0.15">
      <c r="A48" s="46"/>
      <c r="B48" s="70">
        <v>5</v>
      </c>
      <c r="C48" s="158">
        <f>AB8</f>
        <v>74.786755150821463</v>
      </c>
      <c r="D48" s="158">
        <f t="shared" si="35"/>
        <v>74.244437986402346</v>
      </c>
      <c r="E48" s="159">
        <f t="shared" si="35"/>
        <v>75.32907231524058</v>
      </c>
      <c r="F48" s="160">
        <f>AC8</f>
        <v>73.081247464105246</v>
      </c>
      <c r="G48" s="158">
        <f t="shared" si="36"/>
        <v>72.573268651702733</v>
      </c>
      <c r="H48" s="158">
        <f t="shared" si="36"/>
        <v>73.589226276507759</v>
      </c>
      <c r="I48" s="161">
        <f t="shared" si="37"/>
        <v>97.719505702210583</v>
      </c>
      <c r="J48" s="160">
        <f t="shared" si="37"/>
        <v>1.705507686716242</v>
      </c>
      <c r="K48" s="158">
        <f t="shared" si="38"/>
        <v>1.6023034877878564</v>
      </c>
      <c r="L48" s="158">
        <f t="shared" si="38"/>
        <v>1.8087118856446276</v>
      </c>
      <c r="M48" s="162">
        <f>AF8</f>
        <v>2.2804942977894509</v>
      </c>
    </row>
    <row r="49" spans="1:13" ht="14.45" customHeight="1" x14ac:dyDescent="0.15">
      <c r="A49" s="46"/>
      <c r="B49" s="70">
        <v>10</v>
      </c>
      <c r="C49" s="158">
        <f t="shared" ref="C49:C62" si="39">AB9</f>
        <v>69.826355122391575</v>
      </c>
      <c r="D49" s="158">
        <f t="shared" si="35"/>
        <v>69.289324665145301</v>
      </c>
      <c r="E49" s="159">
        <f t="shared" si="35"/>
        <v>70.36338557963785</v>
      </c>
      <c r="F49" s="160">
        <f t="shared" ref="F49:F62" si="40">AC9</f>
        <v>68.119916006804431</v>
      </c>
      <c r="G49" s="158">
        <f t="shared" si="36"/>
        <v>67.617345527160694</v>
      </c>
      <c r="H49" s="158">
        <f t="shared" si="36"/>
        <v>68.622486486448167</v>
      </c>
      <c r="I49" s="161">
        <f t="shared" si="37"/>
        <v>97.556167563671195</v>
      </c>
      <c r="J49" s="160">
        <f t="shared" si="37"/>
        <v>1.7064391155871712</v>
      </c>
      <c r="K49" s="158">
        <f t="shared" si="38"/>
        <v>1.6031947017294434</v>
      </c>
      <c r="L49" s="158">
        <f t="shared" si="38"/>
        <v>1.809683529444899</v>
      </c>
      <c r="M49" s="162">
        <f t="shared" ref="M49:M62" si="41">AF9</f>
        <v>2.443832436328842</v>
      </c>
    </row>
    <row r="50" spans="1:13" ht="14.45" customHeight="1" x14ac:dyDescent="0.15">
      <c r="A50" s="46"/>
      <c r="B50" s="70">
        <v>15</v>
      </c>
      <c r="C50" s="158">
        <f t="shared" si="39"/>
        <v>64.889793794738111</v>
      </c>
      <c r="D50" s="158">
        <f t="shared" si="35"/>
        <v>64.359500868044918</v>
      </c>
      <c r="E50" s="159">
        <f t="shared" si="35"/>
        <v>65.420086721431304</v>
      </c>
      <c r="F50" s="160">
        <f t="shared" si="40"/>
        <v>63.181738987601172</v>
      </c>
      <c r="G50" s="158">
        <f t="shared" si="36"/>
        <v>62.686050376038956</v>
      </c>
      <c r="H50" s="158">
        <f t="shared" si="36"/>
        <v>63.677427599163387</v>
      </c>
      <c r="I50" s="161">
        <f t="shared" si="37"/>
        <v>97.367760463933777</v>
      </c>
      <c r="J50" s="160">
        <f t="shared" si="37"/>
        <v>1.7080548071369712</v>
      </c>
      <c r="K50" s="158">
        <f t="shared" si="38"/>
        <v>1.6047369252132428</v>
      </c>
      <c r="L50" s="158">
        <f t="shared" si="38"/>
        <v>1.8113726890606996</v>
      </c>
      <c r="M50" s="162">
        <f t="shared" si="41"/>
        <v>2.6322395360662663</v>
      </c>
    </row>
    <row r="51" spans="1:13" ht="14.45" customHeight="1" x14ac:dyDescent="0.15">
      <c r="A51" s="46"/>
      <c r="B51" s="70">
        <v>20</v>
      </c>
      <c r="C51" s="158">
        <f t="shared" si="39"/>
        <v>59.922197621028069</v>
      </c>
      <c r="D51" s="158">
        <f t="shared" si="35"/>
        <v>59.395444353694529</v>
      </c>
      <c r="E51" s="159">
        <f t="shared" si="35"/>
        <v>60.448950888361608</v>
      </c>
      <c r="F51" s="160">
        <f t="shared" si="40"/>
        <v>58.213249459787519</v>
      </c>
      <c r="G51" s="158">
        <f t="shared" si="36"/>
        <v>57.721164171460863</v>
      </c>
      <c r="H51" s="158">
        <f t="shared" si="36"/>
        <v>58.705334748114176</v>
      </c>
      <c r="I51" s="161">
        <f t="shared" si="37"/>
        <v>97.148054929412595</v>
      </c>
      <c r="J51" s="160">
        <f t="shared" si="37"/>
        <v>1.7089481612405708</v>
      </c>
      <c r="K51" s="158">
        <f t="shared" si="38"/>
        <v>1.6055910798904323</v>
      </c>
      <c r="L51" s="158">
        <f t="shared" si="38"/>
        <v>1.8123052425907094</v>
      </c>
      <c r="M51" s="162">
        <f t="shared" si="41"/>
        <v>2.8519450705874343</v>
      </c>
    </row>
    <row r="52" spans="1:13" ht="14.45" customHeight="1" x14ac:dyDescent="0.15">
      <c r="A52" s="46"/>
      <c r="B52" s="70">
        <v>25</v>
      </c>
      <c r="C52" s="158">
        <f t="shared" si="39"/>
        <v>55.103652505669068</v>
      </c>
      <c r="D52" s="158">
        <f t="shared" si="35"/>
        <v>54.599816351881969</v>
      </c>
      <c r="E52" s="159">
        <f t="shared" si="35"/>
        <v>55.607488659456166</v>
      </c>
      <c r="F52" s="160">
        <f t="shared" si="40"/>
        <v>53.389294294099678</v>
      </c>
      <c r="G52" s="158">
        <f t="shared" si="36"/>
        <v>52.920469684644281</v>
      </c>
      <c r="H52" s="158">
        <f t="shared" si="36"/>
        <v>53.858118903555074</v>
      </c>
      <c r="I52" s="161">
        <f t="shared" si="37"/>
        <v>96.888848318370506</v>
      </c>
      <c r="J52" s="160">
        <f t="shared" si="37"/>
        <v>1.7143582115693863</v>
      </c>
      <c r="K52" s="158">
        <f t="shared" si="38"/>
        <v>1.6107827742102985</v>
      </c>
      <c r="L52" s="158">
        <f t="shared" si="38"/>
        <v>1.8179336489284741</v>
      </c>
      <c r="M52" s="162">
        <f t="shared" si="41"/>
        <v>3.1111516816294764</v>
      </c>
    </row>
    <row r="53" spans="1:13" ht="14.45" customHeight="1" x14ac:dyDescent="0.15">
      <c r="A53" s="46"/>
      <c r="B53" s="70">
        <v>30</v>
      </c>
      <c r="C53" s="158">
        <f t="shared" si="39"/>
        <v>50.248675673256493</v>
      </c>
      <c r="D53" s="158">
        <f t="shared" si="35"/>
        <v>49.759748024855092</v>
      </c>
      <c r="E53" s="159">
        <f t="shared" si="35"/>
        <v>50.737603321657893</v>
      </c>
      <c r="F53" s="160">
        <f t="shared" si="40"/>
        <v>48.529586269454043</v>
      </c>
      <c r="G53" s="158">
        <f t="shared" si="36"/>
        <v>48.075881882741513</v>
      </c>
      <c r="H53" s="158">
        <f t="shared" si="36"/>
        <v>48.983290656166574</v>
      </c>
      <c r="I53" s="161">
        <f t="shared" si="37"/>
        <v>96.578836395647755</v>
      </c>
      <c r="J53" s="160">
        <f t="shared" si="37"/>
        <v>1.7190894038024542</v>
      </c>
      <c r="K53" s="158">
        <f t="shared" si="38"/>
        <v>1.6153111804560207</v>
      </c>
      <c r="L53" s="158">
        <f t="shared" si="38"/>
        <v>1.8228676271488877</v>
      </c>
      <c r="M53" s="162">
        <f t="shared" si="41"/>
        <v>3.42116360435225</v>
      </c>
    </row>
    <row r="54" spans="1:13" ht="14.45" customHeight="1" x14ac:dyDescent="0.15">
      <c r="A54" s="46"/>
      <c r="B54" s="70">
        <v>35</v>
      </c>
      <c r="C54" s="158">
        <f t="shared" si="39"/>
        <v>45.475799359082266</v>
      </c>
      <c r="D54" s="158">
        <f t="shared" si="35"/>
        <v>45.00524394359811</v>
      </c>
      <c r="E54" s="159">
        <f t="shared" si="35"/>
        <v>45.946354774566423</v>
      </c>
      <c r="F54" s="160">
        <f t="shared" si="40"/>
        <v>43.748518631098221</v>
      </c>
      <c r="G54" s="158">
        <f t="shared" si="36"/>
        <v>43.313417512768993</v>
      </c>
      <c r="H54" s="158">
        <f t="shared" si="36"/>
        <v>44.18361974942745</v>
      </c>
      <c r="I54" s="161">
        <f t="shared" si="37"/>
        <v>96.2017584026501</v>
      </c>
      <c r="J54" s="160">
        <f t="shared" si="37"/>
        <v>1.7272807279840472</v>
      </c>
      <c r="K54" s="158">
        <f t="shared" si="38"/>
        <v>1.6231322729964512</v>
      </c>
      <c r="L54" s="158">
        <f t="shared" si="38"/>
        <v>1.8314291829716431</v>
      </c>
      <c r="M54" s="162">
        <f t="shared" si="41"/>
        <v>3.7982415973499122</v>
      </c>
    </row>
    <row r="55" spans="1:13" ht="14.45" customHeight="1" x14ac:dyDescent="0.15">
      <c r="A55" s="46"/>
      <c r="B55" s="70">
        <v>40</v>
      </c>
      <c r="C55" s="158">
        <f t="shared" si="39"/>
        <v>40.774101206893071</v>
      </c>
      <c r="D55" s="158">
        <f t="shared" si="35"/>
        <v>40.323540192950681</v>
      </c>
      <c r="E55" s="159">
        <f t="shared" si="35"/>
        <v>41.224662220835462</v>
      </c>
      <c r="F55" s="160">
        <f t="shared" si="40"/>
        <v>39.03478371578565</v>
      </c>
      <c r="G55" s="158">
        <f t="shared" si="36"/>
        <v>38.619876590647159</v>
      </c>
      <c r="H55" s="158">
        <f t="shared" si="36"/>
        <v>39.449690840924141</v>
      </c>
      <c r="I55" s="161">
        <f t="shared" si="37"/>
        <v>95.73425915072437</v>
      </c>
      <c r="J55" s="160">
        <f t="shared" si="37"/>
        <v>1.7393174911074225</v>
      </c>
      <c r="K55" s="158">
        <f t="shared" si="38"/>
        <v>1.6346104030170707</v>
      </c>
      <c r="L55" s="158">
        <f t="shared" si="38"/>
        <v>1.8440245791977743</v>
      </c>
      <c r="M55" s="162">
        <f t="shared" si="41"/>
        <v>4.2657408492756224</v>
      </c>
    </row>
    <row r="56" spans="1:13" ht="14.45" customHeight="1" x14ac:dyDescent="0.15">
      <c r="A56" s="46"/>
      <c r="B56" s="70">
        <v>45</v>
      </c>
      <c r="C56" s="158">
        <f t="shared" si="39"/>
        <v>36.038198071778254</v>
      </c>
      <c r="D56" s="158">
        <f t="shared" si="35"/>
        <v>35.606274894125228</v>
      </c>
      <c r="E56" s="159">
        <f t="shared" si="35"/>
        <v>36.47012124943128</v>
      </c>
      <c r="F56" s="160">
        <f t="shared" si="40"/>
        <v>34.286825985449724</v>
      </c>
      <c r="G56" s="158">
        <f t="shared" si="36"/>
        <v>33.890606059210249</v>
      </c>
      <c r="H56" s="158">
        <f t="shared" si="36"/>
        <v>34.683045911689199</v>
      </c>
      <c r="I56" s="161">
        <f t="shared" si="37"/>
        <v>95.140234029347752</v>
      </c>
      <c r="J56" s="160">
        <f t="shared" si="37"/>
        <v>1.751372086328526</v>
      </c>
      <c r="K56" s="158">
        <f t="shared" si="38"/>
        <v>1.6461298898047729</v>
      </c>
      <c r="L56" s="158">
        <f t="shared" si="38"/>
        <v>1.8566142828522791</v>
      </c>
      <c r="M56" s="162">
        <f t="shared" si="41"/>
        <v>4.8597659706522256</v>
      </c>
    </row>
    <row r="57" spans="1:13" ht="14.45" customHeight="1" x14ac:dyDescent="0.15">
      <c r="A57" s="46"/>
      <c r="B57" s="70">
        <v>50</v>
      </c>
      <c r="C57" s="158">
        <f t="shared" si="39"/>
        <v>31.559251060311205</v>
      </c>
      <c r="D57" s="158">
        <f t="shared" si="35"/>
        <v>31.158834047602049</v>
      </c>
      <c r="E57" s="159">
        <f t="shared" si="35"/>
        <v>31.95966807302036</v>
      </c>
      <c r="F57" s="160">
        <f t="shared" si="40"/>
        <v>29.791471935781274</v>
      </c>
      <c r="G57" s="158">
        <f t="shared" si="36"/>
        <v>29.426711640099839</v>
      </c>
      <c r="H57" s="158">
        <f t="shared" si="36"/>
        <v>30.15623223146271</v>
      </c>
      <c r="I57" s="161">
        <f t="shared" si="37"/>
        <v>94.398539049131358</v>
      </c>
      <c r="J57" s="160">
        <f t="shared" si="37"/>
        <v>1.7677791245299315</v>
      </c>
      <c r="K57" s="158">
        <f t="shared" si="38"/>
        <v>1.6615752540912669</v>
      </c>
      <c r="L57" s="158">
        <f t="shared" si="38"/>
        <v>1.873982994968596</v>
      </c>
      <c r="M57" s="162">
        <f t="shared" si="41"/>
        <v>5.6014609508686464</v>
      </c>
    </row>
    <row r="58" spans="1:13" ht="14.45" customHeight="1" x14ac:dyDescent="0.15">
      <c r="A58" s="46"/>
      <c r="B58" s="70">
        <v>55</v>
      </c>
      <c r="C58" s="158">
        <f t="shared" si="39"/>
        <v>27.205671514067472</v>
      </c>
      <c r="D58" s="158">
        <f t="shared" si="35"/>
        <v>26.83603910191751</v>
      </c>
      <c r="E58" s="159">
        <f t="shared" si="35"/>
        <v>27.575303926217433</v>
      </c>
      <c r="F58" s="160">
        <f t="shared" si="40"/>
        <v>25.40832666625008</v>
      </c>
      <c r="G58" s="158">
        <f t="shared" si="36"/>
        <v>25.074071960107347</v>
      </c>
      <c r="H58" s="158">
        <f t="shared" si="36"/>
        <v>25.742581372392813</v>
      </c>
      <c r="I58" s="161">
        <f t="shared" si="37"/>
        <v>93.393492063270628</v>
      </c>
      <c r="J58" s="160">
        <f t="shared" si="37"/>
        <v>1.7973448478173868</v>
      </c>
      <c r="K58" s="158">
        <f t="shared" si="38"/>
        <v>1.6895184342394651</v>
      </c>
      <c r="L58" s="158">
        <f t="shared" si="38"/>
        <v>1.9051712613953085</v>
      </c>
      <c r="M58" s="162">
        <f t="shared" si="41"/>
        <v>6.6065079367293622</v>
      </c>
    </row>
    <row r="59" spans="1:13" ht="14.45" customHeight="1" x14ac:dyDescent="0.15">
      <c r="A59" s="46"/>
      <c r="B59" s="70">
        <v>60</v>
      </c>
      <c r="C59" s="158">
        <f t="shared" si="39"/>
        <v>22.937543134464999</v>
      </c>
      <c r="D59" s="158">
        <f t="shared" si="35"/>
        <v>22.589947082009836</v>
      </c>
      <c r="E59" s="159">
        <f t="shared" si="35"/>
        <v>23.285139186920162</v>
      </c>
      <c r="F59" s="160">
        <f t="shared" si="40"/>
        <v>21.103156688412575</v>
      </c>
      <c r="G59" s="158">
        <f t="shared" si="36"/>
        <v>20.790537100364485</v>
      </c>
      <c r="H59" s="158">
        <f t="shared" si="36"/>
        <v>21.415776276460665</v>
      </c>
      <c r="I59" s="161">
        <f t="shared" si="37"/>
        <v>92.002689933708936</v>
      </c>
      <c r="J59" s="160">
        <f t="shared" si="37"/>
        <v>1.8343864460524213</v>
      </c>
      <c r="K59" s="158">
        <f t="shared" si="38"/>
        <v>1.7242192023092717</v>
      </c>
      <c r="L59" s="158">
        <f t="shared" si="38"/>
        <v>1.9445536897955709</v>
      </c>
      <c r="M59" s="162">
        <f t="shared" si="41"/>
        <v>7.9973100662910506</v>
      </c>
    </row>
    <row r="60" spans="1:13" ht="14.45" customHeight="1" x14ac:dyDescent="0.15">
      <c r="A60" s="46"/>
      <c r="B60" s="70">
        <v>65</v>
      </c>
      <c r="C60" s="158">
        <f t="shared" si="39"/>
        <v>19.068868760336937</v>
      </c>
      <c r="D60" s="158">
        <f t="shared" si="35"/>
        <v>18.747903044646534</v>
      </c>
      <c r="E60" s="159">
        <f t="shared" si="35"/>
        <v>19.389834476027339</v>
      </c>
      <c r="F60" s="160">
        <f t="shared" si="40"/>
        <v>17.180041765809097</v>
      </c>
      <c r="G60" s="158">
        <f t="shared" si="36"/>
        <v>16.892818983816742</v>
      </c>
      <c r="H60" s="158">
        <f t="shared" si="36"/>
        <v>17.467264547801452</v>
      </c>
      <c r="I60" s="161">
        <f t="shared" si="37"/>
        <v>90.094708719918501</v>
      </c>
      <c r="J60" s="160">
        <f t="shared" si="37"/>
        <v>1.8888269945278364</v>
      </c>
      <c r="K60" s="158">
        <f t="shared" si="38"/>
        <v>1.7743787891876237</v>
      </c>
      <c r="L60" s="158">
        <f t="shared" si="38"/>
        <v>2.0032751998680491</v>
      </c>
      <c r="M60" s="162">
        <f t="shared" si="41"/>
        <v>9.9052912800814816</v>
      </c>
    </row>
    <row r="61" spans="1:13" ht="14.45" customHeight="1" x14ac:dyDescent="0.15">
      <c r="A61" s="46"/>
      <c r="B61" s="70">
        <v>70</v>
      </c>
      <c r="C61" s="158">
        <f t="shared" si="39"/>
        <v>15.339462460897542</v>
      </c>
      <c r="D61" s="158">
        <f t="shared" si="35"/>
        <v>15.056981438943527</v>
      </c>
      <c r="E61" s="159">
        <f t="shared" si="35"/>
        <v>15.621943482851556</v>
      </c>
      <c r="F61" s="160">
        <f t="shared" si="40"/>
        <v>13.425193646864463</v>
      </c>
      <c r="G61" s="158">
        <f t="shared" si="36"/>
        <v>13.172781441819714</v>
      </c>
      <c r="H61" s="158">
        <f t="shared" si="36"/>
        <v>13.677605851909211</v>
      </c>
      <c r="I61" s="161">
        <f t="shared" si="37"/>
        <v>87.520626495792669</v>
      </c>
      <c r="J61" s="160">
        <f t="shared" si="37"/>
        <v>1.914268814033081</v>
      </c>
      <c r="K61" s="158">
        <f t="shared" si="38"/>
        <v>1.7955674926986869</v>
      </c>
      <c r="L61" s="158">
        <f t="shared" si="38"/>
        <v>2.0329701353674752</v>
      </c>
      <c r="M61" s="162">
        <f t="shared" si="41"/>
        <v>12.479373504207352</v>
      </c>
    </row>
    <row r="62" spans="1:13" ht="14.45" customHeight="1" x14ac:dyDescent="0.15">
      <c r="A62" s="46"/>
      <c r="B62" s="70">
        <v>75</v>
      </c>
      <c r="C62" s="158">
        <f t="shared" si="39"/>
        <v>11.757873515700547</v>
      </c>
      <c r="D62" s="158">
        <f t="shared" si="35"/>
        <v>11.510980108617387</v>
      </c>
      <c r="E62" s="159">
        <f t="shared" si="35"/>
        <v>12.004766922783707</v>
      </c>
      <c r="F62" s="160">
        <f t="shared" si="40"/>
        <v>9.8401769176999974</v>
      </c>
      <c r="G62" s="158">
        <f t="shared" si="36"/>
        <v>9.6167838317145549</v>
      </c>
      <c r="H62" s="158">
        <f t="shared" si="36"/>
        <v>10.06357000368544</v>
      </c>
      <c r="I62" s="161">
        <f t="shared" si="37"/>
        <v>83.690106927585092</v>
      </c>
      <c r="J62" s="160">
        <f t="shared" si="37"/>
        <v>1.9176965980005489</v>
      </c>
      <c r="K62" s="158">
        <f t="shared" si="38"/>
        <v>1.793203367513583</v>
      </c>
      <c r="L62" s="158">
        <f t="shared" si="38"/>
        <v>2.0421898284875151</v>
      </c>
      <c r="M62" s="162">
        <f t="shared" si="41"/>
        <v>16.309893072414894</v>
      </c>
    </row>
    <row r="63" spans="1:13" ht="14.45" customHeight="1" x14ac:dyDescent="0.15">
      <c r="A63" s="46"/>
      <c r="B63" s="70">
        <v>80</v>
      </c>
      <c r="C63" s="158">
        <f>AB23</f>
        <v>8.7751050225243183</v>
      </c>
      <c r="D63" s="158">
        <f t="shared" si="35"/>
        <v>8.5679836984933395</v>
      </c>
      <c r="E63" s="159">
        <f t="shared" si="35"/>
        <v>8.9822263465552972</v>
      </c>
      <c r="F63" s="160">
        <f>AC23</f>
        <v>6.8628775163739126</v>
      </c>
      <c r="G63" s="158">
        <f t="shared" si="36"/>
        <v>6.6621504067282658</v>
      </c>
      <c r="H63" s="158">
        <f t="shared" si="36"/>
        <v>7.0636046260195595</v>
      </c>
      <c r="I63" s="161">
        <f t="shared" si="37"/>
        <v>78.208494357138548</v>
      </c>
      <c r="J63" s="160">
        <f t="shared" si="37"/>
        <v>1.912227506150407</v>
      </c>
      <c r="K63" s="158">
        <f t="shared" si="38"/>
        <v>1.7747138851600999</v>
      </c>
      <c r="L63" s="158">
        <f t="shared" si="38"/>
        <v>2.049741127140714</v>
      </c>
      <c r="M63" s="162">
        <f>AF23</f>
        <v>21.79150564286147</v>
      </c>
    </row>
    <row r="64" spans="1:13" ht="14.45" customHeight="1" x14ac:dyDescent="0.15">
      <c r="A64" s="22"/>
      <c r="B64" s="93">
        <v>85</v>
      </c>
      <c r="C64" s="163">
        <f>AB24</f>
        <v>6.5464655748907807</v>
      </c>
      <c r="D64" s="163">
        <f t="shared" si="35"/>
        <v>6.053934366371502</v>
      </c>
      <c r="E64" s="164">
        <f t="shared" si="35"/>
        <v>7.0389967834100595</v>
      </c>
      <c r="F64" s="165">
        <f>AC24</f>
        <v>4.6358227803758059</v>
      </c>
      <c r="G64" s="163">
        <f t="shared" si="36"/>
        <v>4.2513975329441012</v>
      </c>
      <c r="H64" s="163">
        <f t="shared" si="36"/>
        <v>5.0202480278075106</v>
      </c>
      <c r="I64" s="166">
        <f t="shared" si="37"/>
        <v>70.814132104454671</v>
      </c>
      <c r="J64" s="165">
        <f t="shared" si="37"/>
        <v>1.9106427945149742</v>
      </c>
      <c r="K64" s="163">
        <f t="shared" si="38"/>
        <v>1.6943143008742401</v>
      </c>
      <c r="L64" s="163">
        <f t="shared" si="38"/>
        <v>2.1269712881557084</v>
      </c>
      <c r="M64" s="167">
        <f>AF24</f>
        <v>29.185867895545314</v>
      </c>
    </row>
    <row r="65" spans="1:13" ht="14.45" customHeight="1" x14ac:dyDescent="0.15">
      <c r="A65" s="46" t="s">
        <v>102</v>
      </c>
      <c r="B65" s="168">
        <v>0</v>
      </c>
      <c r="C65" s="169">
        <f>AB25</f>
        <v>86.446063067113343</v>
      </c>
      <c r="D65" s="169">
        <f t="shared" si="35"/>
        <v>85.947138663124989</v>
      </c>
      <c r="E65" s="170">
        <f t="shared" si="35"/>
        <v>86.944987471101697</v>
      </c>
      <c r="F65" s="171">
        <f>AC25</f>
        <v>82.952219779532001</v>
      </c>
      <c r="G65" s="169">
        <f t="shared" si="36"/>
        <v>82.497951757667693</v>
      </c>
      <c r="H65" s="169">
        <f t="shared" si="36"/>
        <v>83.40648780139631</v>
      </c>
      <c r="I65" s="172">
        <f t="shared" si="37"/>
        <v>95.958354650727287</v>
      </c>
      <c r="J65" s="171">
        <f t="shared" si="37"/>
        <v>3.4938432875813246</v>
      </c>
      <c r="K65" s="169">
        <f t="shared" si="38"/>
        <v>3.3637110179041483</v>
      </c>
      <c r="L65" s="169">
        <f t="shared" si="38"/>
        <v>3.6239755572585008</v>
      </c>
      <c r="M65" s="173">
        <f>AF25</f>
        <v>4.0416453492726916</v>
      </c>
    </row>
    <row r="66" spans="1:13" ht="14.45" customHeight="1" x14ac:dyDescent="0.15">
      <c r="A66" s="125"/>
      <c r="B66" s="70">
        <v>5</v>
      </c>
      <c r="C66" s="158">
        <f>AB26</f>
        <v>81.551283299490279</v>
      </c>
      <c r="D66" s="158">
        <f t="shared" si="35"/>
        <v>81.073532138392991</v>
      </c>
      <c r="E66" s="159">
        <f t="shared" si="35"/>
        <v>82.029034460587567</v>
      </c>
      <c r="F66" s="160">
        <f>AC26</f>
        <v>78.053144178707001</v>
      </c>
      <c r="G66" s="158">
        <f t="shared" si="36"/>
        <v>77.620387446459134</v>
      </c>
      <c r="H66" s="158">
        <f t="shared" si="36"/>
        <v>78.485900910954868</v>
      </c>
      <c r="I66" s="161">
        <f t="shared" si="37"/>
        <v>95.71050389490911</v>
      </c>
      <c r="J66" s="160">
        <f t="shared" si="37"/>
        <v>3.4981391207832599</v>
      </c>
      <c r="K66" s="158">
        <f t="shared" si="38"/>
        <v>3.3679831142956211</v>
      </c>
      <c r="L66" s="158">
        <f t="shared" si="38"/>
        <v>3.6282951272708988</v>
      </c>
      <c r="M66" s="162">
        <f>AF26</f>
        <v>4.2894961050908735</v>
      </c>
    </row>
    <row r="67" spans="1:13" ht="14.45" customHeight="1" x14ac:dyDescent="0.15">
      <c r="A67" s="125"/>
      <c r="B67" s="70">
        <v>10</v>
      </c>
      <c r="C67" s="158">
        <f t="shared" ref="C67:C80" si="42">AB27</f>
        <v>76.593793990981411</v>
      </c>
      <c r="D67" s="158">
        <f t="shared" si="35"/>
        <v>76.12310852891332</v>
      </c>
      <c r="E67" s="159">
        <f t="shared" si="35"/>
        <v>77.064479453049501</v>
      </c>
      <c r="F67" s="160">
        <f t="shared" ref="F67:F80" si="43">AC27</f>
        <v>73.093779949178497</v>
      </c>
      <c r="G67" s="158">
        <f t="shared" si="36"/>
        <v>72.668183551191433</v>
      </c>
      <c r="H67" s="158">
        <f t="shared" si="36"/>
        <v>73.519376347165561</v>
      </c>
      <c r="I67" s="161">
        <f t="shared" si="37"/>
        <v>95.430420848175999</v>
      </c>
      <c r="J67" s="160">
        <f t="shared" si="37"/>
        <v>3.500014041802908</v>
      </c>
      <c r="K67" s="158">
        <f t="shared" si="38"/>
        <v>3.3698401631466957</v>
      </c>
      <c r="L67" s="158">
        <f t="shared" si="38"/>
        <v>3.6301879204591203</v>
      </c>
      <c r="M67" s="162">
        <f t="shared" ref="M67:M80" si="44">AF27</f>
        <v>4.569579151823997</v>
      </c>
    </row>
    <row r="68" spans="1:13" ht="14.45" customHeight="1" x14ac:dyDescent="0.15">
      <c r="A68" s="125"/>
      <c r="B68" s="70">
        <v>15</v>
      </c>
      <c r="C68" s="158">
        <f t="shared" si="42"/>
        <v>71.593793990981396</v>
      </c>
      <c r="D68" s="158">
        <f t="shared" si="35"/>
        <v>71.123108528913306</v>
      </c>
      <c r="E68" s="159">
        <f t="shared" si="35"/>
        <v>72.064479453049486</v>
      </c>
      <c r="F68" s="160">
        <f t="shared" si="43"/>
        <v>68.093779949178497</v>
      </c>
      <c r="G68" s="158">
        <f t="shared" si="36"/>
        <v>67.668183551191433</v>
      </c>
      <c r="H68" s="158">
        <f t="shared" si="36"/>
        <v>68.519376347165561</v>
      </c>
      <c r="I68" s="161">
        <f t="shared" si="37"/>
        <v>95.111288497654144</v>
      </c>
      <c r="J68" s="160">
        <f t="shared" si="37"/>
        <v>3.500014041802908</v>
      </c>
      <c r="K68" s="158">
        <f t="shared" si="38"/>
        <v>3.3698401631466957</v>
      </c>
      <c r="L68" s="158">
        <f t="shared" si="38"/>
        <v>3.6301879204591203</v>
      </c>
      <c r="M68" s="162">
        <f t="shared" si="44"/>
        <v>4.8887115023458616</v>
      </c>
    </row>
    <row r="69" spans="1:13" ht="14.45" customHeight="1" x14ac:dyDescent="0.15">
      <c r="A69" s="125"/>
      <c r="B69" s="70">
        <v>20</v>
      </c>
      <c r="C69" s="158">
        <f t="shared" si="42"/>
        <v>66.630931771273438</v>
      </c>
      <c r="D69" s="158">
        <f t="shared" si="35"/>
        <v>66.165654632815517</v>
      </c>
      <c r="E69" s="159">
        <f t="shared" si="35"/>
        <v>67.096208909731359</v>
      </c>
      <c r="F69" s="160">
        <f t="shared" si="43"/>
        <v>63.129028274841538</v>
      </c>
      <c r="G69" s="158">
        <f t="shared" si="36"/>
        <v>62.708846931712252</v>
      </c>
      <c r="H69" s="158">
        <f t="shared" si="36"/>
        <v>63.549209617970824</v>
      </c>
      <c r="I69" s="161">
        <f t="shared" si="37"/>
        <v>94.744327591796235</v>
      </c>
      <c r="J69" s="160">
        <f t="shared" si="37"/>
        <v>3.50190349643192</v>
      </c>
      <c r="K69" s="158">
        <f t="shared" si="38"/>
        <v>3.3717120333419293</v>
      </c>
      <c r="L69" s="158">
        <f t="shared" si="38"/>
        <v>3.6320949595219107</v>
      </c>
      <c r="M69" s="162">
        <f t="shared" si="44"/>
        <v>5.2556724082038038</v>
      </c>
    </row>
    <row r="70" spans="1:13" ht="14.45" customHeight="1" x14ac:dyDescent="0.15">
      <c r="A70" s="125"/>
      <c r="B70" s="70">
        <v>25</v>
      </c>
      <c r="C70" s="158">
        <f t="shared" si="42"/>
        <v>61.788964625975524</v>
      </c>
      <c r="D70" s="158">
        <f t="shared" si="35"/>
        <v>61.349070467121734</v>
      </c>
      <c r="E70" s="159">
        <f t="shared" si="35"/>
        <v>62.228858784829313</v>
      </c>
      <c r="F70" s="160">
        <f t="shared" si="43"/>
        <v>58.278428925980769</v>
      </c>
      <c r="G70" s="158">
        <f t="shared" si="36"/>
        <v>57.883543707031997</v>
      </c>
      <c r="H70" s="158">
        <f t="shared" si="36"/>
        <v>58.673314144929542</v>
      </c>
      <c r="I70" s="161">
        <f t="shared" si="37"/>
        <v>94.318507000004075</v>
      </c>
      <c r="J70" s="160">
        <f t="shared" si="37"/>
        <v>3.5105356999947595</v>
      </c>
      <c r="K70" s="158">
        <f t="shared" si="38"/>
        <v>3.3802984464574677</v>
      </c>
      <c r="L70" s="158">
        <f t="shared" si="38"/>
        <v>3.6407729535320512</v>
      </c>
      <c r="M70" s="162">
        <f t="shared" si="44"/>
        <v>5.6814929999959283</v>
      </c>
    </row>
    <row r="71" spans="1:13" ht="14.45" customHeight="1" x14ac:dyDescent="0.15">
      <c r="A71" s="125"/>
      <c r="B71" s="70">
        <v>30</v>
      </c>
      <c r="C71" s="158">
        <f t="shared" si="42"/>
        <v>56.916851328495142</v>
      </c>
      <c r="D71" s="158">
        <f t="shared" si="35"/>
        <v>56.494236662030843</v>
      </c>
      <c r="E71" s="159">
        <f t="shared" si="35"/>
        <v>57.33946599495944</v>
      </c>
      <c r="F71" s="160">
        <f t="shared" si="43"/>
        <v>53.398726164091656</v>
      </c>
      <c r="G71" s="158">
        <f t="shared" si="36"/>
        <v>53.020994919553445</v>
      </c>
      <c r="H71" s="158">
        <f t="shared" si="36"/>
        <v>53.776457408629867</v>
      </c>
      <c r="I71" s="161">
        <f t="shared" si="37"/>
        <v>93.818833821114495</v>
      </c>
      <c r="J71" s="160">
        <f t="shared" si="37"/>
        <v>3.5181251644034992</v>
      </c>
      <c r="K71" s="158">
        <f t="shared" si="38"/>
        <v>3.387818900467539</v>
      </c>
      <c r="L71" s="158">
        <f t="shared" si="38"/>
        <v>3.6484314283394594</v>
      </c>
      <c r="M71" s="162">
        <f t="shared" si="44"/>
        <v>6.1811661788855261</v>
      </c>
    </row>
    <row r="72" spans="1:13" ht="14.45" customHeight="1" x14ac:dyDescent="0.15">
      <c r="A72" s="125"/>
      <c r="B72" s="70">
        <v>35</v>
      </c>
      <c r="C72" s="158">
        <f t="shared" si="42"/>
        <v>52.165932498900098</v>
      </c>
      <c r="D72" s="158">
        <f t="shared" si="35"/>
        <v>51.770581923877522</v>
      </c>
      <c r="E72" s="159">
        <f t="shared" si="35"/>
        <v>52.561283073922674</v>
      </c>
      <c r="F72" s="160">
        <f t="shared" si="43"/>
        <v>48.63167159584544</v>
      </c>
      <c r="G72" s="158">
        <f t="shared" si="36"/>
        <v>48.280885063529944</v>
      </c>
      <c r="H72" s="158">
        <f t="shared" si="36"/>
        <v>48.982458128160935</v>
      </c>
      <c r="I72" s="161">
        <f t="shared" si="37"/>
        <v>93.224963623281965</v>
      </c>
      <c r="J72" s="160">
        <f t="shared" si="37"/>
        <v>3.5342609030546597</v>
      </c>
      <c r="K72" s="158">
        <f t="shared" si="38"/>
        <v>3.4037413497749194</v>
      </c>
      <c r="L72" s="158">
        <f t="shared" si="38"/>
        <v>3.6647804563344</v>
      </c>
      <c r="M72" s="162">
        <f t="shared" si="44"/>
        <v>6.7750363767180399</v>
      </c>
    </row>
    <row r="73" spans="1:13" ht="14.45" customHeight="1" x14ac:dyDescent="0.15">
      <c r="A73" s="125"/>
      <c r="B73" s="70">
        <v>40</v>
      </c>
      <c r="C73" s="158">
        <f t="shared" si="42"/>
        <v>47.372346932834027</v>
      </c>
      <c r="D73" s="158">
        <f t="shared" si="35"/>
        <v>46.996618182333592</v>
      </c>
      <c r="E73" s="159">
        <f t="shared" si="35"/>
        <v>47.748075683334463</v>
      </c>
      <c r="F73" s="160">
        <f t="shared" si="43"/>
        <v>43.823349736922538</v>
      </c>
      <c r="G73" s="158">
        <f t="shared" si="36"/>
        <v>43.491828420144962</v>
      </c>
      <c r="H73" s="158">
        <f t="shared" si="36"/>
        <v>44.154871053700113</v>
      </c>
      <c r="I73" s="161">
        <f t="shared" si="37"/>
        <v>92.508293496745324</v>
      </c>
      <c r="J73" s="160">
        <f t="shared" si="37"/>
        <v>3.5489971959114883</v>
      </c>
      <c r="K73" s="158">
        <f t="shared" si="38"/>
        <v>3.4182534073956043</v>
      </c>
      <c r="L73" s="158">
        <f t="shared" si="38"/>
        <v>3.6797409844273723</v>
      </c>
      <c r="M73" s="162">
        <f t="shared" si="44"/>
        <v>7.4917065032546635</v>
      </c>
    </row>
    <row r="74" spans="1:13" ht="14.45" customHeight="1" x14ac:dyDescent="0.15">
      <c r="A74" s="125"/>
      <c r="B74" s="70">
        <v>45</v>
      </c>
      <c r="C74" s="158">
        <f t="shared" si="42"/>
        <v>42.641186126374905</v>
      </c>
      <c r="D74" s="158">
        <f t="shared" si="35"/>
        <v>42.29277634896907</v>
      </c>
      <c r="E74" s="159">
        <f t="shared" si="35"/>
        <v>42.989595903780739</v>
      </c>
      <c r="F74" s="160">
        <f t="shared" si="43"/>
        <v>39.070841553304</v>
      </c>
      <c r="G74" s="158">
        <f t="shared" si="36"/>
        <v>38.765844549555183</v>
      </c>
      <c r="H74" s="158">
        <f t="shared" si="36"/>
        <v>39.375838557052816</v>
      </c>
      <c r="I74" s="161">
        <f t="shared" si="37"/>
        <v>91.627004552618345</v>
      </c>
      <c r="J74" s="160">
        <f t="shared" si="37"/>
        <v>3.5703445730708996</v>
      </c>
      <c r="K74" s="158">
        <f t="shared" si="38"/>
        <v>3.4393303664645654</v>
      </c>
      <c r="L74" s="158">
        <f t="shared" si="38"/>
        <v>3.7013587796772338</v>
      </c>
      <c r="M74" s="162">
        <f t="shared" si="44"/>
        <v>8.3729954473816335</v>
      </c>
    </row>
    <row r="75" spans="1:13" ht="14.45" customHeight="1" x14ac:dyDescent="0.15">
      <c r="A75" s="125"/>
      <c r="B75" s="70">
        <v>50</v>
      </c>
      <c r="C75" s="158">
        <f t="shared" si="42"/>
        <v>37.762578557259175</v>
      </c>
      <c r="D75" s="158">
        <f t="shared" si="35"/>
        <v>37.424915768492369</v>
      </c>
      <c r="E75" s="159">
        <f t="shared" si="35"/>
        <v>38.100241346025982</v>
      </c>
      <c r="F75" s="160">
        <f t="shared" si="43"/>
        <v>34.188937494908906</v>
      </c>
      <c r="G75" s="158">
        <f t="shared" si="36"/>
        <v>33.894278292961793</v>
      </c>
      <c r="H75" s="158">
        <f t="shared" si="36"/>
        <v>34.483596696856019</v>
      </c>
      <c r="I75" s="161">
        <f t="shared" si="37"/>
        <v>90.536554443887937</v>
      </c>
      <c r="J75" s="160">
        <f t="shared" si="37"/>
        <v>3.5736410623502652</v>
      </c>
      <c r="K75" s="158">
        <f t="shared" si="38"/>
        <v>3.4426138177361287</v>
      </c>
      <c r="L75" s="158">
        <f t="shared" si="38"/>
        <v>3.7046683069644017</v>
      </c>
      <c r="M75" s="162">
        <f t="shared" si="44"/>
        <v>9.4634455561120507</v>
      </c>
    </row>
    <row r="76" spans="1:13" ht="14.45" customHeight="1" x14ac:dyDescent="0.15">
      <c r="A76" s="125"/>
      <c r="B76" s="70">
        <v>55</v>
      </c>
      <c r="C76" s="158">
        <f t="shared" si="42"/>
        <v>33.102370498469682</v>
      </c>
      <c r="D76" s="158">
        <f t="shared" si="35"/>
        <v>32.787715010759669</v>
      </c>
      <c r="E76" s="159">
        <f t="shared" si="35"/>
        <v>33.417025986179695</v>
      </c>
      <c r="F76" s="160">
        <f t="shared" si="43"/>
        <v>29.500891406957361</v>
      </c>
      <c r="G76" s="158">
        <f t="shared" si="36"/>
        <v>29.227795181855701</v>
      </c>
      <c r="H76" s="158">
        <f t="shared" si="36"/>
        <v>29.773987632059022</v>
      </c>
      <c r="I76" s="161">
        <f t="shared" si="37"/>
        <v>89.120177687338682</v>
      </c>
      <c r="J76" s="160">
        <f t="shared" si="37"/>
        <v>3.6014790915123207</v>
      </c>
      <c r="K76" s="158">
        <f t="shared" si="38"/>
        <v>3.4699685762854946</v>
      </c>
      <c r="L76" s="158">
        <f t="shared" si="38"/>
        <v>3.7329896067391468</v>
      </c>
      <c r="M76" s="162">
        <f t="shared" si="44"/>
        <v>10.879822312661314</v>
      </c>
    </row>
    <row r="77" spans="1:13" ht="14.45" customHeight="1" x14ac:dyDescent="0.15">
      <c r="A77" s="125"/>
      <c r="B77" s="70">
        <v>60</v>
      </c>
      <c r="C77" s="158">
        <f t="shared" si="42"/>
        <v>28.529790452852389</v>
      </c>
      <c r="D77" s="158">
        <f t="shared" si="35"/>
        <v>28.236547867525957</v>
      </c>
      <c r="E77" s="159">
        <f t="shared" si="35"/>
        <v>28.823033038178821</v>
      </c>
      <c r="F77" s="160">
        <f t="shared" si="43"/>
        <v>24.888218188668393</v>
      </c>
      <c r="G77" s="158">
        <f t="shared" si="36"/>
        <v>24.634545608459277</v>
      </c>
      <c r="H77" s="158">
        <f t="shared" si="36"/>
        <v>25.141890768877509</v>
      </c>
      <c r="I77" s="161">
        <f t="shared" si="37"/>
        <v>87.23589550998642</v>
      </c>
      <c r="J77" s="160">
        <f t="shared" si="37"/>
        <v>3.6415722641839934</v>
      </c>
      <c r="K77" s="158">
        <f t="shared" si="38"/>
        <v>3.5091887331588794</v>
      </c>
      <c r="L77" s="158">
        <f t="shared" si="38"/>
        <v>3.7739557952091074</v>
      </c>
      <c r="M77" s="162">
        <f t="shared" si="44"/>
        <v>12.764104490013567</v>
      </c>
    </row>
    <row r="78" spans="1:13" ht="14.45" customHeight="1" x14ac:dyDescent="0.15">
      <c r="A78" s="125"/>
      <c r="B78" s="70">
        <v>65</v>
      </c>
      <c r="C78" s="158">
        <f t="shared" si="42"/>
        <v>24.049226472137828</v>
      </c>
      <c r="D78" s="158">
        <f t="shared" si="35"/>
        <v>23.778650220774178</v>
      </c>
      <c r="E78" s="159">
        <f t="shared" si="35"/>
        <v>24.319802723501478</v>
      </c>
      <c r="F78" s="160">
        <f t="shared" si="43"/>
        <v>20.365113046636733</v>
      </c>
      <c r="G78" s="158">
        <f t="shared" si="36"/>
        <v>20.130962758293002</v>
      </c>
      <c r="H78" s="158">
        <f t="shared" si="36"/>
        <v>20.599263334980463</v>
      </c>
      <c r="I78" s="161">
        <f t="shared" si="37"/>
        <v>84.680948346636768</v>
      </c>
      <c r="J78" s="160">
        <f t="shared" si="37"/>
        <v>3.6841134255010952</v>
      </c>
      <c r="K78" s="158">
        <f t="shared" si="38"/>
        <v>3.5506522474026569</v>
      </c>
      <c r="L78" s="158">
        <f t="shared" si="38"/>
        <v>3.8175746035995335</v>
      </c>
      <c r="M78" s="162">
        <f t="shared" si="44"/>
        <v>15.31905165336322</v>
      </c>
    </row>
    <row r="79" spans="1:13" ht="14.45" customHeight="1" x14ac:dyDescent="0.15">
      <c r="A79" s="125"/>
      <c r="B79" s="70">
        <v>70</v>
      </c>
      <c r="C79" s="158">
        <f t="shared" si="42"/>
        <v>19.806802460031069</v>
      </c>
      <c r="D79" s="158">
        <f t="shared" si="35"/>
        <v>19.574547593655581</v>
      </c>
      <c r="E79" s="159">
        <f t="shared" si="35"/>
        <v>20.039057326406557</v>
      </c>
      <c r="F79" s="160">
        <f t="shared" si="43"/>
        <v>16.086903775289638</v>
      </c>
      <c r="G79" s="158">
        <f t="shared" si="36"/>
        <v>15.883291571403127</v>
      </c>
      <c r="H79" s="158">
        <f t="shared" si="36"/>
        <v>16.290515979176149</v>
      </c>
      <c r="I79" s="161">
        <f t="shared" si="37"/>
        <v>81.219085249888451</v>
      </c>
      <c r="J79" s="160">
        <f t="shared" si="37"/>
        <v>3.7198986847414313</v>
      </c>
      <c r="K79" s="158">
        <f t="shared" si="38"/>
        <v>3.585809827193303</v>
      </c>
      <c r="L79" s="158">
        <f t="shared" si="38"/>
        <v>3.8539875422895595</v>
      </c>
      <c r="M79" s="162">
        <f t="shared" si="44"/>
        <v>18.780914750111542</v>
      </c>
    </row>
    <row r="80" spans="1:13" ht="14.45" customHeight="1" x14ac:dyDescent="0.15">
      <c r="A80" s="125"/>
      <c r="B80" s="70">
        <v>75</v>
      </c>
      <c r="C80" s="158">
        <f t="shared" si="42"/>
        <v>15.609863557958908</v>
      </c>
      <c r="D80" s="158">
        <f t="shared" si="35"/>
        <v>15.412713271081698</v>
      </c>
      <c r="E80" s="159">
        <f t="shared" si="35"/>
        <v>15.807013844836119</v>
      </c>
      <c r="F80" s="160">
        <f t="shared" si="43"/>
        <v>11.870715133452981</v>
      </c>
      <c r="G80" s="158">
        <f t="shared" si="36"/>
        <v>11.691121826424776</v>
      </c>
      <c r="H80" s="158">
        <f t="shared" si="36"/>
        <v>12.050308440481185</v>
      </c>
      <c r="I80" s="161">
        <f t="shared" si="37"/>
        <v>76.046245307509622</v>
      </c>
      <c r="J80" s="160">
        <f t="shared" si="37"/>
        <v>3.7391484245059239</v>
      </c>
      <c r="K80" s="158">
        <f t="shared" si="38"/>
        <v>3.604421144805066</v>
      </c>
      <c r="L80" s="158">
        <f t="shared" si="38"/>
        <v>3.8738757042067817</v>
      </c>
      <c r="M80" s="162">
        <f t="shared" si="44"/>
        <v>23.953754692490357</v>
      </c>
    </row>
    <row r="81" spans="1:13" ht="14.45" customHeight="1" x14ac:dyDescent="0.15">
      <c r="A81" s="125"/>
      <c r="B81" s="70">
        <v>80</v>
      </c>
      <c r="C81" s="158">
        <f>AB41</f>
        <v>11.704168321113064</v>
      </c>
      <c r="D81" s="158">
        <f t="shared" si="35"/>
        <v>11.550647096812217</v>
      </c>
      <c r="E81" s="159">
        <f t="shared" si="35"/>
        <v>11.857689545413912</v>
      </c>
      <c r="F81" s="160">
        <f>AC41</f>
        <v>8.0315614633837864</v>
      </c>
      <c r="G81" s="158">
        <f t="shared" si="36"/>
        <v>7.8741804986698751</v>
      </c>
      <c r="H81" s="158">
        <f t="shared" si="36"/>
        <v>8.1889424280976968</v>
      </c>
      <c r="I81" s="161">
        <f t="shared" si="37"/>
        <v>68.621376957606728</v>
      </c>
      <c r="J81" s="160">
        <f t="shared" si="37"/>
        <v>3.6726068577292765</v>
      </c>
      <c r="K81" s="158">
        <f t="shared" si="38"/>
        <v>3.5378281987425049</v>
      </c>
      <c r="L81" s="158">
        <f t="shared" si="38"/>
        <v>3.8073855167160482</v>
      </c>
      <c r="M81" s="162">
        <f>AF41</f>
        <v>31.378623042393261</v>
      </c>
    </row>
    <row r="82" spans="1:13" ht="14.45" customHeight="1" thickBot="1" x14ac:dyDescent="0.2">
      <c r="A82" s="129"/>
      <c r="B82" s="130">
        <v>85</v>
      </c>
      <c r="C82" s="174">
        <f>AB42</f>
        <v>8.330239308107771</v>
      </c>
      <c r="D82" s="174">
        <f t="shared" si="35"/>
        <v>7.8897547010140574</v>
      </c>
      <c r="E82" s="175">
        <f t="shared" si="35"/>
        <v>8.7707239152014846</v>
      </c>
      <c r="F82" s="176">
        <f>AC42</f>
        <v>4.8753315572897264</v>
      </c>
      <c r="G82" s="174">
        <f t="shared" si="36"/>
        <v>4.5864825146086279</v>
      </c>
      <c r="H82" s="174">
        <f t="shared" si="36"/>
        <v>5.164180599970825</v>
      </c>
      <c r="I82" s="177">
        <f t="shared" si="37"/>
        <v>58.525708289611757</v>
      </c>
      <c r="J82" s="176">
        <f t="shared" si="37"/>
        <v>3.454907750818045</v>
      </c>
      <c r="K82" s="174">
        <f t="shared" si="38"/>
        <v>3.230520874136781</v>
      </c>
      <c r="L82" s="174">
        <f t="shared" si="38"/>
        <v>3.679294627499309</v>
      </c>
      <c r="M82" s="178">
        <f>AF42</f>
        <v>41.47429171038825</v>
      </c>
    </row>
    <row r="83" spans="1:13" ht="14.45" customHeight="1" thickTop="1" x14ac:dyDescent="0.15"/>
    <row r="84" spans="1:13" ht="14.45" customHeight="1" x14ac:dyDescent="0.15"/>
  </sheetData>
  <protectedRanges>
    <protectedRange sqref="C7:F42" name="範囲1_1"/>
  </protectedRanges>
  <mergeCells count="30">
    <mergeCell ref="A1:M1"/>
    <mergeCell ref="B4:F4"/>
    <mergeCell ref="G4:L4"/>
    <mergeCell ref="O4:P4"/>
    <mergeCell ref="Q4:S4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T4:W4"/>
    <mergeCell ref="AL5:AM5"/>
    <mergeCell ref="AN5:AO5"/>
    <mergeCell ref="AP5:AQ5"/>
    <mergeCell ref="AR5:AS5"/>
    <mergeCell ref="AT5:AU5"/>
    <mergeCell ref="A45:A46"/>
    <mergeCell ref="B45:B46"/>
    <mergeCell ref="C45:E45"/>
    <mergeCell ref="F45:I45"/>
    <mergeCell ref="J45:M45"/>
    <mergeCell ref="D46:E46"/>
    <mergeCell ref="G46:H46"/>
    <mergeCell ref="K46:L46"/>
  </mergeCells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4"/>
  <sheetViews>
    <sheetView workbookViewId="0">
      <selection activeCell="J18" sqref="J18"/>
    </sheetView>
  </sheetViews>
  <sheetFormatPr defaultRowHeight="13.5" x14ac:dyDescent="0.15"/>
  <cols>
    <col min="1" max="1" width="4.625" style="1" customWidth="1"/>
    <col min="2" max="2" width="7.625" style="1" customWidth="1"/>
    <col min="3" max="7" width="9.625" style="1" customWidth="1"/>
    <col min="8" max="8" width="11.625" style="1" bestFit="1" customWidth="1"/>
    <col min="9" max="11" width="9.625" style="1" customWidth="1"/>
    <col min="12" max="12" width="11.625" style="1" bestFit="1" customWidth="1"/>
    <col min="13" max="14" width="9.625" style="1" customWidth="1"/>
    <col min="15" max="16" width="8.625" style="1" customWidth="1"/>
    <col min="17" max="22" width="9.625" style="1" customWidth="1"/>
    <col min="23" max="23" width="10.625" style="1" customWidth="1"/>
    <col min="24" max="24" width="9.625" style="1" customWidth="1"/>
    <col min="25" max="25" width="10.625" style="1" customWidth="1"/>
    <col min="26" max="26" width="9.625" style="1" customWidth="1"/>
    <col min="27" max="32" width="10.625" style="1" customWidth="1"/>
    <col min="33" max="33" width="6.625" style="1" customWidth="1"/>
    <col min="34" max="41" width="10.625" style="1" customWidth="1"/>
    <col min="42" max="47" width="9.625" style="1" customWidth="1"/>
    <col min="48" max="256" width="9" style="1"/>
    <col min="257" max="257" width="4.625" style="1" customWidth="1"/>
    <col min="258" max="258" width="7.625" style="1" customWidth="1"/>
    <col min="259" max="270" width="9.625" style="1" customWidth="1"/>
    <col min="271" max="272" width="8.625" style="1" customWidth="1"/>
    <col min="273" max="278" width="9.625" style="1" customWidth="1"/>
    <col min="279" max="279" width="10.625" style="1" customWidth="1"/>
    <col min="280" max="280" width="9.625" style="1" customWidth="1"/>
    <col min="281" max="281" width="10.625" style="1" customWidth="1"/>
    <col min="282" max="282" width="9.625" style="1" customWidth="1"/>
    <col min="283" max="288" width="10.625" style="1" customWidth="1"/>
    <col min="289" max="289" width="6.625" style="1" customWidth="1"/>
    <col min="290" max="297" width="10.625" style="1" customWidth="1"/>
    <col min="298" max="303" width="9.625" style="1" customWidth="1"/>
    <col min="304" max="512" width="9" style="1"/>
    <col min="513" max="513" width="4.625" style="1" customWidth="1"/>
    <col min="514" max="514" width="7.625" style="1" customWidth="1"/>
    <col min="515" max="526" width="9.625" style="1" customWidth="1"/>
    <col min="527" max="528" width="8.625" style="1" customWidth="1"/>
    <col min="529" max="534" width="9.625" style="1" customWidth="1"/>
    <col min="535" max="535" width="10.625" style="1" customWidth="1"/>
    <col min="536" max="536" width="9.625" style="1" customWidth="1"/>
    <col min="537" max="537" width="10.625" style="1" customWidth="1"/>
    <col min="538" max="538" width="9.625" style="1" customWidth="1"/>
    <col min="539" max="544" width="10.625" style="1" customWidth="1"/>
    <col min="545" max="545" width="6.625" style="1" customWidth="1"/>
    <col min="546" max="553" width="10.625" style="1" customWidth="1"/>
    <col min="554" max="559" width="9.625" style="1" customWidth="1"/>
    <col min="560" max="768" width="9" style="1"/>
    <col min="769" max="769" width="4.625" style="1" customWidth="1"/>
    <col min="770" max="770" width="7.625" style="1" customWidth="1"/>
    <col min="771" max="782" width="9.625" style="1" customWidth="1"/>
    <col min="783" max="784" width="8.625" style="1" customWidth="1"/>
    <col min="785" max="790" width="9.625" style="1" customWidth="1"/>
    <col min="791" max="791" width="10.625" style="1" customWidth="1"/>
    <col min="792" max="792" width="9.625" style="1" customWidth="1"/>
    <col min="793" max="793" width="10.625" style="1" customWidth="1"/>
    <col min="794" max="794" width="9.625" style="1" customWidth="1"/>
    <col min="795" max="800" width="10.625" style="1" customWidth="1"/>
    <col min="801" max="801" width="6.625" style="1" customWidth="1"/>
    <col min="802" max="809" width="10.625" style="1" customWidth="1"/>
    <col min="810" max="815" width="9.625" style="1" customWidth="1"/>
    <col min="816" max="1024" width="9" style="1"/>
    <col min="1025" max="1025" width="4.625" style="1" customWidth="1"/>
    <col min="1026" max="1026" width="7.625" style="1" customWidth="1"/>
    <col min="1027" max="1038" width="9.625" style="1" customWidth="1"/>
    <col min="1039" max="1040" width="8.625" style="1" customWidth="1"/>
    <col min="1041" max="1046" width="9.625" style="1" customWidth="1"/>
    <col min="1047" max="1047" width="10.625" style="1" customWidth="1"/>
    <col min="1048" max="1048" width="9.625" style="1" customWidth="1"/>
    <col min="1049" max="1049" width="10.625" style="1" customWidth="1"/>
    <col min="1050" max="1050" width="9.625" style="1" customWidth="1"/>
    <col min="1051" max="1056" width="10.625" style="1" customWidth="1"/>
    <col min="1057" max="1057" width="6.625" style="1" customWidth="1"/>
    <col min="1058" max="1065" width="10.625" style="1" customWidth="1"/>
    <col min="1066" max="1071" width="9.625" style="1" customWidth="1"/>
    <col min="1072" max="1280" width="9" style="1"/>
    <col min="1281" max="1281" width="4.625" style="1" customWidth="1"/>
    <col min="1282" max="1282" width="7.625" style="1" customWidth="1"/>
    <col min="1283" max="1294" width="9.625" style="1" customWidth="1"/>
    <col min="1295" max="1296" width="8.625" style="1" customWidth="1"/>
    <col min="1297" max="1302" width="9.625" style="1" customWidth="1"/>
    <col min="1303" max="1303" width="10.625" style="1" customWidth="1"/>
    <col min="1304" max="1304" width="9.625" style="1" customWidth="1"/>
    <col min="1305" max="1305" width="10.625" style="1" customWidth="1"/>
    <col min="1306" max="1306" width="9.625" style="1" customWidth="1"/>
    <col min="1307" max="1312" width="10.625" style="1" customWidth="1"/>
    <col min="1313" max="1313" width="6.625" style="1" customWidth="1"/>
    <col min="1314" max="1321" width="10.625" style="1" customWidth="1"/>
    <col min="1322" max="1327" width="9.625" style="1" customWidth="1"/>
    <col min="1328" max="1536" width="9" style="1"/>
    <col min="1537" max="1537" width="4.625" style="1" customWidth="1"/>
    <col min="1538" max="1538" width="7.625" style="1" customWidth="1"/>
    <col min="1539" max="1550" width="9.625" style="1" customWidth="1"/>
    <col min="1551" max="1552" width="8.625" style="1" customWidth="1"/>
    <col min="1553" max="1558" width="9.625" style="1" customWidth="1"/>
    <col min="1559" max="1559" width="10.625" style="1" customWidth="1"/>
    <col min="1560" max="1560" width="9.625" style="1" customWidth="1"/>
    <col min="1561" max="1561" width="10.625" style="1" customWidth="1"/>
    <col min="1562" max="1562" width="9.625" style="1" customWidth="1"/>
    <col min="1563" max="1568" width="10.625" style="1" customWidth="1"/>
    <col min="1569" max="1569" width="6.625" style="1" customWidth="1"/>
    <col min="1570" max="1577" width="10.625" style="1" customWidth="1"/>
    <col min="1578" max="1583" width="9.625" style="1" customWidth="1"/>
    <col min="1584" max="1792" width="9" style="1"/>
    <col min="1793" max="1793" width="4.625" style="1" customWidth="1"/>
    <col min="1794" max="1794" width="7.625" style="1" customWidth="1"/>
    <col min="1795" max="1806" width="9.625" style="1" customWidth="1"/>
    <col min="1807" max="1808" width="8.625" style="1" customWidth="1"/>
    <col min="1809" max="1814" width="9.625" style="1" customWidth="1"/>
    <col min="1815" max="1815" width="10.625" style="1" customWidth="1"/>
    <col min="1816" max="1816" width="9.625" style="1" customWidth="1"/>
    <col min="1817" max="1817" width="10.625" style="1" customWidth="1"/>
    <col min="1818" max="1818" width="9.625" style="1" customWidth="1"/>
    <col min="1819" max="1824" width="10.625" style="1" customWidth="1"/>
    <col min="1825" max="1825" width="6.625" style="1" customWidth="1"/>
    <col min="1826" max="1833" width="10.625" style="1" customWidth="1"/>
    <col min="1834" max="1839" width="9.625" style="1" customWidth="1"/>
    <col min="1840" max="2048" width="9" style="1"/>
    <col min="2049" max="2049" width="4.625" style="1" customWidth="1"/>
    <col min="2050" max="2050" width="7.625" style="1" customWidth="1"/>
    <col min="2051" max="2062" width="9.625" style="1" customWidth="1"/>
    <col min="2063" max="2064" width="8.625" style="1" customWidth="1"/>
    <col min="2065" max="2070" width="9.625" style="1" customWidth="1"/>
    <col min="2071" max="2071" width="10.625" style="1" customWidth="1"/>
    <col min="2072" max="2072" width="9.625" style="1" customWidth="1"/>
    <col min="2073" max="2073" width="10.625" style="1" customWidth="1"/>
    <col min="2074" max="2074" width="9.625" style="1" customWidth="1"/>
    <col min="2075" max="2080" width="10.625" style="1" customWidth="1"/>
    <col min="2081" max="2081" width="6.625" style="1" customWidth="1"/>
    <col min="2082" max="2089" width="10.625" style="1" customWidth="1"/>
    <col min="2090" max="2095" width="9.625" style="1" customWidth="1"/>
    <col min="2096" max="2304" width="9" style="1"/>
    <col min="2305" max="2305" width="4.625" style="1" customWidth="1"/>
    <col min="2306" max="2306" width="7.625" style="1" customWidth="1"/>
    <col min="2307" max="2318" width="9.625" style="1" customWidth="1"/>
    <col min="2319" max="2320" width="8.625" style="1" customWidth="1"/>
    <col min="2321" max="2326" width="9.625" style="1" customWidth="1"/>
    <col min="2327" max="2327" width="10.625" style="1" customWidth="1"/>
    <col min="2328" max="2328" width="9.625" style="1" customWidth="1"/>
    <col min="2329" max="2329" width="10.625" style="1" customWidth="1"/>
    <col min="2330" max="2330" width="9.625" style="1" customWidth="1"/>
    <col min="2331" max="2336" width="10.625" style="1" customWidth="1"/>
    <col min="2337" max="2337" width="6.625" style="1" customWidth="1"/>
    <col min="2338" max="2345" width="10.625" style="1" customWidth="1"/>
    <col min="2346" max="2351" width="9.625" style="1" customWidth="1"/>
    <col min="2352" max="2560" width="9" style="1"/>
    <col min="2561" max="2561" width="4.625" style="1" customWidth="1"/>
    <col min="2562" max="2562" width="7.625" style="1" customWidth="1"/>
    <col min="2563" max="2574" width="9.625" style="1" customWidth="1"/>
    <col min="2575" max="2576" width="8.625" style="1" customWidth="1"/>
    <col min="2577" max="2582" width="9.625" style="1" customWidth="1"/>
    <col min="2583" max="2583" width="10.625" style="1" customWidth="1"/>
    <col min="2584" max="2584" width="9.625" style="1" customWidth="1"/>
    <col min="2585" max="2585" width="10.625" style="1" customWidth="1"/>
    <col min="2586" max="2586" width="9.625" style="1" customWidth="1"/>
    <col min="2587" max="2592" width="10.625" style="1" customWidth="1"/>
    <col min="2593" max="2593" width="6.625" style="1" customWidth="1"/>
    <col min="2594" max="2601" width="10.625" style="1" customWidth="1"/>
    <col min="2602" max="2607" width="9.625" style="1" customWidth="1"/>
    <col min="2608" max="2816" width="9" style="1"/>
    <col min="2817" max="2817" width="4.625" style="1" customWidth="1"/>
    <col min="2818" max="2818" width="7.625" style="1" customWidth="1"/>
    <col min="2819" max="2830" width="9.625" style="1" customWidth="1"/>
    <col min="2831" max="2832" width="8.625" style="1" customWidth="1"/>
    <col min="2833" max="2838" width="9.625" style="1" customWidth="1"/>
    <col min="2839" max="2839" width="10.625" style="1" customWidth="1"/>
    <col min="2840" max="2840" width="9.625" style="1" customWidth="1"/>
    <col min="2841" max="2841" width="10.625" style="1" customWidth="1"/>
    <col min="2842" max="2842" width="9.625" style="1" customWidth="1"/>
    <col min="2843" max="2848" width="10.625" style="1" customWidth="1"/>
    <col min="2849" max="2849" width="6.625" style="1" customWidth="1"/>
    <col min="2850" max="2857" width="10.625" style="1" customWidth="1"/>
    <col min="2858" max="2863" width="9.625" style="1" customWidth="1"/>
    <col min="2864" max="3072" width="9" style="1"/>
    <col min="3073" max="3073" width="4.625" style="1" customWidth="1"/>
    <col min="3074" max="3074" width="7.625" style="1" customWidth="1"/>
    <col min="3075" max="3086" width="9.625" style="1" customWidth="1"/>
    <col min="3087" max="3088" width="8.625" style="1" customWidth="1"/>
    <col min="3089" max="3094" width="9.625" style="1" customWidth="1"/>
    <col min="3095" max="3095" width="10.625" style="1" customWidth="1"/>
    <col min="3096" max="3096" width="9.625" style="1" customWidth="1"/>
    <col min="3097" max="3097" width="10.625" style="1" customWidth="1"/>
    <col min="3098" max="3098" width="9.625" style="1" customWidth="1"/>
    <col min="3099" max="3104" width="10.625" style="1" customWidth="1"/>
    <col min="3105" max="3105" width="6.625" style="1" customWidth="1"/>
    <col min="3106" max="3113" width="10.625" style="1" customWidth="1"/>
    <col min="3114" max="3119" width="9.625" style="1" customWidth="1"/>
    <col min="3120" max="3328" width="9" style="1"/>
    <col min="3329" max="3329" width="4.625" style="1" customWidth="1"/>
    <col min="3330" max="3330" width="7.625" style="1" customWidth="1"/>
    <col min="3331" max="3342" width="9.625" style="1" customWidth="1"/>
    <col min="3343" max="3344" width="8.625" style="1" customWidth="1"/>
    <col min="3345" max="3350" width="9.625" style="1" customWidth="1"/>
    <col min="3351" max="3351" width="10.625" style="1" customWidth="1"/>
    <col min="3352" max="3352" width="9.625" style="1" customWidth="1"/>
    <col min="3353" max="3353" width="10.625" style="1" customWidth="1"/>
    <col min="3354" max="3354" width="9.625" style="1" customWidth="1"/>
    <col min="3355" max="3360" width="10.625" style="1" customWidth="1"/>
    <col min="3361" max="3361" width="6.625" style="1" customWidth="1"/>
    <col min="3362" max="3369" width="10.625" style="1" customWidth="1"/>
    <col min="3370" max="3375" width="9.625" style="1" customWidth="1"/>
    <col min="3376" max="3584" width="9" style="1"/>
    <col min="3585" max="3585" width="4.625" style="1" customWidth="1"/>
    <col min="3586" max="3586" width="7.625" style="1" customWidth="1"/>
    <col min="3587" max="3598" width="9.625" style="1" customWidth="1"/>
    <col min="3599" max="3600" width="8.625" style="1" customWidth="1"/>
    <col min="3601" max="3606" width="9.625" style="1" customWidth="1"/>
    <col min="3607" max="3607" width="10.625" style="1" customWidth="1"/>
    <col min="3608" max="3608" width="9.625" style="1" customWidth="1"/>
    <col min="3609" max="3609" width="10.625" style="1" customWidth="1"/>
    <col min="3610" max="3610" width="9.625" style="1" customWidth="1"/>
    <col min="3611" max="3616" width="10.625" style="1" customWidth="1"/>
    <col min="3617" max="3617" width="6.625" style="1" customWidth="1"/>
    <col min="3618" max="3625" width="10.625" style="1" customWidth="1"/>
    <col min="3626" max="3631" width="9.625" style="1" customWidth="1"/>
    <col min="3632" max="3840" width="9" style="1"/>
    <col min="3841" max="3841" width="4.625" style="1" customWidth="1"/>
    <col min="3842" max="3842" width="7.625" style="1" customWidth="1"/>
    <col min="3843" max="3854" width="9.625" style="1" customWidth="1"/>
    <col min="3855" max="3856" width="8.625" style="1" customWidth="1"/>
    <col min="3857" max="3862" width="9.625" style="1" customWidth="1"/>
    <col min="3863" max="3863" width="10.625" style="1" customWidth="1"/>
    <col min="3864" max="3864" width="9.625" style="1" customWidth="1"/>
    <col min="3865" max="3865" width="10.625" style="1" customWidth="1"/>
    <col min="3866" max="3866" width="9.625" style="1" customWidth="1"/>
    <col min="3867" max="3872" width="10.625" style="1" customWidth="1"/>
    <col min="3873" max="3873" width="6.625" style="1" customWidth="1"/>
    <col min="3874" max="3881" width="10.625" style="1" customWidth="1"/>
    <col min="3882" max="3887" width="9.625" style="1" customWidth="1"/>
    <col min="3888" max="4096" width="9" style="1"/>
    <col min="4097" max="4097" width="4.625" style="1" customWidth="1"/>
    <col min="4098" max="4098" width="7.625" style="1" customWidth="1"/>
    <col min="4099" max="4110" width="9.625" style="1" customWidth="1"/>
    <col min="4111" max="4112" width="8.625" style="1" customWidth="1"/>
    <col min="4113" max="4118" width="9.625" style="1" customWidth="1"/>
    <col min="4119" max="4119" width="10.625" style="1" customWidth="1"/>
    <col min="4120" max="4120" width="9.625" style="1" customWidth="1"/>
    <col min="4121" max="4121" width="10.625" style="1" customWidth="1"/>
    <col min="4122" max="4122" width="9.625" style="1" customWidth="1"/>
    <col min="4123" max="4128" width="10.625" style="1" customWidth="1"/>
    <col min="4129" max="4129" width="6.625" style="1" customWidth="1"/>
    <col min="4130" max="4137" width="10.625" style="1" customWidth="1"/>
    <col min="4138" max="4143" width="9.625" style="1" customWidth="1"/>
    <col min="4144" max="4352" width="9" style="1"/>
    <col min="4353" max="4353" width="4.625" style="1" customWidth="1"/>
    <col min="4354" max="4354" width="7.625" style="1" customWidth="1"/>
    <col min="4355" max="4366" width="9.625" style="1" customWidth="1"/>
    <col min="4367" max="4368" width="8.625" style="1" customWidth="1"/>
    <col min="4369" max="4374" width="9.625" style="1" customWidth="1"/>
    <col min="4375" max="4375" width="10.625" style="1" customWidth="1"/>
    <col min="4376" max="4376" width="9.625" style="1" customWidth="1"/>
    <col min="4377" max="4377" width="10.625" style="1" customWidth="1"/>
    <col min="4378" max="4378" width="9.625" style="1" customWidth="1"/>
    <col min="4379" max="4384" width="10.625" style="1" customWidth="1"/>
    <col min="4385" max="4385" width="6.625" style="1" customWidth="1"/>
    <col min="4386" max="4393" width="10.625" style="1" customWidth="1"/>
    <col min="4394" max="4399" width="9.625" style="1" customWidth="1"/>
    <col min="4400" max="4608" width="9" style="1"/>
    <col min="4609" max="4609" width="4.625" style="1" customWidth="1"/>
    <col min="4610" max="4610" width="7.625" style="1" customWidth="1"/>
    <col min="4611" max="4622" width="9.625" style="1" customWidth="1"/>
    <col min="4623" max="4624" width="8.625" style="1" customWidth="1"/>
    <col min="4625" max="4630" width="9.625" style="1" customWidth="1"/>
    <col min="4631" max="4631" width="10.625" style="1" customWidth="1"/>
    <col min="4632" max="4632" width="9.625" style="1" customWidth="1"/>
    <col min="4633" max="4633" width="10.625" style="1" customWidth="1"/>
    <col min="4634" max="4634" width="9.625" style="1" customWidth="1"/>
    <col min="4635" max="4640" width="10.625" style="1" customWidth="1"/>
    <col min="4641" max="4641" width="6.625" style="1" customWidth="1"/>
    <col min="4642" max="4649" width="10.625" style="1" customWidth="1"/>
    <col min="4650" max="4655" width="9.625" style="1" customWidth="1"/>
    <col min="4656" max="4864" width="9" style="1"/>
    <col min="4865" max="4865" width="4.625" style="1" customWidth="1"/>
    <col min="4866" max="4866" width="7.625" style="1" customWidth="1"/>
    <col min="4867" max="4878" width="9.625" style="1" customWidth="1"/>
    <col min="4879" max="4880" width="8.625" style="1" customWidth="1"/>
    <col min="4881" max="4886" width="9.625" style="1" customWidth="1"/>
    <col min="4887" max="4887" width="10.625" style="1" customWidth="1"/>
    <col min="4888" max="4888" width="9.625" style="1" customWidth="1"/>
    <col min="4889" max="4889" width="10.625" style="1" customWidth="1"/>
    <col min="4890" max="4890" width="9.625" style="1" customWidth="1"/>
    <col min="4891" max="4896" width="10.625" style="1" customWidth="1"/>
    <col min="4897" max="4897" width="6.625" style="1" customWidth="1"/>
    <col min="4898" max="4905" width="10.625" style="1" customWidth="1"/>
    <col min="4906" max="4911" width="9.625" style="1" customWidth="1"/>
    <col min="4912" max="5120" width="9" style="1"/>
    <col min="5121" max="5121" width="4.625" style="1" customWidth="1"/>
    <col min="5122" max="5122" width="7.625" style="1" customWidth="1"/>
    <col min="5123" max="5134" width="9.625" style="1" customWidth="1"/>
    <col min="5135" max="5136" width="8.625" style="1" customWidth="1"/>
    <col min="5137" max="5142" width="9.625" style="1" customWidth="1"/>
    <col min="5143" max="5143" width="10.625" style="1" customWidth="1"/>
    <col min="5144" max="5144" width="9.625" style="1" customWidth="1"/>
    <col min="5145" max="5145" width="10.625" style="1" customWidth="1"/>
    <col min="5146" max="5146" width="9.625" style="1" customWidth="1"/>
    <col min="5147" max="5152" width="10.625" style="1" customWidth="1"/>
    <col min="5153" max="5153" width="6.625" style="1" customWidth="1"/>
    <col min="5154" max="5161" width="10.625" style="1" customWidth="1"/>
    <col min="5162" max="5167" width="9.625" style="1" customWidth="1"/>
    <col min="5168" max="5376" width="9" style="1"/>
    <col min="5377" max="5377" width="4.625" style="1" customWidth="1"/>
    <col min="5378" max="5378" width="7.625" style="1" customWidth="1"/>
    <col min="5379" max="5390" width="9.625" style="1" customWidth="1"/>
    <col min="5391" max="5392" width="8.625" style="1" customWidth="1"/>
    <col min="5393" max="5398" width="9.625" style="1" customWidth="1"/>
    <col min="5399" max="5399" width="10.625" style="1" customWidth="1"/>
    <col min="5400" max="5400" width="9.625" style="1" customWidth="1"/>
    <col min="5401" max="5401" width="10.625" style="1" customWidth="1"/>
    <col min="5402" max="5402" width="9.625" style="1" customWidth="1"/>
    <col min="5403" max="5408" width="10.625" style="1" customWidth="1"/>
    <col min="5409" max="5409" width="6.625" style="1" customWidth="1"/>
    <col min="5410" max="5417" width="10.625" style="1" customWidth="1"/>
    <col min="5418" max="5423" width="9.625" style="1" customWidth="1"/>
    <col min="5424" max="5632" width="9" style="1"/>
    <col min="5633" max="5633" width="4.625" style="1" customWidth="1"/>
    <col min="5634" max="5634" width="7.625" style="1" customWidth="1"/>
    <col min="5635" max="5646" width="9.625" style="1" customWidth="1"/>
    <col min="5647" max="5648" width="8.625" style="1" customWidth="1"/>
    <col min="5649" max="5654" width="9.625" style="1" customWidth="1"/>
    <col min="5655" max="5655" width="10.625" style="1" customWidth="1"/>
    <col min="5656" max="5656" width="9.625" style="1" customWidth="1"/>
    <col min="5657" max="5657" width="10.625" style="1" customWidth="1"/>
    <col min="5658" max="5658" width="9.625" style="1" customWidth="1"/>
    <col min="5659" max="5664" width="10.625" style="1" customWidth="1"/>
    <col min="5665" max="5665" width="6.625" style="1" customWidth="1"/>
    <col min="5666" max="5673" width="10.625" style="1" customWidth="1"/>
    <col min="5674" max="5679" width="9.625" style="1" customWidth="1"/>
    <col min="5680" max="5888" width="9" style="1"/>
    <col min="5889" max="5889" width="4.625" style="1" customWidth="1"/>
    <col min="5890" max="5890" width="7.625" style="1" customWidth="1"/>
    <col min="5891" max="5902" width="9.625" style="1" customWidth="1"/>
    <col min="5903" max="5904" width="8.625" style="1" customWidth="1"/>
    <col min="5905" max="5910" width="9.625" style="1" customWidth="1"/>
    <col min="5911" max="5911" width="10.625" style="1" customWidth="1"/>
    <col min="5912" max="5912" width="9.625" style="1" customWidth="1"/>
    <col min="5913" max="5913" width="10.625" style="1" customWidth="1"/>
    <col min="5914" max="5914" width="9.625" style="1" customWidth="1"/>
    <col min="5915" max="5920" width="10.625" style="1" customWidth="1"/>
    <col min="5921" max="5921" width="6.625" style="1" customWidth="1"/>
    <col min="5922" max="5929" width="10.625" style="1" customWidth="1"/>
    <col min="5930" max="5935" width="9.625" style="1" customWidth="1"/>
    <col min="5936" max="6144" width="9" style="1"/>
    <col min="6145" max="6145" width="4.625" style="1" customWidth="1"/>
    <col min="6146" max="6146" width="7.625" style="1" customWidth="1"/>
    <col min="6147" max="6158" width="9.625" style="1" customWidth="1"/>
    <col min="6159" max="6160" width="8.625" style="1" customWidth="1"/>
    <col min="6161" max="6166" width="9.625" style="1" customWidth="1"/>
    <col min="6167" max="6167" width="10.625" style="1" customWidth="1"/>
    <col min="6168" max="6168" width="9.625" style="1" customWidth="1"/>
    <col min="6169" max="6169" width="10.625" style="1" customWidth="1"/>
    <col min="6170" max="6170" width="9.625" style="1" customWidth="1"/>
    <col min="6171" max="6176" width="10.625" style="1" customWidth="1"/>
    <col min="6177" max="6177" width="6.625" style="1" customWidth="1"/>
    <col min="6178" max="6185" width="10.625" style="1" customWidth="1"/>
    <col min="6186" max="6191" width="9.625" style="1" customWidth="1"/>
    <col min="6192" max="6400" width="9" style="1"/>
    <col min="6401" max="6401" width="4.625" style="1" customWidth="1"/>
    <col min="6402" max="6402" width="7.625" style="1" customWidth="1"/>
    <col min="6403" max="6414" width="9.625" style="1" customWidth="1"/>
    <col min="6415" max="6416" width="8.625" style="1" customWidth="1"/>
    <col min="6417" max="6422" width="9.625" style="1" customWidth="1"/>
    <col min="6423" max="6423" width="10.625" style="1" customWidth="1"/>
    <col min="6424" max="6424" width="9.625" style="1" customWidth="1"/>
    <col min="6425" max="6425" width="10.625" style="1" customWidth="1"/>
    <col min="6426" max="6426" width="9.625" style="1" customWidth="1"/>
    <col min="6427" max="6432" width="10.625" style="1" customWidth="1"/>
    <col min="6433" max="6433" width="6.625" style="1" customWidth="1"/>
    <col min="6434" max="6441" width="10.625" style="1" customWidth="1"/>
    <col min="6442" max="6447" width="9.625" style="1" customWidth="1"/>
    <col min="6448" max="6656" width="9" style="1"/>
    <col min="6657" max="6657" width="4.625" style="1" customWidth="1"/>
    <col min="6658" max="6658" width="7.625" style="1" customWidth="1"/>
    <col min="6659" max="6670" width="9.625" style="1" customWidth="1"/>
    <col min="6671" max="6672" width="8.625" style="1" customWidth="1"/>
    <col min="6673" max="6678" width="9.625" style="1" customWidth="1"/>
    <col min="6679" max="6679" width="10.625" style="1" customWidth="1"/>
    <col min="6680" max="6680" width="9.625" style="1" customWidth="1"/>
    <col min="6681" max="6681" width="10.625" style="1" customWidth="1"/>
    <col min="6682" max="6682" width="9.625" style="1" customWidth="1"/>
    <col min="6683" max="6688" width="10.625" style="1" customWidth="1"/>
    <col min="6689" max="6689" width="6.625" style="1" customWidth="1"/>
    <col min="6690" max="6697" width="10.625" style="1" customWidth="1"/>
    <col min="6698" max="6703" width="9.625" style="1" customWidth="1"/>
    <col min="6704" max="6912" width="9" style="1"/>
    <col min="6913" max="6913" width="4.625" style="1" customWidth="1"/>
    <col min="6914" max="6914" width="7.625" style="1" customWidth="1"/>
    <col min="6915" max="6926" width="9.625" style="1" customWidth="1"/>
    <col min="6927" max="6928" width="8.625" style="1" customWidth="1"/>
    <col min="6929" max="6934" width="9.625" style="1" customWidth="1"/>
    <col min="6935" max="6935" width="10.625" style="1" customWidth="1"/>
    <col min="6936" max="6936" width="9.625" style="1" customWidth="1"/>
    <col min="6937" max="6937" width="10.625" style="1" customWidth="1"/>
    <col min="6938" max="6938" width="9.625" style="1" customWidth="1"/>
    <col min="6939" max="6944" width="10.625" style="1" customWidth="1"/>
    <col min="6945" max="6945" width="6.625" style="1" customWidth="1"/>
    <col min="6946" max="6953" width="10.625" style="1" customWidth="1"/>
    <col min="6954" max="6959" width="9.625" style="1" customWidth="1"/>
    <col min="6960" max="7168" width="9" style="1"/>
    <col min="7169" max="7169" width="4.625" style="1" customWidth="1"/>
    <col min="7170" max="7170" width="7.625" style="1" customWidth="1"/>
    <col min="7171" max="7182" width="9.625" style="1" customWidth="1"/>
    <col min="7183" max="7184" width="8.625" style="1" customWidth="1"/>
    <col min="7185" max="7190" width="9.625" style="1" customWidth="1"/>
    <col min="7191" max="7191" width="10.625" style="1" customWidth="1"/>
    <col min="7192" max="7192" width="9.625" style="1" customWidth="1"/>
    <col min="7193" max="7193" width="10.625" style="1" customWidth="1"/>
    <col min="7194" max="7194" width="9.625" style="1" customWidth="1"/>
    <col min="7195" max="7200" width="10.625" style="1" customWidth="1"/>
    <col min="7201" max="7201" width="6.625" style="1" customWidth="1"/>
    <col min="7202" max="7209" width="10.625" style="1" customWidth="1"/>
    <col min="7210" max="7215" width="9.625" style="1" customWidth="1"/>
    <col min="7216" max="7424" width="9" style="1"/>
    <col min="7425" max="7425" width="4.625" style="1" customWidth="1"/>
    <col min="7426" max="7426" width="7.625" style="1" customWidth="1"/>
    <col min="7427" max="7438" width="9.625" style="1" customWidth="1"/>
    <col min="7439" max="7440" width="8.625" style="1" customWidth="1"/>
    <col min="7441" max="7446" width="9.625" style="1" customWidth="1"/>
    <col min="7447" max="7447" width="10.625" style="1" customWidth="1"/>
    <col min="7448" max="7448" width="9.625" style="1" customWidth="1"/>
    <col min="7449" max="7449" width="10.625" style="1" customWidth="1"/>
    <col min="7450" max="7450" width="9.625" style="1" customWidth="1"/>
    <col min="7451" max="7456" width="10.625" style="1" customWidth="1"/>
    <col min="7457" max="7457" width="6.625" style="1" customWidth="1"/>
    <col min="7458" max="7465" width="10.625" style="1" customWidth="1"/>
    <col min="7466" max="7471" width="9.625" style="1" customWidth="1"/>
    <col min="7472" max="7680" width="9" style="1"/>
    <col min="7681" max="7681" width="4.625" style="1" customWidth="1"/>
    <col min="7682" max="7682" width="7.625" style="1" customWidth="1"/>
    <col min="7683" max="7694" width="9.625" style="1" customWidth="1"/>
    <col min="7695" max="7696" width="8.625" style="1" customWidth="1"/>
    <col min="7697" max="7702" width="9.625" style="1" customWidth="1"/>
    <col min="7703" max="7703" width="10.625" style="1" customWidth="1"/>
    <col min="7704" max="7704" width="9.625" style="1" customWidth="1"/>
    <col min="7705" max="7705" width="10.625" style="1" customWidth="1"/>
    <col min="7706" max="7706" width="9.625" style="1" customWidth="1"/>
    <col min="7707" max="7712" width="10.625" style="1" customWidth="1"/>
    <col min="7713" max="7713" width="6.625" style="1" customWidth="1"/>
    <col min="7714" max="7721" width="10.625" style="1" customWidth="1"/>
    <col min="7722" max="7727" width="9.625" style="1" customWidth="1"/>
    <col min="7728" max="7936" width="9" style="1"/>
    <col min="7937" max="7937" width="4.625" style="1" customWidth="1"/>
    <col min="7938" max="7938" width="7.625" style="1" customWidth="1"/>
    <col min="7939" max="7950" width="9.625" style="1" customWidth="1"/>
    <col min="7951" max="7952" width="8.625" style="1" customWidth="1"/>
    <col min="7953" max="7958" width="9.625" style="1" customWidth="1"/>
    <col min="7959" max="7959" width="10.625" style="1" customWidth="1"/>
    <col min="7960" max="7960" width="9.625" style="1" customWidth="1"/>
    <col min="7961" max="7961" width="10.625" style="1" customWidth="1"/>
    <col min="7962" max="7962" width="9.625" style="1" customWidth="1"/>
    <col min="7963" max="7968" width="10.625" style="1" customWidth="1"/>
    <col min="7969" max="7969" width="6.625" style="1" customWidth="1"/>
    <col min="7970" max="7977" width="10.625" style="1" customWidth="1"/>
    <col min="7978" max="7983" width="9.625" style="1" customWidth="1"/>
    <col min="7984" max="8192" width="9" style="1"/>
    <col min="8193" max="8193" width="4.625" style="1" customWidth="1"/>
    <col min="8194" max="8194" width="7.625" style="1" customWidth="1"/>
    <col min="8195" max="8206" width="9.625" style="1" customWidth="1"/>
    <col min="8207" max="8208" width="8.625" style="1" customWidth="1"/>
    <col min="8209" max="8214" width="9.625" style="1" customWidth="1"/>
    <col min="8215" max="8215" width="10.625" style="1" customWidth="1"/>
    <col min="8216" max="8216" width="9.625" style="1" customWidth="1"/>
    <col min="8217" max="8217" width="10.625" style="1" customWidth="1"/>
    <col min="8218" max="8218" width="9.625" style="1" customWidth="1"/>
    <col min="8219" max="8224" width="10.625" style="1" customWidth="1"/>
    <col min="8225" max="8225" width="6.625" style="1" customWidth="1"/>
    <col min="8226" max="8233" width="10.625" style="1" customWidth="1"/>
    <col min="8234" max="8239" width="9.625" style="1" customWidth="1"/>
    <col min="8240" max="8448" width="9" style="1"/>
    <col min="8449" max="8449" width="4.625" style="1" customWidth="1"/>
    <col min="8450" max="8450" width="7.625" style="1" customWidth="1"/>
    <col min="8451" max="8462" width="9.625" style="1" customWidth="1"/>
    <col min="8463" max="8464" width="8.625" style="1" customWidth="1"/>
    <col min="8465" max="8470" width="9.625" style="1" customWidth="1"/>
    <col min="8471" max="8471" width="10.625" style="1" customWidth="1"/>
    <col min="8472" max="8472" width="9.625" style="1" customWidth="1"/>
    <col min="8473" max="8473" width="10.625" style="1" customWidth="1"/>
    <col min="8474" max="8474" width="9.625" style="1" customWidth="1"/>
    <col min="8475" max="8480" width="10.625" style="1" customWidth="1"/>
    <col min="8481" max="8481" width="6.625" style="1" customWidth="1"/>
    <col min="8482" max="8489" width="10.625" style="1" customWidth="1"/>
    <col min="8490" max="8495" width="9.625" style="1" customWidth="1"/>
    <col min="8496" max="8704" width="9" style="1"/>
    <col min="8705" max="8705" width="4.625" style="1" customWidth="1"/>
    <col min="8706" max="8706" width="7.625" style="1" customWidth="1"/>
    <col min="8707" max="8718" width="9.625" style="1" customWidth="1"/>
    <col min="8719" max="8720" width="8.625" style="1" customWidth="1"/>
    <col min="8721" max="8726" width="9.625" style="1" customWidth="1"/>
    <col min="8727" max="8727" width="10.625" style="1" customWidth="1"/>
    <col min="8728" max="8728" width="9.625" style="1" customWidth="1"/>
    <col min="8729" max="8729" width="10.625" style="1" customWidth="1"/>
    <col min="8730" max="8730" width="9.625" style="1" customWidth="1"/>
    <col min="8731" max="8736" width="10.625" style="1" customWidth="1"/>
    <col min="8737" max="8737" width="6.625" style="1" customWidth="1"/>
    <col min="8738" max="8745" width="10.625" style="1" customWidth="1"/>
    <col min="8746" max="8751" width="9.625" style="1" customWidth="1"/>
    <col min="8752" max="8960" width="9" style="1"/>
    <col min="8961" max="8961" width="4.625" style="1" customWidth="1"/>
    <col min="8962" max="8962" width="7.625" style="1" customWidth="1"/>
    <col min="8963" max="8974" width="9.625" style="1" customWidth="1"/>
    <col min="8975" max="8976" width="8.625" style="1" customWidth="1"/>
    <col min="8977" max="8982" width="9.625" style="1" customWidth="1"/>
    <col min="8983" max="8983" width="10.625" style="1" customWidth="1"/>
    <col min="8984" max="8984" width="9.625" style="1" customWidth="1"/>
    <col min="8985" max="8985" width="10.625" style="1" customWidth="1"/>
    <col min="8986" max="8986" width="9.625" style="1" customWidth="1"/>
    <col min="8987" max="8992" width="10.625" style="1" customWidth="1"/>
    <col min="8993" max="8993" width="6.625" style="1" customWidth="1"/>
    <col min="8994" max="9001" width="10.625" style="1" customWidth="1"/>
    <col min="9002" max="9007" width="9.625" style="1" customWidth="1"/>
    <col min="9008" max="9216" width="9" style="1"/>
    <col min="9217" max="9217" width="4.625" style="1" customWidth="1"/>
    <col min="9218" max="9218" width="7.625" style="1" customWidth="1"/>
    <col min="9219" max="9230" width="9.625" style="1" customWidth="1"/>
    <col min="9231" max="9232" width="8.625" style="1" customWidth="1"/>
    <col min="9233" max="9238" width="9.625" style="1" customWidth="1"/>
    <col min="9239" max="9239" width="10.625" style="1" customWidth="1"/>
    <col min="9240" max="9240" width="9.625" style="1" customWidth="1"/>
    <col min="9241" max="9241" width="10.625" style="1" customWidth="1"/>
    <col min="9242" max="9242" width="9.625" style="1" customWidth="1"/>
    <col min="9243" max="9248" width="10.625" style="1" customWidth="1"/>
    <col min="9249" max="9249" width="6.625" style="1" customWidth="1"/>
    <col min="9250" max="9257" width="10.625" style="1" customWidth="1"/>
    <col min="9258" max="9263" width="9.625" style="1" customWidth="1"/>
    <col min="9264" max="9472" width="9" style="1"/>
    <col min="9473" max="9473" width="4.625" style="1" customWidth="1"/>
    <col min="9474" max="9474" width="7.625" style="1" customWidth="1"/>
    <col min="9475" max="9486" width="9.625" style="1" customWidth="1"/>
    <col min="9487" max="9488" width="8.625" style="1" customWidth="1"/>
    <col min="9489" max="9494" width="9.625" style="1" customWidth="1"/>
    <col min="9495" max="9495" width="10.625" style="1" customWidth="1"/>
    <col min="9496" max="9496" width="9.625" style="1" customWidth="1"/>
    <col min="9497" max="9497" width="10.625" style="1" customWidth="1"/>
    <col min="9498" max="9498" width="9.625" style="1" customWidth="1"/>
    <col min="9499" max="9504" width="10.625" style="1" customWidth="1"/>
    <col min="9505" max="9505" width="6.625" style="1" customWidth="1"/>
    <col min="9506" max="9513" width="10.625" style="1" customWidth="1"/>
    <col min="9514" max="9519" width="9.625" style="1" customWidth="1"/>
    <col min="9520" max="9728" width="9" style="1"/>
    <col min="9729" max="9729" width="4.625" style="1" customWidth="1"/>
    <col min="9730" max="9730" width="7.625" style="1" customWidth="1"/>
    <col min="9731" max="9742" width="9.625" style="1" customWidth="1"/>
    <col min="9743" max="9744" width="8.625" style="1" customWidth="1"/>
    <col min="9745" max="9750" width="9.625" style="1" customWidth="1"/>
    <col min="9751" max="9751" width="10.625" style="1" customWidth="1"/>
    <col min="9752" max="9752" width="9.625" style="1" customWidth="1"/>
    <col min="9753" max="9753" width="10.625" style="1" customWidth="1"/>
    <col min="9754" max="9754" width="9.625" style="1" customWidth="1"/>
    <col min="9755" max="9760" width="10.625" style="1" customWidth="1"/>
    <col min="9761" max="9761" width="6.625" style="1" customWidth="1"/>
    <col min="9762" max="9769" width="10.625" style="1" customWidth="1"/>
    <col min="9770" max="9775" width="9.625" style="1" customWidth="1"/>
    <col min="9776" max="9984" width="9" style="1"/>
    <col min="9985" max="9985" width="4.625" style="1" customWidth="1"/>
    <col min="9986" max="9986" width="7.625" style="1" customWidth="1"/>
    <col min="9987" max="9998" width="9.625" style="1" customWidth="1"/>
    <col min="9999" max="10000" width="8.625" style="1" customWidth="1"/>
    <col min="10001" max="10006" width="9.625" style="1" customWidth="1"/>
    <col min="10007" max="10007" width="10.625" style="1" customWidth="1"/>
    <col min="10008" max="10008" width="9.625" style="1" customWidth="1"/>
    <col min="10009" max="10009" width="10.625" style="1" customWidth="1"/>
    <col min="10010" max="10010" width="9.625" style="1" customWidth="1"/>
    <col min="10011" max="10016" width="10.625" style="1" customWidth="1"/>
    <col min="10017" max="10017" width="6.625" style="1" customWidth="1"/>
    <col min="10018" max="10025" width="10.625" style="1" customWidth="1"/>
    <col min="10026" max="10031" width="9.625" style="1" customWidth="1"/>
    <col min="10032" max="10240" width="9" style="1"/>
    <col min="10241" max="10241" width="4.625" style="1" customWidth="1"/>
    <col min="10242" max="10242" width="7.625" style="1" customWidth="1"/>
    <col min="10243" max="10254" width="9.625" style="1" customWidth="1"/>
    <col min="10255" max="10256" width="8.625" style="1" customWidth="1"/>
    <col min="10257" max="10262" width="9.625" style="1" customWidth="1"/>
    <col min="10263" max="10263" width="10.625" style="1" customWidth="1"/>
    <col min="10264" max="10264" width="9.625" style="1" customWidth="1"/>
    <col min="10265" max="10265" width="10.625" style="1" customWidth="1"/>
    <col min="10266" max="10266" width="9.625" style="1" customWidth="1"/>
    <col min="10267" max="10272" width="10.625" style="1" customWidth="1"/>
    <col min="10273" max="10273" width="6.625" style="1" customWidth="1"/>
    <col min="10274" max="10281" width="10.625" style="1" customWidth="1"/>
    <col min="10282" max="10287" width="9.625" style="1" customWidth="1"/>
    <col min="10288" max="10496" width="9" style="1"/>
    <col min="10497" max="10497" width="4.625" style="1" customWidth="1"/>
    <col min="10498" max="10498" width="7.625" style="1" customWidth="1"/>
    <col min="10499" max="10510" width="9.625" style="1" customWidth="1"/>
    <col min="10511" max="10512" width="8.625" style="1" customWidth="1"/>
    <col min="10513" max="10518" width="9.625" style="1" customWidth="1"/>
    <col min="10519" max="10519" width="10.625" style="1" customWidth="1"/>
    <col min="10520" max="10520" width="9.625" style="1" customWidth="1"/>
    <col min="10521" max="10521" width="10.625" style="1" customWidth="1"/>
    <col min="10522" max="10522" width="9.625" style="1" customWidth="1"/>
    <col min="10523" max="10528" width="10.625" style="1" customWidth="1"/>
    <col min="10529" max="10529" width="6.625" style="1" customWidth="1"/>
    <col min="10530" max="10537" width="10.625" style="1" customWidth="1"/>
    <col min="10538" max="10543" width="9.625" style="1" customWidth="1"/>
    <col min="10544" max="10752" width="9" style="1"/>
    <col min="10753" max="10753" width="4.625" style="1" customWidth="1"/>
    <col min="10754" max="10754" width="7.625" style="1" customWidth="1"/>
    <col min="10755" max="10766" width="9.625" style="1" customWidth="1"/>
    <col min="10767" max="10768" width="8.625" style="1" customWidth="1"/>
    <col min="10769" max="10774" width="9.625" style="1" customWidth="1"/>
    <col min="10775" max="10775" width="10.625" style="1" customWidth="1"/>
    <col min="10776" max="10776" width="9.625" style="1" customWidth="1"/>
    <col min="10777" max="10777" width="10.625" style="1" customWidth="1"/>
    <col min="10778" max="10778" width="9.625" style="1" customWidth="1"/>
    <col min="10779" max="10784" width="10.625" style="1" customWidth="1"/>
    <col min="10785" max="10785" width="6.625" style="1" customWidth="1"/>
    <col min="10786" max="10793" width="10.625" style="1" customWidth="1"/>
    <col min="10794" max="10799" width="9.625" style="1" customWidth="1"/>
    <col min="10800" max="11008" width="9" style="1"/>
    <col min="11009" max="11009" width="4.625" style="1" customWidth="1"/>
    <col min="11010" max="11010" width="7.625" style="1" customWidth="1"/>
    <col min="11011" max="11022" width="9.625" style="1" customWidth="1"/>
    <col min="11023" max="11024" width="8.625" style="1" customWidth="1"/>
    <col min="11025" max="11030" width="9.625" style="1" customWidth="1"/>
    <col min="11031" max="11031" width="10.625" style="1" customWidth="1"/>
    <col min="11032" max="11032" width="9.625" style="1" customWidth="1"/>
    <col min="11033" max="11033" width="10.625" style="1" customWidth="1"/>
    <col min="11034" max="11034" width="9.625" style="1" customWidth="1"/>
    <col min="11035" max="11040" width="10.625" style="1" customWidth="1"/>
    <col min="11041" max="11041" width="6.625" style="1" customWidth="1"/>
    <col min="11042" max="11049" width="10.625" style="1" customWidth="1"/>
    <col min="11050" max="11055" width="9.625" style="1" customWidth="1"/>
    <col min="11056" max="11264" width="9" style="1"/>
    <col min="11265" max="11265" width="4.625" style="1" customWidth="1"/>
    <col min="11266" max="11266" width="7.625" style="1" customWidth="1"/>
    <col min="11267" max="11278" width="9.625" style="1" customWidth="1"/>
    <col min="11279" max="11280" width="8.625" style="1" customWidth="1"/>
    <col min="11281" max="11286" width="9.625" style="1" customWidth="1"/>
    <col min="11287" max="11287" width="10.625" style="1" customWidth="1"/>
    <col min="11288" max="11288" width="9.625" style="1" customWidth="1"/>
    <col min="11289" max="11289" width="10.625" style="1" customWidth="1"/>
    <col min="11290" max="11290" width="9.625" style="1" customWidth="1"/>
    <col min="11291" max="11296" width="10.625" style="1" customWidth="1"/>
    <col min="11297" max="11297" width="6.625" style="1" customWidth="1"/>
    <col min="11298" max="11305" width="10.625" style="1" customWidth="1"/>
    <col min="11306" max="11311" width="9.625" style="1" customWidth="1"/>
    <col min="11312" max="11520" width="9" style="1"/>
    <col min="11521" max="11521" width="4.625" style="1" customWidth="1"/>
    <col min="11522" max="11522" width="7.625" style="1" customWidth="1"/>
    <col min="11523" max="11534" width="9.625" style="1" customWidth="1"/>
    <col min="11535" max="11536" width="8.625" style="1" customWidth="1"/>
    <col min="11537" max="11542" width="9.625" style="1" customWidth="1"/>
    <col min="11543" max="11543" width="10.625" style="1" customWidth="1"/>
    <col min="11544" max="11544" width="9.625" style="1" customWidth="1"/>
    <col min="11545" max="11545" width="10.625" style="1" customWidth="1"/>
    <col min="11546" max="11546" width="9.625" style="1" customWidth="1"/>
    <col min="11547" max="11552" width="10.625" style="1" customWidth="1"/>
    <col min="11553" max="11553" width="6.625" style="1" customWidth="1"/>
    <col min="11554" max="11561" width="10.625" style="1" customWidth="1"/>
    <col min="11562" max="11567" width="9.625" style="1" customWidth="1"/>
    <col min="11568" max="11776" width="9" style="1"/>
    <col min="11777" max="11777" width="4.625" style="1" customWidth="1"/>
    <col min="11778" max="11778" width="7.625" style="1" customWidth="1"/>
    <col min="11779" max="11790" width="9.625" style="1" customWidth="1"/>
    <col min="11791" max="11792" width="8.625" style="1" customWidth="1"/>
    <col min="11793" max="11798" width="9.625" style="1" customWidth="1"/>
    <col min="11799" max="11799" width="10.625" style="1" customWidth="1"/>
    <col min="11800" max="11800" width="9.625" style="1" customWidth="1"/>
    <col min="11801" max="11801" width="10.625" style="1" customWidth="1"/>
    <col min="11802" max="11802" width="9.625" style="1" customWidth="1"/>
    <col min="11803" max="11808" width="10.625" style="1" customWidth="1"/>
    <col min="11809" max="11809" width="6.625" style="1" customWidth="1"/>
    <col min="11810" max="11817" width="10.625" style="1" customWidth="1"/>
    <col min="11818" max="11823" width="9.625" style="1" customWidth="1"/>
    <col min="11824" max="12032" width="9" style="1"/>
    <col min="12033" max="12033" width="4.625" style="1" customWidth="1"/>
    <col min="12034" max="12034" width="7.625" style="1" customWidth="1"/>
    <col min="12035" max="12046" width="9.625" style="1" customWidth="1"/>
    <col min="12047" max="12048" width="8.625" style="1" customWidth="1"/>
    <col min="12049" max="12054" width="9.625" style="1" customWidth="1"/>
    <col min="12055" max="12055" width="10.625" style="1" customWidth="1"/>
    <col min="12056" max="12056" width="9.625" style="1" customWidth="1"/>
    <col min="12057" max="12057" width="10.625" style="1" customWidth="1"/>
    <col min="12058" max="12058" width="9.625" style="1" customWidth="1"/>
    <col min="12059" max="12064" width="10.625" style="1" customWidth="1"/>
    <col min="12065" max="12065" width="6.625" style="1" customWidth="1"/>
    <col min="12066" max="12073" width="10.625" style="1" customWidth="1"/>
    <col min="12074" max="12079" width="9.625" style="1" customWidth="1"/>
    <col min="12080" max="12288" width="9" style="1"/>
    <col min="12289" max="12289" width="4.625" style="1" customWidth="1"/>
    <col min="12290" max="12290" width="7.625" style="1" customWidth="1"/>
    <col min="12291" max="12302" width="9.625" style="1" customWidth="1"/>
    <col min="12303" max="12304" width="8.625" style="1" customWidth="1"/>
    <col min="12305" max="12310" width="9.625" style="1" customWidth="1"/>
    <col min="12311" max="12311" width="10.625" style="1" customWidth="1"/>
    <col min="12312" max="12312" width="9.625" style="1" customWidth="1"/>
    <col min="12313" max="12313" width="10.625" style="1" customWidth="1"/>
    <col min="12314" max="12314" width="9.625" style="1" customWidth="1"/>
    <col min="12315" max="12320" width="10.625" style="1" customWidth="1"/>
    <col min="12321" max="12321" width="6.625" style="1" customWidth="1"/>
    <col min="12322" max="12329" width="10.625" style="1" customWidth="1"/>
    <col min="12330" max="12335" width="9.625" style="1" customWidth="1"/>
    <col min="12336" max="12544" width="9" style="1"/>
    <col min="12545" max="12545" width="4.625" style="1" customWidth="1"/>
    <col min="12546" max="12546" width="7.625" style="1" customWidth="1"/>
    <col min="12547" max="12558" width="9.625" style="1" customWidth="1"/>
    <col min="12559" max="12560" width="8.625" style="1" customWidth="1"/>
    <col min="12561" max="12566" width="9.625" style="1" customWidth="1"/>
    <col min="12567" max="12567" width="10.625" style="1" customWidth="1"/>
    <col min="12568" max="12568" width="9.625" style="1" customWidth="1"/>
    <col min="12569" max="12569" width="10.625" style="1" customWidth="1"/>
    <col min="12570" max="12570" width="9.625" style="1" customWidth="1"/>
    <col min="12571" max="12576" width="10.625" style="1" customWidth="1"/>
    <col min="12577" max="12577" width="6.625" style="1" customWidth="1"/>
    <col min="12578" max="12585" width="10.625" style="1" customWidth="1"/>
    <col min="12586" max="12591" width="9.625" style="1" customWidth="1"/>
    <col min="12592" max="12800" width="9" style="1"/>
    <col min="12801" max="12801" width="4.625" style="1" customWidth="1"/>
    <col min="12802" max="12802" width="7.625" style="1" customWidth="1"/>
    <col min="12803" max="12814" width="9.625" style="1" customWidth="1"/>
    <col min="12815" max="12816" width="8.625" style="1" customWidth="1"/>
    <col min="12817" max="12822" width="9.625" style="1" customWidth="1"/>
    <col min="12823" max="12823" width="10.625" style="1" customWidth="1"/>
    <col min="12824" max="12824" width="9.625" style="1" customWidth="1"/>
    <col min="12825" max="12825" width="10.625" style="1" customWidth="1"/>
    <col min="12826" max="12826" width="9.625" style="1" customWidth="1"/>
    <col min="12827" max="12832" width="10.625" style="1" customWidth="1"/>
    <col min="12833" max="12833" width="6.625" style="1" customWidth="1"/>
    <col min="12834" max="12841" width="10.625" style="1" customWidth="1"/>
    <col min="12842" max="12847" width="9.625" style="1" customWidth="1"/>
    <col min="12848" max="13056" width="9" style="1"/>
    <col min="13057" max="13057" width="4.625" style="1" customWidth="1"/>
    <col min="13058" max="13058" width="7.625" style="1" customWidth="1"/>
    <col min="13059" max="13070" width="9.625" style="1" customWidth="1"/>
    <col min="13071" max="13072" width="8.625" style="1" customWidth="1"/>
    <col min="13073" max="13078" width="9.625" style="1" customWidth="1"/>
    <col min="13079" max="13079" width="10.625" style="1" customWidth="1"/>
    <col min="13080" max="13080" width="9.625" style="1" customWidth="1"/>
    <col min="13081" max="13081" width="10.625" style="1" customWidth="1"/>
    <col min="13082" max="13082" width="9.625" style="1" customWidth="1"/>
    <col min="13083" max="13088" width="10.625" style="1" customWidth="1"/>
    <col min="13089" max="13089" width="6.625" style="1" customWidth="1"/>
    <col min="13090" max="13097" width="10.625" style="1" customWidth="1"/>
    <col min="13098" max="13103" width="9.625" style="1" customWidth="1"/>
    <col min="13104" max="13312" width="9" style="1"/>
    <col min="13313" max="13313" width="4.625" style="1" customWidth="1"/>
    <col min="13314" max="13314" width="7.625" style="1" customWidth="1"/>
    <col min="13315" max="13326" width="9.625" style="1" customWidth="1"/>
    <col min="13327" max="13328" width="8.625" style="1" customWidth="1"/>
    <col min="13329" max="13334" width="9.625" style="1" customWidth="1"/>
    <col min="13335" max="13335" width="10.625" style="1" customWidth="1"/>
    <col min="13336" max="13336" width="9.625" style="1" customWidth="1"/>
    <col min="13337" max="13337" width="10.625" style="1" customWidth="1"/>
    <col min="13338" max="13338" width="9.625" style="1" customWidth="1"/>
    <col min="13339" max="13344" width="10.625" style="1" customWidth="1"/>
    <col min="13345" max="13345" width="6.625" style="1" customWidth="1"/>
    <col min="13346" max="13353" width="10.625" style="1" customWidth="1"/>
    <col min="13354" max="13359" width="9.625" style="1" customWidth="1"/>
    <col min="13360" max="13568" width="9" style="1"/>
    <col min="13569" max="13569" width="4.625" style="1" customWidth="1"/>
    <col min="13570" max="13570" width="7.625" style="1" customWidth="1"/>
    <col min="13571" max="13582" width="9.625" style="1" customWidth="1"/>
    <col min="13583" max="13584" width="8.625" style="1" customWidth="1"/>
    <col min="13585" max="13590" width="9.625" style="1" customWidth="1"/>
    <col min="13591" max="13591" width="10.625" style="1" customWidth="1"/>
    <col min="13592" max="13592" width="9.625" style="1" customWidth="1"/>
    <col min="13593" max="13593" width="10.625" style="1" customWidth="1"/>
    <col min="13594" max="13594" width="9.625" style="1" customWidth="1"/>
    <col min="13595" max="13600" width="10.625" style="1" customWidth="1"/>
    <col min="13601" max="13601" width="6.625" style="1" customWidth="1"/>
    <col min="13602" max="13609" width="10.625" style="1" customWidth="1"/>
    <col min="13610" max="13615" width="9.625" style="1" customWidth="1"/>
    <col min="13616" max="13824" width="9" style="1"/>
    <col min="13825" max="13825" width="4.625" style="1" customWidth="1"/>
    <col min="13826" max="13826" width="7.625" style="1" customWidth="1"/>
    <col min="13827" max="13838" width="9.625" style="1" customWidth="1"/>
    <col min="13839" max="13840" width="8.625" style="1" customWidth="1"/>
    <col min="13841" max="13846" width="9.625" style="1" customWidth="1"/>
    <col min="13847" max="13847" width="10.625" style="1" customWidth="1"/>
    <col min="13848" max="13848" width="9.625" style="1" customWidth="1"/>
    <col min="13849" max="13849" width="10.625" style="1" customWidth="1"/>
    <col min="13850" max="13850" width="9.625" style="1" customWidth="1"/>
    <col min="13851" max="13856" width="10.625" style="1" customWidth="1"/>
    <col min="13857" max="13857" width="6.625" style="1" customWidth="1"/>
    <col min="13858" max="13865" width="10.625" style="1" customWidth="1"/>
    <col min="13866" max="13871" width="9.625" style="1" customWidth="1"/>
    <col min="13872" max="14080" width="9" style="1"/>
    <col min="14081" max="14081" width="4.625" style="1" customWidth="1"/>
    <col min="14082" max="14082" width="7.625" style="1" customWidth="1"/>
    <col min="14083" max="14094" width="9.625" style="1" customWidth="1"/>
    <col min="14095" max="14096" width="8.625" style="1" customWidth="1"/>
    <col min="14097" max="14102" width="9.625" style="1" customWidth="1"/>
    <col min="14103" max="14103" width="10.625" style="1" customWidth="1"/>
    <col min="14104" max="14104" width="9.625" style="1" customWidth="1"/>
    <col min="14105" max="14105" width="10.625" style="1" customWidth="1"/>
    <col min="14106" max="14106" width="9.625" style="1" customWidth="1"/>
    <col min="14107" max="14112" width="10.625" style="1" customWidth="1"/>
    <col min="14113" max="14113" width="6.625" style="1" customWidth="1"/>
    <col min="14114" max="14121" width="10.625" style="1" customWidth="1"/>
    <col min="14122" max="14127" width="9.625" style="1" customWidth="1"/>
    <col min="14128" max="14336" width="9" style="1"/>
    <col min="14337" max="14337" width="4.625" style="1" customWidth="1"/>
    <col min="14338" max="14338" width="7.625" style="1" customWidth="1"/>
    <col min="14339" max="14350" width="9.625" style="1" customWidth="1"/>
    <col min="14351" max="14352" width="8.625" style="1" customWidth="1"/>
    <col min="14353" max="14358" width="9.625" style="1" customWidth="1"/>
    <col min="14359" max="14359" width="10.625" style="1" customWidth="1"/>
    <col min="14360" max="14360" width="9.625" style="1" customWidth="1"/>
    <col min="14361" max="14361" width="10.625" style="1" customWidth="1"/>
    <col min="14362" max="14362" width="9.625" style="1" customWidth="1"/>
    <col min="14363" max="14368" width="10.625" style="1" customWidth="1"/>
    <col min="14369" max="14369" width="6.625" style="1" customWidth="1"/>
    <col min="14370" max="14377" width="10.625" style="1" customWidth="1"/>
    <col min="14378" max="14383" width="9.625" style="1" customWidth="1"/>
    <col min="14384" max="14592" width="9" style="1"/>
    <col min="14593" max="14593" width="4.625" style="1" customWidth="1"/>
    <col min="14594" max="14594" width="7.625" style="1" customWidth="1"/>
    <col min="14595" max="14606" width="9.625" style="1" customWidth="1"/>
    <col min="14607" max="14608" width="8.625" style="1" customWidth="1"/>
    <col min="14609" max="14614" width="9.625" style="1" customWidth="1"/>
    <col min="14615" max="14615" width="10.625" style="1" customWidth="1"/>
    <col min="14616" max="14616" width="9.625" style="1" customWidth="1"/>
    <col min="14617" max="14617" width="10.625" style="1" customWidth="1"/>
    <col min="14618" max="14618" width="9.625" style="1" customWidth="1"/>
    <col min="14619" max="14624" width="10.625" style="1" customWidth="1"/>
    <col min="14625" max="14625" width="6.625" style="1" customWidth="1"/>
    <col min="14626" max="14633" width="10.625" style="1" customWidth="1"/>
    <col min="14634" max="14639" width="9.625" style="1" customWidth="1"/>
    <col min="14640" max="14848" width="9" style="1"/>
    <col min="14849" max="14849" width="4.625" style="1" customWidth="1"/>
    <col min="14850" max="14850" width="7.625" style="1" customWidth="1"/>
    <col min="14851" max="14862" width="9.625" style="1" customWidth="1"/>
    <col min="14863" max="14864" width="8.625" style="1" customWidth="1"/>
    <col min="14865" max="14870" width="9.625" style="1" customWidth="1"/>
    <col min="14871" max="14871" width="10.625" style="1" customWidth="1"/>
    <col min="14872" max="14872" width="9.625" style="1" customWidth="1"/>
    <col min="14873" max="14873" width="10.625" style="1" customWidth="1"/>
    <col min="14874" max="14874" width="9.625" style="1" customWidth="1"/>
    <col min="14875" max="14880" width="10.625" style="1" customWidth="1"/>
    <col min="14881" max="14881" width="6.625" style="1" customWidth="1"/>
    <col min="14882" max="14889" width="10.625" style="1" customWidth="1"/>
    <col min="14890" max="14895" width="9.625" style="1" customWidth="1"/>
    <col min="14896" max="15104" width="9" style="1"/>
    <col min="15105" max="15105" width="4.625" style="1" customWidth="1"/>
    <col min="15106" max="15106" width="7.625" style="1" customWidth="1"/>
    <col min="15107" max="15118" width="9.625" style="1" customWidth="1"/>
    <col min="15119" max="15120" width="8.625" style="1" customWidth="1"/>
    <col min="15121" max="15126" width="9.625" style="1" customWidth="1"/>
    <col min="15127" max="15127" width="10.625" style="1" customWidth="1"/>
    <col min="15128" max="15128" width="9.625" style="1" customWidth="1"/>
    <col min="15129" max="15129" width="10.625" style="1" customWidth="1"/>
    <col min="15130" max="15130" width="9.625" style="1" customWidth="1"/>
    <col min="15131" max="15136" width="10.625" style="1" customWidth="1"/>
    <col min="15137" max="15137" width="6.625" style="1" customWidth="1"/>
    <col min="15138" max="15145" width="10.625" style="1" customWidth="1"/>
    <col min="15146" max="15151" width="9.625" style="1" customWidth="1"/>
    <col min="15152" max="15360" width="9" style="1"/>
    <col min="15361" max="15361" width="4.625" style="1" customWidth="1"/>
    <col min="15362" max="15362" width="7.625" style="1" customWidth="1"/>
    <col min="15363" max="15374" width="9.625" style="1" customWidth="1"/>
    <col min="15375" max="15376" width="8.625" style="1" customWidth="1"/>
    <col min="15377" max="15382" width="9.625" style="1" customWidth="1"/>
    <col min="15383" max="15383" width="10.625" style="1" customWidth="1"/>
    <col min="15384" max="15384" width="9.625" style="1" customWidth="1"/>
    <col min="15385" max="15385" width="10.625" style="1" customWidth="1"/>
    <col min="15386" max="15386" width="9.625" style="1" customWidth="1"/>
    <col min="15387" max="15392" width="10.625" style="1" customWidth="1"/>
    <col min="15393" max="15393" width="6.625" style="1" customWidth="1"/>
    <col min="15394" max="15401" width="10.625" style="1" customWidth="1"/>
    <col min="15402" max="15407" width="9.625" style="1" customWidth="1"/>
    <col min="15408" max="15616" width="9" style="1"/>
    <col min="15617" max="15617" width="4.625" style="1" customWidth="1"/>
    <col min="15618" max="15618" width="7.625" style="1" customWidth="1"/>
    <col min="15619" max="15630" width="9.625" style="1" customWidth="1"/>
    <col min="15631" max="15632" width="8.625" style="1" customWidth="1"/>
    <col min="15633" max="15638" width="9.625" style="1" customWidth="1"/>
    <col min="15639" max="15639" width="10.625" style="1" customWidth="1"/>
    <col min="15640" max="15640" width="9.625" style="1" customWidth="1"/>
    <col min="15641" max="15641" width="10.625" style="1" customWidth="1"/>
    <col min="15642" max="15642" width="9.625" style="1" customWidth="1"/>
    <col min="15643" max="15648" width="10.625" style="1" customWidth="1"/>
    <col min="15649" max="15649" width="6.625" style="1" customWidth="1"/>
    <col min="15650" max="15657" width="10.625" style="1" customWidth="1"/>
    <col min="15658" max="15663" width="9.625" style="1" customWidth="1"/>
    <col min="15664" max="15872" width="9" style="1"/>
    <col min="15873" max="15873" width="4.625" style="1" customWidth="1"/>
    <col min="15874" max="15874" width="7.625" style="1" customWidth="1"/>
    <col min="15875" max="15886" width="9.625" style="1" customWidth="1"/>
    <col min="15887" max="15888" width="8.625" style="1" customWidth="1"/>
    <col min="15889" max="15894" width="9.625" style="1" customWidth="1"/>
    <col min="15895" max="15895" width="10.625" style="1" customWidth="1"/>
    <col min="15896" max="15896" width="9.625" style="1" customWidth="1"/>
    <col min="15897" max="15897" width="10.625" style="1" customWidth="1"/>
    <col min="15898" max="15898" width="9.625" style="1" customWidth="1"/>
    <col min="15899" max="15904" width="10.625" style="1" customWidth="1"/>
    <col min="15905" max="15905" width="6.625" style="1" customWidth="1"/>
    <col min="15906" max="15913" width="10.625" style="1" customWidth="1"/>
    <col min="15914" max="15919" width="9.625" style="1" customWidth="1"/>
    <col min="15920" max="16128" width="9" style="1"/>
    <col min="16129" max="16129" width="4.625" style="1" customWidth="1"/>
    <col min="16130" max="16130" width="7.625" style="1" customWidth="1"/>
    <col min="16131" max="16142" width="9.625" style="1" customWidth="1"/>
    <col min="16143" max="16144" width="8.625" style="1" customWidth="1"/>
    <col min="16145" max="16150" width="9.625" style="1" customWidth="1"/>
    <col min="16151" max="16151" width="10.625" style="1" customWidth="1"/>
    <col min="16152" max="16152" width="9.625" style="1" customWidth="1"/>
    <col min="16153" max="16153" width="10.625" style="1" customWidth="1"/>
    <col min="16154" max="16154" width="9.625" style="1" customWidth="1"/>
    <col min="16155" max="16160" width="10.625" style="1" customWidth="1"/>
    <col min="16161" max="16161" width="6.625" style="1" customWidth="1"/>
    <col min="16162" max="16169" width="10.625" style="1" customWidth="1"/>
    <col min="16170" max="16175" width="9.625" style="1" customWidth="1"/>
    <col min="16176" max="16384" width="9" style="1"/>
  </cols>
  <sheetData>
    <row r="1" spans="1:47" ht="30" customHeight="1" x14ac:dyDescent="0.15">
      <c r="A1" s="263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5"/>
    </row>
    <row r="2" spans="1:47" ht="15" customHeight="1" x14ac:dyDescent="0.15">
      <c r="A2" s="181" t="s">
        <v>174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" t="s">
        <v>335</v>
      </c>
    </row>
    <row r="3" spans="1:47" ht="15" customHeight="1" thickBot="1" x14ac:dyDescent="0.2">
      <c r="A3" s="181" t="s">
        <v>2</v>
      </c>
      <c r="B3" s="181"/>
      <c r="C3" s="181"/>
      <c r="D3" s="181"/>
      <c r="E3" s="181"/>
      <c r="F3" s="181"/>
      <c r="G3" s="181" t="s">
        <v>3</v>
      </c>
      <c r="H3" s="181"/>
      <c r="I3" s="181"/>
      <c r="J3" s="181"/>
      <c r="K3" s="181"/>
      <c r="L3" s="181"/>
      <c r="M3" s="181"/>
      <c r="O3" s="1" t="s">
        <v>4</v>
      </c>
      <c r="T3" s="1" t="s">
        <v>5</v>
      </c>
      <c r="X3" s="1" t="s">
        <v>6</v>
      </c>
      <c r="AB3" s="1" t="s">
        <v>7</v>
      </c>
      <c r="AH3" s="1" t="s">
        <v>8</v>
      </c>
    </row>
    <row r="4" spans="1:47" ht="14.45" customHeight="1" thickTop="1" x14ac:dyDescent="0.15">
      <c r="A4" s="197"/>
      <c r="B4" s="261" t="s">
        <v>9</v>
      </c>
      <c r="C4" s="266"/>
      <c r="D4" s="266"/>
      <c r="E4" s="266"/>
      <c r="F4" s="267"/>
      <c r="G4" s="260" t="s">
        <v>10</v>
      </c>
      <c r="H4" s="261"/>
      <c r="I4" s="261"/>
      <c r="J4" s="261"/>
      <c r="K4" s="261"/>
      <c r="L4" s="262"/>
      <c r="M4" s="198"/>
      <c r="N4" s="3"/>
      <c r="O4" s="231" t="s">
        <v>11</v>
      </c>
      <c r="P4" s="232"/>
      <c r="Q4" s="248" t="s">
        <v>12</v>
      </c>
      <c r="R4" s="232"/>
      <c r="S4" s="233"/>
      <c r="T4" s="231" t="s">
        <v>13</v>
      </c>
      <c r="U4" s="249"/>
      <c r="V4" s="249"/>
      <c r="W4" s="250"/>
      <c r="X4" s="231" t="s">
        <v>14</v>
      </c>
      <c r="Y4" s="232"/>
      <c r="Z4" s="232"/>
      <c r="AA4" s="233"/>
      <c r="AB4" s="234" t="s">
        <v>15</v>
      </c>
      <c r="AC4" s="235"/>
      <c r="AD4" s="235"/>
      <c r="AE4" s="235"/>
      <c r="AF4" s="236"/>
      <c r="AH4" s="234" t="s">
        <v>16</v>
      </c>
      <c r="AI4" s="237"/>
      <c r="AJ4" s="237"/>
      <c r="AK4" s="237"/>
      <c r="AL4" s="237"/>
      <c r="AM4" s="237"/>
      <c r="AN4" s="235"/>
      <c r="AO4" s="236"/>
      <c r="AP4" s="234" t="s">
        <v>17</v>
      </c>
      <c r="AQ4" s="237"/>
      <c r="AR4" s="235"/>
      <c r="AS4" s="235"/>
      <c r="AT4" s="235"/>
      <c r="AU4" s="236"/>
    </row>
    <row r="5" spans="1:47" ht="39.950000000000003" customHeight="1" x14ac:dyDescent="0.15">
      <c r="A5" s="199" t="s">
        <v>18</v>
      </c>
      <c r="B5" s="200" t="s">
        <v>19</v>
      </c>
      <c r="C5" s="186" t="s">
        <v>20</v>
      </c>
      <c r="D5" s="186" t="s">
        <v>21</v>
      </c>
      <c r="E5" s="187" t="s">
        <v>22</v>
      </c>
      <c r="F5" s="188" t="s">
        <v>23</v>
      </c>
      <c r="G5" s="189" t="s">
        <v>19</v>
      </c>
      <c r="H5" s="190" t="s">
        <v>20</v>
      </c>
      <c r="I5" s="190" t="s">
        <v>21</v>
      </c>
      <c r="J5" s="190" t="s">
        <v>24</v>
      </c>
      <c r="K5" s="190" t="s">
        <v>25</v>
      </c>
      <c r="L5" s="191" t="s">
        <v>26</v>
      </c>
      <c r="M5" s="201"/>
      <c r="N5" s="12"/>
      <c r="O5" s="4" t="s">
        <v>27</v>
      </c>
      <c r="P5" s="13" t="s">
        <v>28</v>
      </c>
      <c r="Q5" s="14" t="s">
        <v>29</v>
      </c>
      <c r="R5" s="13" t="s">
        <v>30</v>
      </c>
      <c r="S5" s="15" t="s">
        <v>31</v>
      </c>
      <c r="T5" s="4" t="s">
        <v>32</v>
      </c>
      <c r="U5" s="13" t="s">
        <v>25</v>
      </c>
      <c r="V5" s="224" t="s">
        <v>26</v>
      </c>
      <c r="W5" s="225"/>
      <c r="X5" s="226" t="s">
        <v>33</v>
      </c>
      <c r="Y5" s="224"/>
      <c r="Z5" s="224" t="s">
        <v>34</v>
      </c>
      <c r="AA5" s="225"/>
      <c r="AB5" s="16" t="s">
        <v>35</v>
      </c>
      <c r="AC5" s="238" t="s">
        <v>36</v>
      </c>
      <c r="AD5" s="239"/>
      <c r="AE5" s="238" t="s">
        <v>37</v>
      </c>
      <c r="AF5" s="240"/>
      <c r="AH5" s="17" t="s">
        <v>32</v>
      </c>
      <c r="AI5" s="18" t="s">
        <v>31</v>
      </c>
      <c r="AJ5" s="223" t="s">
        <v>35</v>
      </c>
      <c r="AK5" s="241"/>
      <c r="AL5" s="223" t="s">
        <v>36</v>
      </c>
      <c r="AM5" s="223"/>
      <c r="AN5" s="224" t="s">
        <v>37</v>
      </c>
      <c r="AO5" s="225"/>
      <c r="AP5" s="226" t="s">
        <v>35</v>
      </c>
      <c r="AQ5" s="227"/>
      <c r="AR5" s="224" t="s">
        <v>36</v>
      </c>
      <c r="AS5" s="227"/>
      <c r="AT5" s="224" t="s">
        <v>37</v>
      </c>
      <c r="AU5" s="228"/>
    </row>
    <row r="6" spans="1:47" ht="14.45" customHeight="1" x14ac:dyDescent="0.15">
      <c r="A6" s="202"/>
      <c r="B6" s="182" t="s">
        <v>38</v>
      </c>
      <c r="C6" s="192" t="s">
        <v>39</v>
      </c>
      <c r="D6" s="192" t="s">
        <v>39</v>
      </c>
      <c r="E6" s="192" t="s">
        <v>39</v>
      </c>
      <c r="F6" s="193" t="s">
        <v>39</v>
      </c>
      <c r="G6" s="183" t="s">
        <v>38</v>
      </c>
      <c r="H6" s="194" t="s">
        <v>39</v>
      </c>
      <c r="I6" s="194" t="s">
        <v>39</v>
      </c>
      <c r="J6" s="195" t="s">
        <v>40</v>
      </c>
      <c r="K6" s="195" t="s">
        <v>113</v>
      </c>
      <c r="L6" s="196" t="s">
        <v>114</v>
      </c>
      <c r="M6" s="201"/>
      <c r="N6" s="12"/>
      <c r="O6" s="26" t="s">
        <v>43</v>
      </c>
      <c r="P6" s="27" t="s">
        <v>116</v>
      </c>
      <c r="Q6" s="28"/>
      <c r="R6" s="27" t="s">
        <v>45</v>
      </c>
      <c r="S6" s="29" t="s">
        <v>46</v>
      </c>
      <c r="T6" s="30" t="s">
        <v>47</v>
      </c>
      <c r="U6" s="24" t="s">
        <v>48</v>
      </c>
      <c r="V6" s="24" t="s">
        <v>121</v>
      </c>
      <c r="W6" s="31" t="s">
        <v>122</v>
      </c>
      <c r="X6" s="30" t="s">
        <v>123</v>
      </c>
      <c r="Y6" s="32" t="s">
        <v>50</v>
      </c>
      <c r="Z6" s="33" t="s">
        <v>52</v>
      </c>
      <c r="AA6" s="31" t="s">
        <v>50</v>
      </c>
      <c r="AB6" s="34" t="s">
        <v>125</v>
      </c>
      <c r="AC6" s="35" t="s">
        <v>54</v>
      </c>
      <c r="AD6" s="35" t="s">
        <v>55</v>
      </c>
      <c r="AE6" s="36" t="s">
        <v>128</v>
      </c>
      <c r="AF6" s="37" t="s">
        <v>129</v>
      </c>
      <c r="AH6" s="38" t="s">
        <v>58</v>
      </c>
      <c r="AI6" s="39" t="s">
        <v>131</v>
      </c>
      <c r="AJ6" s="40"/>
      <c r="AK6" s="41" t="s">
        <v>132</v>
      </c>
      <c r="AL6" s="40"/>
      <c r="AM6" s="41" t="s">
        <v>133</v>
      </c>
      <c r="AN6" s="40"/>
      <c r="AO6" s="42" t="s">
        <v>134</v>
      </c>
      <c r="AP6" s="43" t="s">
        <v>63</v>
      </c>
      <c r="AQ6" s="44" t="s">
        <v>64</v>
      </c>
      <c r="AR6" s="44" t="s">
        <v>63</v>
      </c>
      <c r="AS6" s="44" t="s">
        <v>64</v>
      </c>
      <c r="AT6" s="44" t="s">
        <v>63</v>
      </c>
      <c r="AU6" s="45" t="s">
        <v>64</v>
      </c>
    </row>
    <row r="7" spans="1:47" ht="14.45" customHeight="1" x14ac:dyDescent="0.15">
      <c r="A7" s="203" t="s">
        <v>65</v>
      </c>
      <c r="B7" s="204" t="s">
        <v>175</v>
      </c>
      <c r="C7" s="48">
        <v>3404</v>
      </c>
      <c r="D7" s="49">
        <v>2</v>
      </c>
      <c r="E7" s="49">
        <v>1146</v>
      </c>
      <c r="F7" s="115">
        <v>0</v>
      </c>
      <c r="G7" s="51" t="s">
        <v>67</v>
      </c>
      <c r="H7" s="49">
        <v>2689162</v>
      </c>
      <c r="I7" s="49">
        <v>1873</v>
      </c>
      <c r="J7" s="52">
        <v>0</v>
      </c>
      <c r="K7" s="49">
        <v>100000</v>
      </c>
      <c r="L7" s="53">
        <v>7963518</v>
      </c>
      <c r="M7" s="179"/>
      <c r="N7" s="54"/>
      <c r="O7" s="55">
        <f>IF(K7&lt;0.5,0.5,((L7-L8)-5*K8)/5/(K7-K8))</f>
        <v>0.1728613569321534</v>
      </c>
      <c r="P7" s="56">
        <f>IF(H7&lt;0.5,1,(I7/H7)/((K7-K8)/(L7-L8)))</f>
        <v>1.0244048963074786</v>
      </c>
      <c r="Q7" s="57">
        <f>IF(C7&lt;0.5,0,D7/C7)</f>
        <v>5.8754406580493535E-4</v>
      </c>
      <c r="R7" s="58">
        <f>IF(P7=0,Q7,Q7/P7)</f>
        <v>5.7354671763359282E-4</v>
      </c>
      <c r="S7" s="59">
        <f>IF(E7&lt;0.5,0,F7/E7)</f>
        <v>0</v>
      </c>
      <c r="T7" s="60">
        <f>5*R7/(1+5*(1-O7)*R7)</f>
        <v>2.860947383014123E-3</v>
      </c>
      <c r="U7" s="61">
        <v>100000</v>
      </c>
      <c r="V7" s="61">
        <f>5*U7*((1-T7)+O7*T7)</f>
        <v>498816.79993186262</v>
      </c>
      <c r="W7" s="62">
        <f>SUM(V7:V$24)</f>
        <v>7917602.3909035185</v>
      </c>
      <c r="X7" s="63">
        <f t="shared" ref="X7:X42" si="0">V7*(1-S7)</f>
        <v>498816.79993186262</v>
      </c>
      <c r="Y7" s="61">
        <f>SUM(X7:X$24)</f>
        <v>7760198.4300706191</v>
      </c>
      <c r="Z7" s="61">
        <f t="shared" ref="Z7:Z42" si="1">V7*S7</f>
        <v>0</v>
      </c>
      <c r="AA7" s="62">
        <f>SUM(Z7:Z$24)</f>
        <v>157403.96083289979</v>
      </c>
      <c r="AB7" s="55">
        <f t="shared" ref="AB7:AB42" si="2">W7/U7</f>
        <v>79.17602390903518</v>
      </c>
      <c r="AC7" s="56">
        <f t="shared" ref="AC7:AC42" si="3">Y7/U7</f>
        <v>77.601984300706192</v>
      </c>
      <c r="AD7" s="64">
        <f>AC7/AB7*100</f>
        <v>98.011974420264664</v>
      </c>
      <c r="AE7" s="56">
        <f t="shared" ref="AE7:AE42" si="4">AA7/U7</f>
        <v>1.5740396083289978</v>
      </c>
      <c r="AF7" s="65">
        <f>AE7/AB7*100</f>
        <v>1.9880255797353523</v>
      </c>
      <c r="AH7" s="66">
        <f>IF(D7=0,0,T7*T7*(1-T7)/D7)</f>
        <v>4.080801508515677E-6</v>
      </c>
      <c r="AI7" s="67">
        <f>IF(E7&lt;0.5,0,S7*(1-S7)/E7)</f>
        <v>0</v>
      </c>
      <c r="AJ7" s="67">
        <f>U7*U7*((1-O7)*5+AB8)^2*AH7</f>
        <v>251702490.8785769</v>
      </c>
      <c r="AK7" s="67">
        <f>SUM(AJ7:AJ$24)/U7/U7</f>
        <v>0.1843204489563918</v>
      </c>
      <c r="AL7" s="67">
        <f>U7*U7*((1-O7)*5*(1-S7)+AC8)^2*AH7+V7*V7*AI7</f>
        <v>241685904.25004902</v>
      </c>
      <c r="AM7" s="67">
        <f>SUM(AL7:AL$24)/U7/U7</f>
        <v>0.16483042511510576</v>
      </c>
      <c r="AN7" s="67">
        <f>U7*U7*((1-O7)*5*S7+AE8)^2*AH7+V7*V7*AI7</f>
        <v>101686.97614154588</v>
      </c>
      <c r="AO7" s="68">
        <f>SUM(AN7:AN$24)/U7/U7</f>
        <v>4.5948369586903291E-3</v>
      </c>
      <c r="AP7" s="55">
        <f t="shared" ref="AP7:AP42" si="5">AB7-1.96*SQRT(AK7)</f>
        <v>78.334545782931556</v>
      </c>
      <c r="AQ7" s="56">
        <f t="shared" ref="AQ7:AQ42" si="6">AB7+1.96*SQRT(AK7)</f>
        <v>80.017502035138804</v>
      </c>
      <c r="AR7" s="56">
        <f t="shared" ref="AR7:AR42" si="7">AC7-1.96*SQRT(AM7)</f>
        <v>76.80623775743868</v>
      </c>
      <c r="AS7" s="56">
        <f t="shared" ref="AS7:AS42" si="8">AC7+1.96*SQRT(AM7)</f>
        <v>78.397730843973704</v>
      </c>
      <c r="AT7" s="56">
        <f t="shared" ref="AT7:AT42" si="9">AE7-1.96*SQRT(AO7)</f>
        <v>1.4411805639981554</v>
      </c>
      <c r="AU7" s="69">
        <f t="shared" ref="AU7:AU42" si="10">AE7+1.96*SQRT(AO7)</f>
        <v>1.7068986526598402</v>
      </c>
    </row>
    <row r="8" spans="1:47" ht="14.45" customHeight="1" x14ac:dyDescent="0.15">
      <c r="A8" s="203"/>
      <c r="B8" s="205" t="s">
        <v>176</v>
      </c>
      <c r="C8" s="71">
        <v>3524</v>
      </c>
      <c r="D8" s="72">
        <v>1</v>
      </c>
      <c r="E8" s="72">
        <v>1167</v>
      </c>
      <c r="F8" s="126">
        <v>0</v>
      </c>
      <c r="G8" s="74" t="s">
        <v>69</v>
      </c>
      <c r="H8" s="72">
        <v>2841813</v>
      </c>
      <c r="I8" s="72">
        <v>261</v>
      </c>
      <c r="J8" s="75">
        <v>5</v>
      </c>
      <c r="K8" s="72">
        <v>99661</v>
      </c>
      <c r="L8" s="76">
        <v>7464920</v>
      </c>
      <c r="M8" s="179"/>
      <c r="N8" s="54"/>
      <c r="O8" s="77">
        <f t="shared" ref="O8:O22" si="11">IF(K8&lt;0.5,0.5,((L8-L9)-5*K9)/5/(K8-K9))</f>
        <v>0.4553191489361702</v>
      </c>
      <c r="P8" s="78">
        <f t="shared" ref="P8:P23" si="12">IF(H8&lt;0.5,1,(I8/H8)/((K8-K9)/(L8-L9)))</f>
        <v>0.97348850068450843</v>
      </c>
      <c r="Q8" s="79">
        <f t="shared" ref="Q8:Q42" si="13">IF(C8&lt;0.5,0,D8/C8)</f>
        <v>2.8376844494892167E-4</v>
      </c>
      <c r="R8" s="80">
        <f t="shared" ref="R8:R42" si="14">IF(P8=0,Q8,Q8/P8)</f>
        <v>2.9149645296209446E-4</v>
      </c>
      <c r="S8" s="81">
        <f t="shared" ref="S8:S42" si="15">IF(E8&lt;0.5,0,F8/E8)</f>
        <v>0</v>
      </c>
      <c r="T8" s="82">
        <f>5*R8/(1+5*(1-O8)*R8)</f>
        <v>1.4563261418359672E-3</v>
      </c>
      <c r="U8" s="83">
        <f>U7*(1-T7)</f>
        <v>99713.905261698586</v>
      </c>
      <c r="V8" s="83">
        <f>5*U8*((1-T8)+O8*T8)</f>
        <v>498174.04452619591</v>
      </c>
      <c r="W8" s="84">
        <f>SUM(V8:V$24)</f>
        <v>7418785.5909716561</v>
      </c>
      <c r="X8" s="85">
        <f t="shared" si="0"/>
        <v>498174.04452619591</v>
      </c>
      <c r="Y8" s="83">
        <f>SUM(X8:X$24)</f>
        <v>7261381.6301387567</v>
      </c>
      <c r="Z8" s="83">
        <f t="shared" si="1"/>
        <v>0</v>
      </c>
      <c r="AA8" s="84">
        <f>SUM(Z8:Z$24)</f>
        <v>157403.96083289979</v>
      </c>
      <c r="AB8" s="77">
        <f t="shared" si="2"/>
        <v>74.400712433246852</v>
      </c>
      <c r="AC8" s="78">
        <f t="shared" si="3"/>
        <v>72.822156659909183</v>
      </c>
      <c r="AD8" s="86">
        <f t="shared" ref="AD8:AD42" si="16">AC8/AB8*100</f>
        <v>97.878305567632879</v>
      </c>
      <c r="AE8" s="78">
        <f t="shared" si="4"/>
        <v>1.5785557733376701</v>
      </c>
      <c r="AF8" s="87">
        <f t="shared" ref="AF8:AF42" si="17">AE8/AB8*100</f>
        <v>2.1216944323671201</v>
      </c>
      <c r="AH8" s="88">
        <f>IF(D8=0,0,T8*T8*(1-T8)/D8)</f>
        <v>2.1177971299147239E-6</v>
      </c>
      <c r="AI8" s="89">
        <f t="shared" ref="AI8:AI42" si="18">IF(E8&lt;0.5,0,S8*(1-S8)/E8)</f>
        <v>0</v>
      </c>
      <c r="AJ8" s="89">
        <f>U8*U8*((1-O8)*5+AB9)^2*AH8</f>
        <v>109855724.3641492</v>
      </c>
      <c r="AK8" s="89">
        <f>SUM(AJ8:AJ$24)/U8/U8</f>
        <v>0.16006476346756593</v>
      </c>
      <c r="AL8" s="89">
        <f>U8*U8*((1-O8)*5*(1-S8)+AC9)^2*AH8+V8*V8*AI8</f>
        <v>105099599.05767089</v>
      </c>
      <c r="AM8" s="89">
        <f>SUM(AL8:AL$24)/U8/U8</f>
        <v>0.14147015408829741</v>
      </c>
      <c r="AN8" s="89">
        <f>U8*U8*((1-O8)*5*S8+AE9)^2*AH8+V8*V8*AI8</f>
        <v>52623.719260854668</v>
      </c>
      <c r="AO8" s="90">
        <f>SUM(AN8:AN$24)/U8/U8</f>
        <v>4.6110142581825579E-3</v>
      </c>
      <c r="AP8" s="77">
        <f t="shared" si="5"/>
        <v>73.616553778804402</v>
      </c>
      <c r="AQ8" s="78">
        <f t="shared" si="6"/>
        <v>75.184871087689302</v>
      </c>
      <c r="AR8" s="78">
        <f t="shared" si="7"/>
        <v>72.084951299140826</v>
      </c>
      <c r="AS8" s="78">
        <f t="shared" si="8"/>
        <v>73.55936202067754</v>
      </c>
      <c r="AT8" s="78">
        <f t="shared" si="9"/>
        <v>1.4454630523712921</v>
      </c>
      <c r="AU8" s="91">
        <f t="shared" si="10"/>
        <v>1.711648494304048</v>
      </c>
    </row>
    <row r="9" spans="1:47" ht="14.45" customHeight="1" x14ac:dyDescent="0.15">
      <c r="A9" s="203"/>
      <c r="B9" s="205" t="s">
        <v>137</v>
      </c>
      <c r="C9" s="71">
        <v>3882</v>
      </c>
      <c r="D9" s="72">
        <v>0</v>
      </c>
      <c r="E9" s="72">
        <v>1280</v>
      </c>
      <c r="F9" s="126">
        <v>0</v>
      </c>
      <c r="G9" s="74" t="s">
        <v>71</v>
      </c>
      <c r="H9" s="72">
        <v>3013782</v>
      </c>
      <c r="I9" s="72">
        <v>350</v>
      </c>
      <c r="J9" s="75">
        <v>10</v>
      </c>
      <c r="K9" s="72">
        <v>99614</v>
      </c>
      <c r="L9" s="76">
        <v>6966743</v>
      </c>
      <c r="M9" s="179"/>
      <c r="N9" s="54"/>
      <c r="O9" s="77">
        <f t="shared" si="11"/>
        <v>0.56491228070175448</v>
      </c>
      <c r="P9" s="78">
        <f t="shared" si="12"/>
        <v>1.0145269823413694</v>
      </c>
      <c r="Q9" s="79">
        <f t="shared" si="13"/>
        <v>0</v>
      </c>
      <c r="R9" s="80">
        <f t="shared" si="14"/>
        <v>0</v>
      </c>
      <c r="S9" s="81">
        <f t="shared" si="15"/>
        <v>0</v>
      </c>
      <c r="T9" s="82">
        <f t="shared" ref="T9:T22" si="19">5*R9/(1+5*(1-O9)*R9)</f>
        <v>0</v>
      </c>
      <c r="U9" s="83">
        <f t="shared" ref="U9:U23" si="20">U8*(1-T8)</f>
        <v>99568.689294761411</v>
      </c>
      <c r="V9" s="83">
        <f t="shared" ref="V9:V22" si="21">5*U9*((1-T9)+O9*T9)</f>
        <v>497843.44647380704</v>
      </c>
      <c r="W9" s="84">
        <f>SUM(V9:V$24)</f>
        <v>6920611.5464454601</v>
      </c>
      <c r="X9" s="85">
        <f t="shared" si="0"/>
        <v>497843.44647380704</v>
      </c>
      <c r="Y9" s="83">
        <f>SUM(X9:X$24)</f>
        <v>6763207.5856125606</v>
      </c>
      <c r="Z9" s="83">
        <f t="shared" si="1"/>
        <v>0</v>
      </c>
      <c r="AA9" s="84">
        <f>SUM(Z9:Z$24)</f>
        <v>157403.96083289979</v>
      </c>
      <c r="AB9" s="77">
        <f t="shared" si="2"/>
        <v>69.505901859949191</v>
      </c>
      <c r="AC9" s="78">
        <f t="shared" si="3"/>
        <v>67.925043841753094</v>
      </c>
      <c r="AD9" s="86">
        <f t="shared" si="16"/>
        <v>97.725577287837453</v>
      </c>
      <c r="AE9" s="78">
        <f t="shared" si="4"/>
        <v>1.5808580181961003</v>
      </c>
      <c r="AF9" s="87">
        <f t="shared" si="17"/>
        <v>2.2744227121625551</v>
      </c>
      <c r="AH9" s="88">
        <f>IF(D9=0,0,T9*T9*(1-T9)/D9)</f>
        <v>0</v>
      </c>
      <c r="AI9" s="89">
        <f t="shared" si="18"/>
        <v>0</v>
      </c>
      <c r="AJ9" s="89">
        <f t="shared" ref="AJ9:AJ23" si="22">U9*U9*((1-O9)*5+AB10)^2*AH9</f>
        <v>0</v>
      </c>
      <c r="AK9" s="89">
        <f>SUM(AJ9:AJ$24)/U9/U9</f>
        <v>0.14945104391340211</v>
      </c>
      <c r="AL9" s="89">
        <f t="shared" ref="AL9:AL23" si="23">U9*U9*((1-O9)*5*(1-S9)+AC10)^2*AH9+V9*V9*AI9</f>
        <v>0</v>
      </c>
      <c r="AM9" s="89">
        <f>SUM(AL9:AL$24)/U9/U9</f>
        <v>0.13128189832432574</v>
      </c>
      <c r="AN9" s="89">
        <f t="shared" ref="AN9:AN23" si="24">U9*U9*((1-O9)*5*S9+AE10)^2*AH9+V9*V9*AI9</f>
        <v>0</v>
      </c>
      <c r="AO9" s="90">
        <f>SUM(AN9:AN$24)/U9/U9</f>
        <v>4.6191658731110754E-3</v>
      </c>
      <c r="AP9" s="77">
        <f t="shared" si="5"/>
        <v>68.748187447853368</v>
      </c>
      <c r="AQ9" s="78">
        <f t="shared" si="6"/>
        <v>70.263616272045013</v>
      </c>
      <c r="AR9" s="78">
        <f t="shared" si="7"/>
        <v>67.214880099646578</v>
      </c>
      <c r="AS9" s="78">
        <f t="shared" si="8"/>
        <v>68.635207583859611</v>
      </c>
      <c r="AT9" s="78">
        <f t="shared" si="9"/>
        <v>1.4476477047134593</v>
      </c>
      <c r="AU9" s="91">
        <f t="shared" si="10"/>
        <v>1.7140683316787413</v>
      </c>
    </row>
    <row r="10" spans="1:47" ht="14.45" customHeight="1" x14ac:dyDescent="0.15">
      <c r="A10" s="203"/>
      <c r="B10" s="205" t="s">
        <v>177</v>
      </c>
      <c r="C10" s="71">
        <v>4576</v>
      </c>
      <c r="D10" s="72">
        <v>1</v>
      </c>
      <c r="E10" s="72">
        <v>1458</v>
      </c>
      <c r="F10" s="126">
        <v>0</v>
      </c>
      <c r="G10" s="74" t="s">
        <v>73</v>
      </c>
      <c r="H10" s="72">
        <v>3096387</v>
      </c>
      <c r="I10" s="72">
        <v>941</v>
      </c>
      <c r="J10" s="75">
        <v>15</v>
      </c>
      <c r="K10" s="72">
        <v>99557</v>
      </c>
      <c r="L10" s="76">
        <v>6468797</v>
      </c>
      <c r="M10" s="179"/>
      <c r="N10" s="54"/>
      <c r="O10" s="77">
        <f t="shared" si="11"/>
        <v>0.5870129870129871</v>
      </c>
      <c r="P10" s="78">
        <f t="shared" si="12"/>
        <v>0.98169808499767264</v>
      </c>
      <c r="Q10" s="79">
        <f t="shared" si="13"/>
        <v>2.1853146853146853E-4</v>
      </c>
      <c r="R10" s="80">
        <f t="shared" si="14"/>
        <v>2.2260557687854367E-4</v>
      </c>
      <c r="S10" s="81">
        <f t="shared" si="15"/>
        <v>0</v>
      </c>
      <c r="T10" s="82">
        <f t="shared" si="19"/>
        <v>1.1125164983157546E-3</v>
      </c>
      <c r="U10" s="83">
        <f t="shared" si="20"/>
        <v>99568.689294761411</v>
      </c>
      <c r="V10" s="83">
        <f t="shared" si="21"/>
        <v>497614.70988004835</v>
      </c>
      <c r="W10" s="84">
        <f>SUM(V10:V$24)</f>
        <v>6422768.099971653</v>
      </c>
      <c r="X10" s="85">
        <f t="shared" si="0"/>
        <v>497614.70988004835</v>
      </c>
      <c r="Y10" s="83">
        <f>SUM(X10:X$24)</f>
        <v>6265364.1391387535</v>
      </c>
      <c r="Z10" s="83">
        <f t="shared" si="1"/>
        <v>0</v>
      </c>
      <c r="AA10" s="84">
        <f>SUM(Z10:Z$24)</f>
        <v>157403.96083289979</v>
      </c>
      <c r="AB10" s="77">
        <f t="shared" si="2"/>
        <v>64.505901859949191</v>
      </c>
      <c r="AC10" s="78">
        <f t="shared" si="3"/>
        <v>62.925043841753094</v>
      </c>
      <c r="AD10" s="86">
        <f t="shared" si="16"/>
        <v>97.549281581043019</v>
      </c>
      <c r="AE10" s="78">
        <f t="shared" si="4"/>
        <v>1.5808580181961003</v>
      </c>
      <c r="AF10" s="87">
        <f t="shared" si="17"/>
        <v>2.450718418956999</v>
      </c>
      <c r="AH10" s="88">
        <f t="shared" ref="AH10:AH22" si="25">IF(D10=0,0,T10*T10*(1-T10)/D10)</f>
        <v>1.236316005187984E-6</v>
      </c>
      <c r="AI10" s="89">
        <f t="shared" si="18"/>
        <v>0</v>
      </c>
      <c r="AJ10" s="89">
        <f t="shared" si="22"/>
        <v>46568477.918769144</v>
      </c>
      <c r="AK10" s="89">
        <f>SUM(AJ10:AJ$24)/U10/U10</f>
        <v>0.14945104391340211</v>
      </c>
      <c r="AL10" s="89">
        <f t="shared" si="23"/>
        <v>44207845.310540602</v>
      </c>
      <c r="AM10" s="89">
        <f>SUM(AL10:AL$24)/U10/U10</f>
        <v>0.13128189832432574</v>
      </c>
      <c r="AN10" s="89">
        <f t="shared" si="24"/>
        <v>30699.242689386345</v>
      </c>
      <c r="AO10" s="90">
        <f>SUM(AN10:AN$24)/U10/U10</f>
        <v>4.6191658731110754E-3</v>
      </c>
      <c r="AP10" s="77">
        <f t="shared" si="5"/>
        <v>63.748187447853361</v>
      </c>
      <c r="AQ10" s="78">
        <f t="shared" si="6"/>
        <v>65.263616272045013</v>
      </c>
      <c r="AR10" s="78">
        <f t="shared" si="7"/>
        <v>62.214880099646578</v>
      </c>
      <c r="AS10" s="78">
        <f t="shared" si="8"/>
        <v>63.635207583859611</v>
      </c>
      <c r="AT10" s="78">
        <f t="shared" si="9"/>
        <v>1.4476477047134593</v>
      </c>
      <c r="AU10" s="91">
        <f t="shared" si="10"/>
        <v>1.7140683316787413</v>
      </c>
    </row>
    <row r="11" spans="1:47" ht="14.45" customHeight="1" x14ac:dyDescent="0.15">
      <c r="A11" s="203"/>
      <c r="B11" s="205" t="s">
        <v>178</v>
      </c>
      <c r="C11" s="71">
        <v>2969</v>
      </c>
      <c r="D11" s="72">
        <v>0</v>
      </c>
      <c r="E11" s="72">
        <v>1005</v>
      </c>
      <c r="F11" s="126">
        <v>0</v>
      </c>
      <c r="G11" s="74" t="s">
        <v>75</v>
      </c>
      <c r="H11" s="72">
        <v>3228469</v>
      </c>
      <c r="I11" s="72">
        <v>1962</v>
      </c>
      <c r="J11" s="75">
        <v>20</v>
      </c>
      <c r="K11" s="72">
        <v>99403</v>
      </c>
      <c r="L11" s="76">
        <v>5971330</v>
      </c>
      <c r="M11" s="179"/>
      <c r="N11" s="54"/>
      <c r="O11" s="77">
        <f t="shared" si="11"/>
        <v>0.52070175438596489</v>
      </c>
      <c r="P11" s="78">
        <f t="shared" si="12"/>
        <v>1.0583511809924049</v>
      </c>
      <c r="Q11" s="79">
        <f t="shared" si="13"/>
        <v>0</v>
      </c>
      <c r="R11" s="80">
        <f t="shared" si="14"/>
        <v>0</v>
      </c>
      <c r="S11" s="81">
        <f t="shared" si="15"/>
        <v>0</v>
      </c>
      <c r="T11" s="82">
        <f t="shared" si="19"/>
        <v>0</v>
      </c>
      <c r="U11" s="83">
        <f t="shared" si="20"/>
        <v>99457.917485205311</v>
      </c>
      <c r="V11" s="83">
        <f t="shared" si="21"/>
        <v>497289.58742602658</v>
      </c>
      <c r="W11" s="84">
        <f>SUM(V11:V$24)</f>
        <v>5925153.3900916055</v>
      </c>
      <c r="X11" s="85">
        <f t="shared" si="0"/>
        <v>497289.58742602658</v>
      </c>
      <c r="Y11" s="83">
        <f>SUM(X11:X$24)</f>
        <v>5767749.4292587051</v>
      </c>
      <c r="Z11" s="83">
        <f t="shared" si="1"/>
        <v>0</v>
      </c>
      <c r="AA11" s="84">
        <f>SUM(Z11:Z$24)</f>
        <v>157403.96083289979</v>
      </c>
      <c r="AB11" s="77">
        <f t="shared" si="2"/>
        <v>59.57447672250921</v>
      </c>
      <c r="AC11" s="78">
        <f t="shared" si="3"/>
        <v>57.991858014890333</v>
      </c>
      <c r="AD11" s="86">
        <f t="shared" si="16"/>
        <v>97.343461840226425</v>
      </c>
      <c r="AE11" s="78">
        <f t="shared" si="4"/>
        <v>1.5826187076188694</v>
      </c>
      <c r="AF11" s="87">
        <f t="shared" si="17"/>
        <v>2.656538159773552</v>
      </c>
      <c r="AH11" s="88">
        <f t="shared" si="25"/>
        <v>0</v>
      </c>
      <c r="AI11" s="89">
        <f t="shared" si="18"/>
        <v>0</v>
      </c>
      <c r="AJ11" s="89">
        <f t="shared" si="22"/>
        <v>0</v>
      </c>
      <c r="AK11" s="89">
        <f>SUM(AJ11:AJ$24)/U11/U11</f>
        <v>0.14507638394149402</v>
      </c>
      <c r="AL11" s="89">
        <f t="shared" si="23"/>
        <v>0</v>
      </c>
      <c r="AM11" s="89">
        <f>SUM(AL11:AL$24)/U11/U11</f>
        <v>0.1271053873782633</v>
      </c>
      <c r="AN11" s="89">
        <f t="shared" si="24"/>
        <v>0</v>
      </c>
      <c r="AO11" s="90">
        <f>SUM(AN11:AN$24)/U11/U11</f>
        <v>4.6263573664837758E-3</v>
      </c>
      <c r="AP11" s="77">
        <f t="shared" si="5"/>
        <v>58.827934401840352</v>
      </c>
      <c r="AQ11" s="78">
        <f t="shared" si="6"/>
        <v>60.321019043178069</v>
      </c>
      <c r="AR11" s="78">
        <f t="shared" si="7"/>
        <v>57.293081901852446</v>
      </c>
      <c r="AS11" s="78">
        <f t="shared" si="8"/>
        <v>58.69063412792822</v>
      </c>
      <c r="AT11" s="78">
        <f t="shared" si="9"/>
        <v>1.4493047381367328</v>
      </c>
      <c r="AU11" s="91">
        <f t="shared" si="10"/>
        <v>1.7159326771010059</v>
      </c>
    </row>
    <row r="12" spans="1:47" ht="14.45" customHeight="1" x14ac:dyDescent="0.15">
      <c r="A12" s="203"/>
      <c r="B12" s="205" t="s">
        <v>179</v>
      </c>
      <c r="C12" s="71">
        <v>3401</v>
      </c>
      <c r="D12" s="72">
        <v>2</v>
      </c>
      <c r="E12" s="72">
        <v>1233</v>
      </c>
      <c r="F12" s="126">
        <v>0</v>
      </c>
      <c r="G12" s="74" t="s">
        <v>77</v>
      </c>
      <c r="H12" s="72">
        <v>3642952</v>
      </c>
      <c r="I12" s="72">
        <v>2412</v>
      </c>
      <c r="J12" s="75">
        <v>25</v>
      </c>
      <c r="K12" s="72">
        <v>99118</v>
      </c>
      <c r="L12" s="76">
        <v>5474998</v>
      </c>
      <c r="M12" s="179"/>
      <c r="N12" s="54"/>
      <c r="O12" s="77">
        <f t="shared" si="11"/>
        <v>0.51083591331269351</v>
      </c>
      <c r="P12" s="78">
        <f t="shared" si="12"/>
        <v>1.0142640282602235</v>
      </c>
      <c r="Q12" s="79">
        <f t="shared" si="13"/>
        <v>5.8806233460746834E-4</v>
      </c>
      <c r="R12" s="80">
        <f t="shared" si="14"/>
        <v>5.7979216281206101E-4</v>
      </c>
      <c r="S12" s="81">
        <f t="shared" si="15"/>
        <v>0</v>
      </c>
      <c r="T12" s="82">
        <f t="shared" si="19"/>
        <v>2.8948557132013612E-3</v>
      </c>
      <c r="U12" s="83">
        <f t="shared" si="20"/>
        <v>99457.917485205311</v>
      </c>
      <c r="V12" s="83">
        <f t="shared" si="21"/>
        <v>496585.39580584835</v>
      </c>
      <c r="W12" s="84">
        <f>SUM(V12:V$24)</f>
        <v>5427863.8026655782</v>
      </c>
      <c r="X12" s="85">
        <f t="shared" si="0"/>
        <v>496585.39580584835</v>
      </c>
      <c r="Y12" s="83">
        <f>SUM(X12:X$24)</f>
        <v>5270459.8418326797</v>
      </c>
      <c r="Z12" s="83">
        <f t="shared" si="1"/>
        <v>0</v>
      </c>
      <c r="AA12" s="84">
        <f>SUM(Z12:Z$24)</f>
        <v>157403.96083289979</v>
      </c>
      <c r="AB12" s="77">
        <f t="shared" si="2"/>
        <v>54.574476722509203</v>
      </c>
      <c r="AC12" s="78">
        <f t="shared" si="3"/>
        <v>52.991858014890347</v>
      </c>
      <c r="AD12" s="86">
        <f t="shared" si="16"/>
        <v>97.100075341691536</v>
      </c>
      <c r="AE12" s="78">
        <f t="shared" si="4"/>
        <v>1.5826187076188694</v>
      </c>
      <c r="AF12" s="87">
        <f t="shared" si="17"/>
        <v>2.8999246583084859</v>
      </c>
      <c r="AH12" s="88">
        <f t="shared" si="25"/>
        <v>4.1779650802562766E-6</v>
      </c>
      <c r="AI12" s="89">
        <f t="shared" si="18"/>
        <v>0</v>
      </c>
      <c r="AJ12" s="89">
        <f t="shared" si="22"/>
        <v>112488278.9774887</v>
      </c>
      <c r="AK12" s="89">
        <f>SUM(AJ12:AJ$24)/U12/U12</f>
        <v>0.14507638394149402</v>
      </c>
      <c r="AL12" s="89">
        <f t="shared" si="23"/>
        <v>105747909.85076877</v>
      </c>
      <c r="AM12" s="89">
        <f>SUM(AL12:AL$24)/U12/U12</f>
        <v>0.1271053873782633</v>
      </c>
      <c r="AN12" s="89">
        <f t="shared" si="24"/>
        <v>104115.21614876411</v>
      </c>
      <c r="AO12" s="90">
        <f>SUM(AN12:AN$24)/U12/U12</f>
        <v>4.6263573664837758E-3</v>
      </c>
      <c r="AP12" s="77">
        <f t="shared" si="5"/>
        <v>53.827934401840345</v>
      </c>
      <c r="AQ12" s="78">
        <f t="shared" si="6"/>
        <v>55.321019043178062</v>
      </c>
      <c r="AR12" s="78">
        <f t="shared" si="7"/>
        <v>52.29308190185246</v>
      </c>
      <c r="AS12" s="78">
        <f t="shared" si="8"/>
        <v>53.690634127928234</v>
      </c>
      <c r="AT12" s="78">
        <f t="shared" si="9"/>
        <v>1.4493047381367328</v>
      </c>
      <c r="AU12" s="91">
        <f t="shared" si="10"/>
        <v>1.7159326771010059</v>
      </c>
    </row>
    <row r="13" spans="1:47" ht="14.45" customHeight="1" x14ac:dyDescent="0.15">
      <c r="A13" s="203"/>
      <c r="B13" s="205" t="s">
        <v>141</v>
      </c>
      <c r="C13" s="71">
        <v>4223</v>
      </c>
      <c r="D13" s="72">
        <v>4</v>
      </c>
      <c r="E13" s="72">
        <v>1436</v>
      </c>
      <c r="F13" s="126">
        <v>0</v>
      </c>
      <c r="G13" s="74" t="s">
        <v>79</v>
      </c>
      <c r="H13" s="72">
        <v>4180032</v>
      </c>
      <c r="I13" s="72">
        <v>3177</v>
      </c>
      <c r="J13" s="75">
        <v>30</v>
      </c>
      <c r="K13" s="72">
        <v>98795</v>
      </c>
      <c r="L13" s="76">
        <v>4980198</v>
      </c>
      <c r="M13" s="179"/>
      <c r="N13" s="54"/>
      <c r="O13" s="77">
        <f t="shared" si="11"/>
        <v>0.51657754010695189</v>
      </c>
      <c r="P13" s="78">
        <f t="shared" si="12"/>
        <v>1.0020178689264798</v>
      </c>
      <c r="Q13" s="79">
        <f t="shared" si="13"/>
        <v>9.4719393795879704E-4</v>
      </c>
      <c r="R13" s="80">
        <f t="shared" si="14"/>
        <v>9.4528647375678157E-4</v>
      </c>
      <c r="S13" s="81">
        <f t="shared" si="15"/>
        <v>0</v>
      </c>
      <c r="T13" s="82">
        <f t="shared" si="19"/>
        <v>4.7156577342549336E-3</v>
      </c>
      <c r="U13" s="83">
        <f t="shared" si="20"/>
        <v>99170.001164550151</v>
      </c>
      <c r="V13" s="83">
        <f t="shared" si="21"/>
        <v>494719.63894620014</v>
      </c>
      <c r="W13" s="84">
        <f>SUM(V13:V$24)</f>
        <v>4931278.4068597304</v>
      </c>
      <c r="X13" s="85">
        <f t="shared" si="0"/>
        <v>494719.63894620014</v>
      </c>
      <c r="Y13" s="83">
        <f>SUM(X13:X$24)</f>
        <v>4773874.4460268309</v>
      </c>
      <c r="Z13" s="83">
        <f t="shared" si="1"/>
        <v>0</v>
      </c>
      <c r="AA13" s="84">
        <f>SUM(Z13:Z$24)</f>
        <v>157403.96083289979</v>
      </c>
      <c r="AB13" s="77">
        <f t="shared" si="2"/>
        <v>49.725505182533887</v>
      </c>
      <c r="AC13" s="78">
        <f t="shared" si="3"/>
        <v>48.13829172095771</v>
      </c>
      <c r="AD13" s="86">
        <f t="shared" si="16"/>
        <v>96.808049599999464</v>
      </c>
      <c r="AE13" s="78">
        <f t="shared" si="4"/>
        <v>1.5872134615761835</v>
      </c>
      <c r="AF13" s="87">
        <f t="shared" si="17"/>
        <v>3.1919504000005476</v>
      </c>
      <c r="AH13" s="88">
        <f t="shared" si="25"/>
        <v>5.533140941982281E-6</v>
      </c>
      <c r="AI13" s="89">
        <f t="shared" si="18"/>
        <v>0</v>
      </c>
      <c r="AJ13" s="89">
        <f t="shared" si="22"/>
        <v>122085872.11089802</v>
      </c>
      <c r="AK13" s="89">
        <f>SUM(AJ13:AJ$24)/U13/U13</f>
        <v>0.13448208680629253</v>
      </c>
      <c r="AL13" s="89">
        <f t="shared" si="23"/>
        <v>114003407.17998692</v>
      </c>
      <c r="AM13" s="89">
        <f>SUM(AL13:AL$24)/U13/U13</f>
        <v>0.11709195657795476</v>
      </c>
      <c r="AN13" s="89">
        <f t="shared" si="24"/>
        <v>138391.27236091325</v>
      </c>
      <c r="AO13" s="90">
        <f>SUM(AN13:AN$24)/U13/U13</f>
        <v>4.6426728719718476E-3</v>
      </c>
      <c r="AP13" s="77">
        <f t="shared" si="5"/>
        <v>49.006737915141265</v>
      </c>
      <c r="AQ13" s="78">
        <f t="shared" si="6"/>
        <v>50.444272449926508</v>
      </c>
      <c r="AR13" s="78">
        <f t="shared" si="7"/>
        <v>47.467605161982604</v>
      </c>
      <c r="AS13" s="78">
        <f t="shared" si="8"/>
        <v>48.808978279932816</v>
      </c>
      <c r="AT13" s="78">
        <f t="shared" si="9"/>
        <v>1.4536646236742121</v>
      </c>
      <c r="AU13" s="91">
        <f t="shared" si="10"/>
        <v>1.7207622994781548</v>
      </c>
    </row>
    <row r="14" spans="1:47" ht="14.45" customHeight="1" x14ac:dyDescent="0.15">
      <c r="A14" s="203"/>
      <c r="B14" s="205" t="s">
        <v>142</v>
      </c>
      <c r="C14" s="71">
        <v>4386</v>
      </c>
      <c r="D14" s="72">
        <v>4</v>
      </c>
      <c r="E14" s="72">
        <v>1471</v>
      </c>
      <c r="F14" s="126">
        <v>0</v>
      </c>
      <c r="G14" s="74" t="s">
        <v>81</v>
      </c>
      <c r="H14" s="72">
        <v>4926663</v>
      </c>
      <c r="I14" s="72">
        <v>4867</v>
      </c>
      <c r="J14" s="75">
        <v>35</v>
      </c>
      <c r="K14" s="72">
        <v>98421</v>
      </c>
      <c r="L14" s="76">
        <v>4487127</v>
      </c>
      <c r="M14" s="179"/>
      <c r="N14" s="54"/>
      <c r="O14" s="77">
        <f t="shared" si="11"/>
        <v>0.53387096774193554</v>
      </c>
      <c r="P14" s="78">
        <f t="shared" si="12"/>
        <v>0.97782963082719465</v>
      </c>
      <c r="Q14" s="79">
        <f t="shared" si="13"/>
        <v>9.1199270405836752E-4</v>
      </c>
      <c r="R14" s="80">
        <f t="shared" si="14"/>
        <v>9.3267035003517698E-4</v>
      </c>
      <c r="S14" s="81">
        <f t="shared" si="15"/>
        <v>0</v>
      </c>
      <c r="T14" s="82">
        <f t="shared" si="19"/>
        <v>4.6532368991332174E-3</v>
      </c>
      <c r="U14" s="83">
        <f t="shared" si="20"/>
        <v>98702.349381552471</v>
      </c>
      <c r="V14" s="83">
        <f t="shared" si="21"/>
        <v>492441.31557956798</v>
      </c>
      <c r="W14" s="84">
        <f>SUM(V14:V$24)</f>
        <v>4436558.7679135306</v>
      </c>
      <c r="X14" s="85">
        <f t="shared" si="0"/>
        <v>492441.31557956798</v>
      </c>
      <c r="Y14" s="83">
        <f>SUM(X14:X$24)</f>
        <v>4279154.8070806302</v>
      </c>
      <c r="Z14" s="83">
        <f t="shared" si="1"/>
        <v>0</v>
      </c>
      <c r="AA14" s="84">
        <f>SUM(Z14:Z$24)</f>
        <v>157403.96083289979</v>
      </c>
      <c r="AB14" s="77">
        <f t="shared" si="2"/>
        <v>44.948866928822326</v>
      </c>
      <c r="AC14" s="78">
        <f t="shared" si="3"/>
        <v>43.354133249034973</v>
      </c>
      <c r="AD14" s="86">
        <f t="shared" si="16"/>
        <v>96.452115951415067</v>
      </c>
      <c r="AE14" s="78">
        <f t="shared" si="4"/>
        <v>1.5947336797873495</v>
      </c>
      <c r="AF14" s="87">
        <f t="shared" si="17"/>
        <v>3.547884048584919</v>
      </c>
      <c r="AH14" s="88">
        <f t="shared" si="25"/>
        <v>5.3879647246762832E-6</v>
      </c>
      <c r="AI14" s="89">
        <f t="shared" si="18"/>
        <v>0</v>
      </c>
      <c r="AJ14" s="89">
        <f t="shared" si="22"/>
        <v>94708910.546356469</v>
      </c>
      <c r="AK14" s="89">
        <f>SUM(AJ14:AJ$24)/U14/U14</f>
        <v>0.12322774544856861</v>
      </c>
      <c r="AL14" s="89">
        <f t="shared" si="23"/>
        <v>87699035.492853433</v>
      </c>
      <c r="AM14" s="89">
        <f>SUM(AL14:AL$24)/U14/U14</f>
        <v>0.10650207434940558</v>
      </c>
      <c r="AN14" s="89">
        <f t="shared" si="24"/>
        <v>134743.31873980767</v>
      </c>
      <c r="AO14" s="90">
        <f>SUM(AN14:AN$24)/U14/U14</f>
        <v>4.672565658367483E-3</v>
      </c>
      <c r="AP14" s="77">
        <f t="shared" si="5"/>
        <v>44.260832258972599</v>
      </c>
      <c r="AQ14" s="78">
        <f t="shared" si="6"/>
        <v>45.636901598672054</v>
      </c>
      <c r="AR14" s="78">
        <f t="shared" si="7"/>
        <v>42.714494000066715</v>
      </c>
      <c r="AS14" s="78">
        <f t="shared" si="8"/>
        <v>43.993772498003231</v>
      </c>
      <c r="AT14" s="78">
        <f t="shared" si="9"/>
        <v>1.4607555911564674</v>
      </c>
      <c r="AU14" s="91">
        <f t="shared" si="10"/>
        <v>1.7287117684182316</v>
      </c>
    </row>
    <row r="15" spans="1:47" ht="14.45" customHeight="1" x14ac:dyDescent="0.15">
      <c r="A15" s="203"/>
      <c r="B15" s="205" t="s">
        <v>180</v>
      </c>
      <c r="C15" s="71">
        <v>4228</v>
      </c>
      <c r="D15" s="72">
        <v>9</v>
      </c>
      <c r="E15" s="72">
        <v>1404</v>
      </c>
      <c r="F15" s="126">
        <v>0</v>
      </c>
      <c r="G15" s="74" t="s">
        <v>83</v>
      </c>
      <c r="H15" s="72">
        <v>4381848</v>
      </c>
      <c r="I15" s="72">
        <v>6629</v>
      </c>
      <c r="J15" s="75">
        <v>40</v>
      </c>
      <c r="K15" s="72">
        <v>97925</v>
      </c>
      <c r="L15" s="76">
        <v>3996178</v>
      </c>
      <c r="M15" s="179"/>
      <c r="N15" s="54"/>
      <c r="O15" s="77">
        <f t="shared" si="11"/>
        <v>0.53368841544607193</v>
      </c>
      <c r="P15" s="78">
        <f t="shared" si="12"/>
        <v>0.98278483788079118</v>
      </c>
      <c r="Q15" s="79">
        <f t="shared" si="13"/>
        <v>2.1286660359508044E-3</v>
      </c>
      <c r="R15" s="80">
        <f t="shared" si="14"/>
        <v>2.1659532726826672E-3</v>
      </c>
      <c r="S15" s="81">
        <f t="shared" si="15"/>
        <v>0</v>
      </c>
      <c r="T15" s="82">
        <f t="shared" si="19"/>
        <v>1.077535035370567E-2</v>
      </c>
      <c r="U15" s="83">
        <f t="shared" si="20"/>
        <v>98243.063967379087</v>
      </c>
      <c r="V15" s="83">
        <f t="shared" si="21"/>
        <v>488747.1246131183</v>
      </c>
      <c r="W15" s="84">
        <f>SUM(V15:V$24)</f>
        <v>3944117.4523339621</v>
      </c>
      <c r="X15" s="85">
        <f t="shared" si="0"/>
        <v>488747.1246131183</v>
      </c>
      <c r="Y15" s="83">
        <f>SUM(X15:X$24)</f>
        <v>3786713.4915010626</v>
      </c>
      <c r="Z15" s="83">
        <f t="shared" si="1"/>
        <v>0</v>
      </c>
      <c r="AA15" s="84">
        <f>SUM(Z15:Z$24)</f>
        <v>157403.96083289979</v>
      </c>
      <c r="AB15" s="77">
        <f t="shared" si="2"/>
        <v>40.146523256273625</v>
      </c>
      <c r="AC15" s="78">
        <f t="shared" si="3"/>
        <v>38.544334211302839</v>
      </c>
      <c r="AD15" s="86">
        <f t="shared" si="16"/>
        <v>96.00914620988901</v>
      </c>
      <c r="AE15" s="78">
        <f t="shared" si="4"/>
        <v>1.6021890449707947</v>
      </c>
      <c r="AF15" s="87">
        <f t="shared" si="17"/>
        <v>3.9908537901110117</v>
      </c>
      <c r="AH15" s="88">
        <f t="shared" si="25"/>
        <v>1.2761896553101049E-5</v>
      </c>
      <c r="AI15" s="89">
        <f t="shared" si="18"/>
        <v>0</v>
      </c>
      <c r="AJ15" s="89">
        <f t="shared" si="22"/>
        <v>176800648.24699453</v>
      </c>
      <c r="AK15" s="89">
        <f>SUM(AJ15:AJ$24)/U15/U15</f>
        <v>0.11456994918697626</v>
      </c>
      <c r="AL15" s="89">
        <f t="shared" si="23"/>
        <v>162007297.35159498</v>
      </c>
      <c r="AM15" s="89">
        <f>SUM(AL15:AL$24)/U15/U15</f>
        <v>9.8413811829308015E-2</v>
      </c>
      <c r="AN15" s="89">
        <f t="shared" si="24"/>
        <v>323114.66812909767</v>
      </c>
      <c r="AO15" s="90">
        <f>SUM(AN15:AN$24)/U15/U15</f>
        <v>4.7023956027740944E-3</v>
      </c>
      <c r="AP15" s="77">
        <f t="shared" si="5"/>
        <v>39.483098869627575</v>
      </c>
      <c r="AQ15" s="78">
        <f t="shared" si="6"/>
        <v>40.809947642919674</v>
      </c>
      <c r="AR15" s="78">
        <f t="shared" si="7"/>
        <v>37.929463086982082</v>
      </c>
      <c r="AS15" s="78">
        <f t="shared" si="8"/>
        <v>39.159205335623597</v>
      </c>
      <c r="AT15" s="78">
        <f t="shared" si="9"/>
        <v>1.4677839745767916</v>
      </c>
      <c r="AU15" s="91">
        <f t="shared" si="10"/>
        <v>1.7365941153647979</v>
      </c>
    </row>
    <row r="16" spans="1:47" ht="14.45" customHeight="1" x14ac:dyDescent="0.15">
      <c r="A16" s="203"/>
      <c r="B16" s="205" t="s">
        <v>144</v>
      </c>
      <c r="C16" s="71">
        <v>4689</v>
      </c>
      <c r="D16" s="72">
        <v>14</v>
      </c>
      <c r="E16" s="72">
        <v>1571</v>
      </c>
      <c r="F16" s="128">
        <v>3</v>
      </c>
      <c r="G16" s="74" t="s">
        <v>85</v>
      </c>
      <c r="H16" s="72">
        <v>4015388</v>
      </c>
      <c r="I16" s="72">
        <v>9566</v>
      </c>
      <c r="J16" s="75">
        <v>45</v>
      </c>
      <c r="K16" s="72">
        <v>97174</v>
      </c>
      <c r="L16" s="76">
        <v>3508304</v>
      </c>
      <c r="M16" s="179"/>
      <c r="N16" s="54"/>
      <c r="O16" s="77">
        <f t="shared" si="11"/>
        <v>0.53811965811965812</v>
      </c>
      <c r="P16" s="78">
        <f t="shared" si="12"/>
        <v>0.98381889997385186</v>
      </c>
      <c r="Q16" s="79">
        <f t="shared" si="13"/>
        <v>2.9857112390701641E-3</v>
      </c>
      <c r="R16" s="80">
        <f t="shared" si="14"/>
        <v>3.0348179315822445E-3</v>
      </c>
      <c r="S16" s="81">
        <f t="shared" si="15"/>
        <v>1.9096117122851686E-3</v>
      </c>
      <c r="T16" s="82">
        <f t="shared" si="19"/>
        <v>1.506848049876432E-2</v>
      </c>
      <c r="U16" s="83">
        <f t="shared" si="20"/>
        <v>97184.460533309059</v>
      </c>
      <c r="V16" s="83">
        <f t="shared" si="21"/>
        <v>482540.36365390831</v>
      </c>
      <c r="W16" s="84">
        <f>SUM(V16:V$24)</f>
        <v>3455370.3277208437</v>
      </c>
      <c r="X16" s="85">
        <f t="shared" si="0"/>
        <v>481618.89892382442</v>
      </c>
      <c r="Y16" s="83">
        <f>SUM(X16:X$24)</f>
        <v>3297966.3668879443</v>
      </c>
      <c r="Z16" s="83">
        <f t="shared" si="1"/>
        <v>921.46473008384783</v>
      </c>
      <c r="AA16" s="84">
        <f>SUM(Z16:Z$24)</f>
        <v>157403.96083289979</v>
      </c>
      <c r="AB16" s="77">
        <f t="shared" si="2"/>
        <v>35.554761622991649</v>
      </c>
      <c r="AC16" s="78">
        <f t="shared" si="3"/>
        <v>33.935120376138705</v>
      </c>
      <c r="AD16" s="86">
        <f t="shared" si="16"/>
        <v>95.444657275368726</v>
      </c>
      <c r="AE16" s="78">
        <f t="shared" si="4"/>
        <v>1.619641246852948</v>
      </c>
      <c r="AF16" s="87">
        <f t="shared" si="17"/>
        <v>4.5553427246312905</v>
      </c>
      <c r="AH16" s="88">
        <f t="shared" si="25"/>
        <v>1.5974119203770573E-5</v>
      </c>
      <c r="AI16" s="89">
        <f t="shared" si="18"/>
        <v>1.2132177564566976E-6</v>
      </c>
      <c r="AJ16" s="89">
        <f t="shared" si="22"/>
        <v>167974619.67713946</v>
      </c>
      <c r="AK16" s="89">
        <f>SUM(AJ16:AJ$24)/U16/U16</f>
        <v>9.8360175055868873E-2</v>
      </c>
      <c r="AL16" s="89">
        <f t="shared" si="23"/>
        <v>152158474.68623558</v>
      </c>
      <c r="AM16" s="89">
        <f>SUM(AL16:AL$24)/U16/U16</f>
        <v>8.3416444705227993E-2</v>
      </c>
      <c r="AN16" s="89">
        <f t="shared" si="24"/>
        <v>687885.03409254435</v>
      </c>
      <c r="AO16" s="90">
        <f>SUM(AN16:AN$24)/U16/U16</f>
        <v>4.7711865534054111E-3</v>
      </c>
      <c r="AP16" s="77">
        <f t="shared" si="5"/>
        <v>34.940058077780932</v>
      </c>
      <c r="AQ16" s="78">
        <f t="shared" si="6"/>
        <v>36.169465168202365</v>
      </c>
      <c r="AR16" s="78">
        <f t="shared" si="7"/>
        <v>33.3690350345341</v>
      </c>
      <c r="AS16" s="78">
        <f t="shared" si="8"/>
        <v>34.501205717743311</v>
      </c>
      <c r="AT16" s="78">
        <f t="shared" si="9"/>
        <v>1.4842566455736215</v>
      </c>
      <c r="AU16" s="91">
        <f t="shared" si="10"/>
        <v>1.7550258481322745</v>
      </c>
    </row>
    <row r="17" spans="1:47" ht="14.45" customHeight="1" x14ac:dyDescent="0.15">
      <c r="A17" s="203"/>
      <c r="B17" s="205" t="s">
        <v>145</v>
      </c>
      <c r="C17" s="71">
        <v>6047</v>
      </c>
      <c r="D17" s="72">
        <v>23</v>
      </c>
      <c r="E17" s="72">
        <v>2035</v>
      </c>
      <c r="F17" s="128">
        <v>3</v>
      </c>
      <c r="G17" s="74" t="s">
        <v>87</v>
      </c>
      <c r="H17" s="72">
        <v>3807362</v>
      </c>
      <c r="I17" s="72">
        <v>14638</v>
      </c>
      <c r="J17" s="75">
        <v>50</v>
      </c>
      <c r="K17" s="72">
        <v>96004</v>
      </c>
      <c r="L17" s="76">
        <v>3025136</v>
      </c>
      <c r="M17" s="179"/>
      <c r="N17" s="54"/>
      <c r="O17" s="77">
        <f t="shared" si="11"/>
        <v>0.53771739130434781</v>
      </c>
      <c r="P17" s="78">
        <f t="shared" si="12"/>
        <v>0.99410913388781819</v>
      </c>
      <c r="Q17" s="79">
        <f t="shared" si="13"/>
        <v>3.803538944931371E-3</v>
      </c>
      <c r="R17" s="80">
        <f t="shared" si="14"/>
        <v>3.826077857323648E-3</v>
      </c>
      <c r="S17" s="81">
        <f t="shared" si="15"/>
        <v>1.4742014742014742E-3</v>
      </c>
      <c r="T17" s="82">
        <f t="shared" si="19"/>
        <v>1.8962689964344859E-2</v>
      </c>
      <c r="U17" s="83">
        <f t="shared" si="20"/>
        <v>95720.038384979969</v>
      </c>
      <c r="V17" s="83">
        <f t="shared" si="21"/>
        <v>474404.72435635119</v>
      </c>
      <c r="W17" s="84">
        <f>SUM(V17:V$24)</f>
        <v>2972829.9640669352</v>
      </c>
      <c r="X17" s="85">
        <f t="shared" si="0"/>
        <v>473705.35621233686</v>
      </c>
      <c r="Y17" s="83">
        <f>SUM(X17:X$24)</f>
        <v>2816347.4679641197</v>
      </c>
      <c r="Z17" s="83">
        <f t="shared" si="1"/>
        <v>699.36814401427694</v>
      </c>
      <c r="AA17" s="84">
        <f>SUM(Z17:Z$24)</f>
        <v>156482.4961028159</v>
      </c>
      <c r="AB17" s="77">
        <f t="shared" si="2"/>
        <v>31.057550897654263</v>
      </c>
      <c r="AC17" s="78">
        <f t="shared" si="3"/>
        <v>29.42275740255084</v>
      </c>
      <c r="AD17" s="86">
        <f t="shared" si="16"/>
        <v>94.736244655959339</v>
      </c>
      <c r="AE17" s="78">
        <f t="shared" si="4"/>
        <v>1.6347934951034302</v>
      </c>
      <c r="AF17" s="87">
        <f t="shared" si="17"/>
        <v>5.2637553440406792</v>
      </c>
      <c r="AH17" s="88">
        <f t="shared" si="25"/>
        <v>1.5337606006878582E-5</v>
      </c>
      <c r="AI17" s="89">
        <f t="shared" si="18"/>
        <v>7.2335538290660252E-7</v>
      </c>
      <c r="AJ17" s="89">
        <f t="shared" si="22"/>
        <v>117511185.40608568</v>
      </c>
      <c r="AK17" s="89">
        <f>SUM(AJ17:AJ$24)/U17/U17</f>
        <v>8.3059638757616794E-2</v>
      </c>
      <c r="AL17" s="89">
        <f t="shared" si="23"/>
        <v>104551728.35829516</v>
      </c>
      <c r="AM17" s="89">
        <f>SUM(AL17:AL$24)/U17/U17</f>
        <v>6.9381377111683518E-2</v>
      </c>
      <c r="AN17" s="89">
        <f t="shared" si="24"/>
        <v>551136.01457293646</v>
      </c>
      <c r="AO17" s="90">
        <f>SUM(AN17:AN$24)/U17/U17</f>
        <v>4.8432146332477626E-3</v>
      </c>
      <c r="AP17" s="77">
        <f t="shared" si="5"/>
        <v>30.492677541713959</v>
      </c>
      <c r="AQ17" s="78">
        <f t="shared" si="6"/>
        <v>31.622424253594566</v>
      </c>
      <c r="AR17" s="78">
        <f t="shared" si="7"/>
        <v>28.906486641891046</v>
      </c>
      <c r="AS17" s="78">
        <f t="shared" si="8"/>
        <v>29.939028163210633</v>
      </c>
      <c r="AT17" s="78">
        <f t="shared" si="9"/>
        <v>1.4983908069514564</v>
      </c>
      <c r="AU17" s="91">
        <f t="shared" si="10"/>
        <v>1.771196183255404</v>
      </c>
    </row>
    <row r="18" spans="1:47" ht="14.45" customHeight="1" x14ac:dyDescent="0.15">
      <c r="A18" s="203"/>
      <c r="B18" s="205" t="s">
        <v>181</v>
      </c>
      <c r="C18" s="71">
        <v>6883</v>
      </c>
      <c r="D18" s="72">
        <v>54</v>
      </c>
      <c r="E18" s="72">
        <v>2283</v>
      </c>
      <c r="F18" s="128">
        <v>6</v>
      </c>
      <c r="G18" s="74" t="s">
        <v>89</v>
      </c>
      <c r="H18" s="72">
        <v>4296539</v>
      </c>
      <c r="I18" s="72">
        <v>27134</v>
      </c>
      <c r="J18" s="75">
        <v>55</v>
      </c>
      <c r="K18" s="72">
        <v>94164</v>
      </c>
      <c r="L18" s="76">
        <v>2549369</v>
      </c>
      <c r="M18" s="179"/>
      <c r="N18" s="54"/>
      <c r="O18" s="77">
        <f t="shared" si="11"/>
        <v>0.53580846634281754</v>
      </c>
      <c r="P18" s="78">
        <f t="shared" si="12"/>
        <v>1.017048497327077</v>
      </c>
      <c r="Q18" s="79">
        <f t="shared" si="13"/>
        <v>7.845416242917333E-3</v>
      </c>
      <c r="R18" s="80">
        <f t="shared" si="14"/>
        <v>7.7139057415020118E-3</v>
      </c>
      <c r="S18" s="81">
        <f t="shared" si="15"/>
        <v>2.6281208935611039E-3</v>
      </c>
      <c r="T18" s="82">
        <f t="shared" si="19"/>
        <v>3.7891139065476483E-2</v>
      </c>
      <c r="U18" s="83">
        <f t="shared" si="20"/>
        <v>93904.928973710397</v>
      </c>
      <c r="V18" s="83">
        <f t="shared" si="21"/>
        <v>461266.29517043143</v>
      </c>
      <c r="W18" s="84">
        <f>SUM(V18:V$24)</f>
        <v>2498425.2397105843</v>
      </c>
      <c r="X18" s="85">
        <f t="shared" si="0"/>
        <v>460054.03158259852</v>
      </c>
      <c r="Y18" s="83">
        <f>SUM(X18:X$24)</f>
        <v>2342642.1117517827</v>
      </c>
      <c r="Z18" s="83">
        <f t="shared" si="1"/>
        <v>1212.263587832934</v>
      </c>
      <c r="AA18" s="84">
        <f>SUM(Z18:Z$24)</f>
        <v>155783.12795880163</v>
      </c>
      <c r="AB18" s="77">
        <f t="shared" si="2"/>
        <v>26.605900957659451</v>
      </c>
      <c r="AC18" s="78">
        <f t="shared" si="3"/>
        <v>24.946955791933224</v>
      </c>
      <c r="AD18" s="86">
        <f t="shared" si="16"/>
        <v>93.764747270290655</v>
      </c>
      <c r="AE18" s="78">
        <f t="shared" si="4"/>
        <v>1.6589451657262277</v>
      </c>
      <c r="AF18" s="87">
        <f t="shared" si="17"/>
        <v>6.2352527297093525</v>
      </c>
      <c r="AH18" s="88">
        <f t="shared" si="25"/>
        <v>2.5580308436251168E-5</v>
      </c>
      <c r="AI18" s="89">
        <f t="shared" si="18"/>
        <v>1.1481444915155197E-6</v>
      </c>
      <c r="AJ18" s="89">
        <f t="shared" si="22"/>
        <v>139510049.20308849</v>
      </c>
      <c r="AK18" s="89">
        <f>SUM(AJ18:AJ$24)/U18/U18</f>
        <v>7.2975547710317307E-2</v>
      </c>
      <c r="AL18" s="89">
        <f t="shared" si="23"/>
        <v>121155831.21398251</v>
      </c>
      <c r="AM18" s="89">
        <f>SUM(AL18:AL$24)/U18/U18</f>
        <v>6.0233032077627473E-2</v>
      </c>
      <c r="AN18" s="89">
        <f t="shared" si="24"/>
        <v>909259.62568747485</v>
      </c>
      <c r="AO18" s="90">
        <f>SUM(AN18:AN$24)/U18/U18</f>
        <v>4.9697550239040508E-3</v>
      </c>
      <c r="AP18" s="77">
        <f t="shared" si="5"/>
        <v>26.076426818457207</v>
      </c>
      <c r="AQ18" s="78">
        <f t="shared" si="6"/>
        <v>27.135375096861694</v>
      </c>
      <c r="AR18" s="78">
        <f t="shared" si="7"/>
        <v>24.465924383364705</v>
      </c>
      <c r="AS18" s="78">
        <f t="shared" si="8"/>
        <v>25.427987200501743</v>
      </c>
      <c r="AT18" s="78">
        <f t="shared" si="9"/>
        <v>1.5207720464163208</v>
      </c>
      <c r="AU18" s="91">
        <f t="shared" si="10"/>
        <v>1.7971182850361347</v>
      </c>
    </row>
    <row r="19" spans="1:47" ht="14.45" customHeight="1" x14ac:dyDescent="0.15">
      <c r="A19" s="203"/>
      <c r="B19" s="205" t="s">
        <v>182</v>
      </c>
      <c r="C19" s="71">
        <v>6993</v>
      </c>
      <c r="D19" s="72">
        <v>73</v>
      </c>
      <c r="E19" s="72">
        <v>2335</v>
      </c>
      <c r="F19" s="128">
        <v>17</v>
      </c>
      <c r="G19" s="74" t="s">
        <v>91</v>
      </c>
      <c r="H19" s="72">
        <v>4936772</v>
      </c>
      <c r="I19" s="72">
        <v>46155</v>
      </c>
      <c r="J19" s="75">
        <v>60</v>
      </c>
      <c r="K19" s="72">
        <v>91282</v>
      </c>
      <c r="L19" s="76">
        <v>2085238</v>
      </c>
      <c r="M19" s="179"/>
      <c r="N19" s="54"/>
      <c r="O19" s="77">
        <f t="shared" si="11"/>
        <v>0.52924419940271084</v>
      </c>
      <c r="P19" s="78">
        <f t="shared" si="12"/>
        <v>0.95825599073661039</v>
      </c>
      <c r="Q19" s="79">
        <f t="shared" si="13"/>
        <v>1.0439010439010439E-2</v>
      </c>
      <c r="R19" s="80">
        <f t="shared" si="14"/>
        <v>1.089375964243749E-2</v>
      </c>
      <c r="S19" s="81">
        <f t="shared" si="15"/>
        <v>7.2805139186295506E-3</v>
      </c>
      <c r="T19" s="82">
        <f t="shared" si="19"/>
        <v>5.3107053554550941E-2</v>
      </c>
      <c r="U19" s="83">
        <f t="shared" si="20"/>
        <v>90346.764251033848</v>
      </c>
      <c r="V19" s="83">
        <f t="shared" si="21"/>
        <v>440440.27085643267</v>
      </c>
      <c r="W19" s="84">
        <f>SUM(V19:V$24)</f>
        <v>2037158.9445401533</v>
      </c>
      <c r="X19" s="85">
        <f t="shared" si="0"/>
        <v>437233.63933413744</v>
      </c>
      <c r="Y19" s="83">
        <f>SUM(X19:X$24)</f>
        <v>1882588.0801691844</v>
      </c>
      <c r="Z19" s="83">
        <f t="shared" si="1"/>
        <v>3206.6315222952271</v>
      </c>
      <c r="AA19" s="84">
        <f>SUM(Z19:Z$24)</f>
        <v>154570.86437096872</v>
      </c>
      <c r="AB19" s="77">
        <f t="shared" si="2"/>
        <v>22.548222522721304</v>
      </c>
      <c r="AC19" s="78">
        <f t="shared" si="3"/>
        <v>20.837360316948391</v>
      </c>
      <c r="AD19" s="86">
        <f t="shared" si="16"/>
        <v>92.412429831003678</v>
      </c>
      <c r="AE19" s="78">
        <f t="shared" si="4"/>
        <v>1.7108622057729084</v>
      </c>
      <c r="AF19" s="87">
        <f t="shared" si="17"/>
        <v>7.587570168996308</v>
      </c>
      <c r="AH19" s="88">
        <f t="shared" si="25"/>
        <v>3.6583262650700748E-5</v>
      </c>
      <c r="AI19" s="89">
        <f t="shared" si="18"/>
        <v>3.0952925206467628E-6</v>
      </c>
      <c r="AJ19" s="89">
        <f t="shared" si="22"/>
        <v>131916581.56618662</v>
      </c>
      <c r="AK19" s="89">
        <f>SUM(AJ19:AJ$24)/U19/U19</f>
        <v>6.1745286077315616E-2</v>
      </c>
      <c r="AL19" s="89">
        <f t="shared" si="23"/>
        <v>111045203.31900784</v>
      </c>
      <c r="AM19" s="89">
        <f>SUM(AL19:AL$24)/U19/U19</f>
        <v>5.0227910474737666E-2</v>
      </c>
      <c r="AN19" s="89">
        <f t="shared" si="24"/>
        <v>1553462.642654886</v>
      </c>
      <c r="AO19" s="90">
        <f>SUM(AN19:AN$24)/U19/U19</f>
        <v>5.2575210669385921E-3</v>
      </c>
      <c r="AP19" s="77">
        <f t="shared" si="5"/>
        <v>22.061189986852686</v>
      </c>
      <c r="AQ19" s="78">
        <f t="shared" si="6"/>
        <v>23.035255058589922</v>
      </c>
      <c r="AR19" s="78">
        <f t="shared" si="7"/>
        <v>20.39809326733079</v>
      </c>
      <c r="AS19" s="78">
        <f t="shared" si="8"/>
        <v>21.276627366565993</v>
      </c>
      <c r="AT19" s="78">
        <f t="shared" si="9"/>
        <v>1.5687450254928617</v>
      </c>
      <c r="AU19" s="91">
        <f t="shared" si="10"/>
        <v>1.8529793860529551</v>
      </c>
    </row>
    <row r="20" spans="1:47" ht="14.45" customHeight="1" x14ac:dyDescent="0.15">
      <c r="A20" s="203"/>
      <c r="B20" s="205" t="s">
        <v>183</v>
      </c>
      <c r="C20" s="71">
        <v>5421</v>
      </c>
      <c r="D20" s="72">
        <v>80</v>
      </c>
      <c r="E20" s="72">
        <v>1864</v>
      </c>
      <c r="F20" s="126">
        <v>34</v>
      </c>
      <c r="G20" s="74" t="s">
        <v>93</v>
      </c>
      <c r="H20" s="72">
        <v>3933785</v>
      </c>
      <c r="I20" s="72">
        <v>57468</v>
      </c>
      <c r="J20" s="75">
        <v>65</v>
      </c>
      <c r="K20" s="72">
        <v>86929</v>
      </c>
      <c r="L20" s="76">
        <v>1639074</v>
      </c>
      <c r="M20" s="179"/>
      <c r="N20" s="54"/>
      <c r="O20" s="77">
        <f t="shared" si="11"/>
        <v>0.5272548053228191</v>
      </c>
      <c r="P20" s="78">
        <f t="shared" si="12"/>
        <v>1.0086189358122006</v>
      </c>
      <c r="Q20" s="79">
        <f t="shared" si="13"/>
        <v>1.4757424829367276E-2</v>
      </c>
      <c r="R20" s="80">
        <f t="shared" si="14"/>
        <v>1.4631318434928757E-2</v>
      </c>
      <c r="S20" s="81">
        <f t="shared" si="15"/>
        <v>1.8240343347639486E-2</v>
      </c>
      <c r="T20" s="82">
        <f t="shared" si="19"/>
        <v>7.0711089628344187E-2</v>
      </c>
      <c r="U20" s="83">
        <f t="shared" si="20"/>
        <v>85548.713803473802</v>
      </c>
      <c r="V20" s="83">
        <f t="shared" si="21"/>
        <v>413444.81676414661</v>
      </c>
      <c r="W20" s="84">
        <f>SUM(V20:V$24)</f>
        <v>1596718.6736837206</v>
      </c>
      <c r="X20" s="85">
        <f t="shared" si="0"/>
        <v>405903.44135106669</v>
      </c>
      <c r="Y20" s="83">
        <f>SUM(X20:X$24)</f>
        <v>1445354.4408350468</v>
      </c>
      <c r="Z20" s="83">
        <f t="shared" si="1"/>
        <v>7541.375413079928</v>
      </c>
      <c r="AA20" s="84">
        <f>SUM(Z20:Z$24)</f>
        <v>151364.23284867348</v>
      </c>
      <c r="AB20" s="77">
        <f t="shared" si="2"/>
        <v>18.664438104256853</v>
      </c>
      <c r="AC20" s="78">
        <f t="shared" si="3"/>
        <v>16.895104281232999</v>
      </c>
      <c r="AD20" s="86">
        <f t="shared" si="16"/>
        <v>90.520294191871145</v>
      </c>
      <c r="AE20" s="78">
        <f t="shared" si="4"/>
        <v>1.7693338230238496</v>
      </c>
      <c r="AF20" s="87">
        <f t="shared" si="17"/>
        <v>9.479705808128843</v>
      </c>
      <c r="AH20" s="88">
        <f t="shared" si="25"/>
        <v>5.8081232914414835E-5</v>
      </c>
      <c r="AI20" s="89">
        <f t="shared" si="18"/>
        <v>9.6070993681328911E-6</v>
      </c>
      <c r="AJ20" s="89">
        <f t="shared" si="22"/>
        <v>126452915.15736492</v>
      </c>
      <c r="AK20" s="89">
        <f>SUM(AJ20:AJ$24)/U20/U20</f>
        <v>5.0840672227540781E-2</v>
      </c>
      <c r="AL20" s="89">
        <f t="shared" si="23"/>
        <v>102394138.62532485</v>
      </c>
      <c r="AM20" s="89">
        <f>SUM(AL20:AL$24)/U20/U20</f>
        <v>4.0846983387740711E-2</v>
      </c>
      <c r="AN20" s="89">
        <f t="shared" si="24"/>
        <v>3100508.2319871583</v>
      </c>
      <c r="AO20" s="90">
        <f>SUM(AN20:AN$24)/U20/U20</f>
        <v>5.6515387006507789E-3</v>
      </c>
      <c r="AP20" s="77">
        <f t="shared" si="5"/>
        <v>18.222499730239253</v>
      </c>
      <c r="AQ20" s="78">
        <f t="shared" si="6"/>
        <v>19.106376478274452</v>
      </c>
      <c r="AR20" s="78">
        <f t="shared" si="7"/>
        <v>16.498975802854652</v>
      </c>
      <c r="AS20" s="78">
        <f t="shared" si="8"/>
        <v>17.291232759611347</v>
      </c>
      <c r="AT20" s="78">
        <f t="shared" si="9"/>
        <v>1.6219874587238776</v>
      </c>
      <c r="AU20" s="91">
        <f t="shared" si="10"/>
        <v>1.9166801873238215</v>
      </c>
    </row>
    <row r="21" spans="1:47" ht="14.45" customHeight="1" x14ac:dyDescent="0.15">
      <c r="A21" s="203"/>
      <c r="B21" s="205" t="s">
        <v>184</v>
      </c>
      <c r="C21" s="71">
        <v>5483</v>
      </c>
      <c r="D21" s="72">
        <v>130</v>
      </c>
      <c r="E21" s="72">
        <v>1794</v>
      </c>
      <c r="F21" s="126">
        <v>82</v>
      </c>
      <c r="G21" s="74" t="s">
        <v>95</v>
      </c>
      <c r="H21" s="72">
        <v>3235341</v>
      </c>
      <c r="I21" s="72">
        <v>73470</v>
      </c>
      <c r="J21" s="75">
        <v>70</v>
      </c>
      <c r="K21" s="72">
        <v>80842</v>
      </c>
      <c r="L21" s="76">
        <v>1218817</v>
      </c>
      <c r="M21" s="179"/>
      <c r="N21" s="54"/>
      <c r="O21" s="77">
        <f t="shared" si="11"/>
        <v>0.53200229489386108</v>
      </c>
      <c r="P21" s="78">
        <f t="shared" si="12"/>
        <v>1.0001077519982688</v>
      </c>
      <c r="Q21" s="79">
        <f t="shared" si="13"/>
        <v>2.370964800291811E-2</v>
      </c>
      <c r="R21" s="80">
        <f t="shared" si="14"/>
        <v>2.3707093516218591E-2</v>
      </c>
      <c r="S21" s="81">
        <f t="shared" si="15"/>
        <v>4.5707915273132664E-2</v>
      </c>
      <c r="T21" s="82">
        <f t="shared" si="19"/>
        <v>0.11230540106104396</v>
      </c>
      <c r="U21" s="83">
        <f t="shared" si="20"/>
        <v>79499.471034126807</v>
      </c>
      <c r="V21" s="83">
        <f t="shared" si="21"/>
        <v>376605.42286722956</v>
      </c>
      <c r="W21" s="84">
        <f>SUM(V21:V$24)</f>
        <v>1183273.8569195736</v>
      </c>
      <c r="X21" s="85">
        <f t="shared" si="0"/>
        <v>359391.5741074119</v>
      </c>
      <c r="Y21" s="83">
        <f>SUM(X21:X$24)</f>
        <v>1039450.9994839801</v>
      </c>
      <c r="Z21" s="83">
        <f t="shared" si="1"/>
        <v>17213.848759817629</v>
      </c>
      <c r="AA21" s="84">
        <f>SUM(Z21:Z$24)</f>
        <v>143822.85743559356</v>
      </c>
      <c r="AB21" s="77">
        <f t="shared" si="2"/>
        <v>14.8840469191503</v>
      </c>
      <c r="AC21" s="78">
        <f t="shared" si="3"/>
        <v>13.074942335626034</v>
      </c>
      <c r="AD21" s="86">
        <f t="shared" si="16"/>
        <v>87.845344795328387</v>
      </c>
      <c r="AE21" s="78">
        <f t="shared" si="4"/>
        <v>1.8091045835242676</v>
      </c>
      <c r="AF21" s="87">
        <f t="shared" si="17"/>
        <v>12.154655204671618</v>
      </c>
      <c r="AH21" s="88">
        <f t="shared" si="25"/>
        <v>8.6123468366250096E-5</v>
      </c>
      <c r="AI21" s="89">
        <f t="shared" si="18"/>
        <v>2.4313657611213374E-5</v>
      </c>
      <c r="AJ21" s="89">
        <f t="shared" si="22"/>
        <v>103217190.92184196</v>
      </c>
      <c r="AK21" s="89">
        <f>SUM(AJ21:AJ$24)/U21/U21</f>
        <v>3.8864286096757149E-2</v>
      </c>
      <c r="AL21" s="89">
        <f t="shared" si="23"/>
        <v>80134566.576260984</v>
      </c>
      <c r="AM21" s="89">
        <f>SUM(AL21:AL$24)/U21/U21</f>
        <v>3.1098531229913379E-2</v>
      </c>
      <c r="AN21" s="89">
        <f t="shared" si="24"/>
        <v>5415522.3567024842</v>
      </c>
      <c r="AO21" s="90">
        <f>SUM(AN21:AN$24)/U21/U21</f>
        <v>6.0537562244191573E-3</v>
      </c>
      <c r="AP21" s="77">
        <f t="shared" si="5"/>
        <v>14.497651989746068</v>
      </c>
      <c r="AQ21" s="78">
        <f t="shared" si="6"/>
        <v>15.270441848554533</v>
      </c>
      <c r="AR21" s="78">
        <f t="shared" si="7"/>
        <v>12.729300732845299</v>
      </c>
      <c r="AS21" s="78">
        <f t="shared" si="8"/>
        <v>13.420583938406768</v>
      </c>
      <c r="AT21" s="78">
        <f t="shared" si="9"/>
        <v>1.656605042830767</v>
      </c>
      <c r="AU21" s="91">
        <f t="shared" si="10"/>
        <v>1.9616041242177682</v>
      </c>
    </row>
    <row r="22" spans="1:47" ht="14.45" customHeight="1" x14ac:dyDescent="0.15">
      <c r="A22" s="203"/>
      <c r="B22" s="205" t="s">
        <v>185</v>
      </c>
      <c r="C22" s="71">
        <v>4992</v>
      </c>
      <c r="D22" s="72">
        <v>215</v>
      </c>
      <c r="E22" s="72">
        <v>1659</v>
      </c>
      <c r="F22" s="126">
        <v>112</v>
      </c>
      <c r="G22" s="74" t="s">
        <v>97</v>
      </c>
      <c r="H22" s="72">
        <v>2593169</v>
      </c>
      <c r="I22" s="72">
        <v>102673</v>
      </c>
      <c r="J22" s="75">
        <v>75</v>
      </c>
      <c r="K22" s="72">
        <v>72127</v>
      </c>
      <c r="L22" s="76">
        <v>835000</v>
      </c>
      <c r="M22" s="179"/>
      <c r="N22" s="54"/>
      <c r="O22" s="77">
        <f t="shared" si="11"/>
        <v>0.53363147123474564</v>
      </c>
      <c r="P22" s="78">
        <f t="shared" si="12"/>
        <v>0.98997905253822749</v>
      </c>
      <c r="Q22" s="79">
        <f t="shared" si="13"/>
        <v>4.3068910256410256E-2</v>
      </c>
      <c r="R22" s="80">
        <f t="shared" si="14"/>
        <v>4.3504870275775029E-2</v>
      </c>
      <c r="S22" s="81">
        <f t="shared" si="15"/>
        <v>6.7510548523206745E-2</v>
      </c>
      <c r="T22" s="82">
        <f t="shared" si="19"/>
        <v>0.19748970927200488</v>
      </c>
      <c r="U22" s="83">
        <f t="shared" si="20"/>
        <v>70571.251055498346</v>
      </c>
      <c r="V22" s="83">
        <f t="shared" si="21"/>
        <v>320357.14083424531</v>
      </c>
      <c r="W22" s="84">
        <f>SUM(V22:V$24)</f>
        <v>806668.43405234418</v>
      </c>
      <c r="X22" s="85">
        <f t="shared" si="0"/>
        <v>298729.65453319921</v>
      </c>
      <c r="Y22" s="83">
        <f>SUM(X22:X$24)</f>
        <v>680059.42537656822</v>
      </c>
      <c r="Z22" s="83">
        <f t="shared" si="1"/>
        <v>21627.486301046094</v>
      </c>
      <c r="AA22" s="84">
        <f>SUM(Z22:Z$24)</f>
        <v>126609.00867577593</v>
      </c>
      <c r="AB22" s="77">
        <f t="shared" si="2"/>
        <v>11.430553121666604</v>
      </c>
      <c r="AC22" s="78">
        <f t="shared" si="3"/>
        <v>9.6364938300691136</v>
      </c>
      <c r="AD22" s="86">
        <f t="shared" si="16"/>
        <v>84.30470273396611</v>
      </c>
      <c r="AE22" s="78">
        <f t="shared" si="4"/>
        <v>1.7940592915974893</v>
      </c>
      <c r="AF22" s="87">
        <f t="shared" si="17"/>
        <v>15.695297266033887</v>
      </c>
      <c r="AH22" s="88">
        <f t="shared" si="25"/>
        <v>1.455797908777836E-4</v>
      </c>
      <c r="AI22" s="89">
        <f t="shared" si="18"/>
        <v>3.794627749325045E-5</v>
      </c>
      <c r="AJ22" s="89">
        <f t="shared" si="22"/>
        <v>86437308.130551711</v>
      </c>
      <c r="AK22" s="89">
        <f>SUM(AJ22:AJ$24)/U22/U22</f>
        <v>2.8594964639884323E-2</v>
      </c>
      <c r="AL22" s="89">
        <f t="shared" si="23"/>
        <v>61422621.784501545</v>
      </c>
      <c r="AM22" s="89">
        <f>SUM(AL22:AL$24)/U22/U22</f>
        <v>2.3374751598929308E-2</v>
      </c>
      <c r="AN22" s="89">
        <f t="shared" si="24"/>
        <v>6826790.3045646138</v>
      </c>
      <c r="AO22" s="90">
        <f>SUM(AN22:AN$24)/U22/U22</f>
        <v>6.5950267125518035E-3</v>
      </c>
      <c r="AP22" s="77">
        <f t="shared" si="5"/>
        <v>11.099116225469787</v>
      </c>
      <c r="AQ22" s="78">
        <f t="shared" si="6"/>
        <v>11.76199001786342</v>
      </c>
      <c r="AR22" s="78">
        <f t="shared" si="7"/>
        <v>9.3368332792078981</v>
      </c>
      <c r="AS22" s="78">
        <f t="shared" si="8"/>
        <v>9.9361543809303292</v>
      </c>
      <c r="AT22" s="78">
        <f t="shared" si="9"/>
        <v>1.6348881427703887</v>
      </c>
      <c r="AU22" s="91">
        <f t="shared" si="10"/>
        <v>1.9532304404245899</v>
      </c>
    </row>
    <row r="23" spans="1:47" ht="14.45" customHeight="1" x14ac:dyDescent="0.15">
      <c r="A23" s="203"/>
      <c r="B23" s="205" t="s">
        <v>186</v>
      </c>
      <c r="C23" s="71">
        <v>3484</v>
      </c>
      <c r="D23" s="72">
        <v>223</v>
      </c>
      <c r="E23" s="72">
        <v>1177</v>
      </c>
      <c r="F23" s="126">
        <v>185</v>
      </c>
      <c r="G23" s="74" t="s">
        <v>99</v>
      </c>
      <c r="H23" s="72">
        <v>1700191</v>
      </c>
      <c r="I23" s="72">
        <v>119801</v>
      </c>
      <c r="J23" s="75">
        <v>80</v>
      </c>
      <c r="K23" s="72">
        <v>58934</v>
      </c>
      <c r="L23" s="76">
        <v>505129</v>
      </c>
      <c r="M23" s="179"/>
      <c r="N23" s="54"/>
      <c r="O23" s="77">
        <f>IF(K23&lt;0.5,0.5,((L23-L24)-5*K24)/5/(K23-K24))</f>
        <v>0.51768128916741274</v>
      </c>
      <c r="P23" s="78">
        <f t="shared" si="12"/>
        <v>0.99185554200888892</v>
      </c>
      <c r="Q23" s="79">
        <f t="shared" si="13"/>
        <v>6.4006888633754311E-2</v>
      </c>
      <c r="R23" s="80">
        <f t="shared" si="14"/>
        <v>6.4532470629861824E-2</v>
      </c>
      <c r="S23" s="81">
        <f t="shared" si="15"/>
        <v>0.15717926932880205</v>
      </c>
      <c r="T23" s="82">
        <f>5*R23/(1+5*(1-O23)*R23)</f>
        <v>0.27920999351271114</v>
      </c>
      <c r="U23" s="83">
        <f t="shared" si="20"/>
        <v>56634.155201586305</v>
      </c>
      <c r="V23" s="83">
        <f>5*U23*((1-T23)+O23*T23)</f>
        <v>245036.67614293299</v>
      </c>
      <c r="W23" s="84">
        <f>SUM(V23:V$24)</f>
        <v>486311.29321809893</v>
      </c>
      <c r="X23" s="85">
        <f t="shared" si="0"/>
        <v>206521.99042802848</v>
      </c>
      <c r="Y23" s="83">
        <f>SUM(X23:X$24)</f>
        <v>381329.77084336907</v>
      </c>
      <c r="Z23" s="83">
        <f t="shared" si="1"/>
        <v>38514.68571490451</v>
      </c>
      <c r="AA23" s="84">
        <f>SUM(Z23:Z$24)</f>
        <v>104981.52237472983</v>
      </c>
      <c r="AB23" s="77">
        <f t="shared" si="2"/>
        <v>8.5868905696059095</v>
      </c>
      <c r="AC23" s="78">
        <f t="shared" si="3"/>
        <v>6.733211954624303</v>
      </c>
      <c r="AD23" s="86">
        <f t="shared" si="16"/>
        <v>78.412690834294864</v>
      </c>
      <c r="AE23" s="78">
        <f t="shared" si="4"/>
        <v>1.8536786149816062</v>
      </c>
      <c r="AF23" s="87">
        <f t="shared" si="17"/>
        <v>21.587309165705136</v>
      </c>
      <c r="AH23" s="88">
        <f>IF(D23=0,0,T23*T23*(1-T23)/D23)</f>
        <v>2.5197984862609739E-4</v>
      </c>
      <c r="AI23" s="89">
        <f t="shared" si="18"/>
        <v>1.1255220613599485E-4</v>
      </c>
      <c r="AJ23" s="89">
        <f t="shared" si="22"/>
        <v>55974236.45842617</v>
      </c>
      <c r="AK23" s="89">
        <f>SUM(AJ23:AJ$24)/U23/U23</f>
        <v>1.7451442266642379E-2</v>
      </c>
      <c r="AL23" s="89">
        <f t="shared" si="23"/>
        <v>38986665.796831459</v>
      </c>
      <c r="AM23" s="89">
        <f>SUM(AL23:AL$24)/U23/U23</f>
        <v>1.7144795162822496E-2</v>
      </c>
      <c r="AN23" s="89">
        <f t="shared" si="24"/>
        <v>10014408.666017856</v>
      </c>
      <c r="AO23" s="90">
        <f>SUM(AN23:AN$24)/U23/U23</f>
        <v>8.111931033836256E-3</v>
      </c>
      <c r="AP23" s="77">
        <f t="shared" si="5"/>
        <v>8.3279669117228696</v>
      </c>
      <c r="AQ23" s="78">
        <f t="shared" si="6"/>
        <v>8.8458142274889493</v>
      </c>
      <c r="AR23" s="78">
        <f t="shared" si="7"/>
        <v>6.4765732102821856</v>
      </c>
      <c r="AS23" s="78">
        <f t="shared" si="8"/>
        <v>6.9898506989664204</v>
      </c>
      <c r="AT23" s="78">
        <f t="shared" si="9"/>
        <v>1.6771487470850224</v>
      </c>
      <c r="AU23" s="91">
        <f t="shared" si="10"/>
        <v>2.0302084828781903</v>
      </c>
    </row>
    <row r="24" spans="1:47" ht="14.45" customHeight="1" x14ac:dyDescent="0.15">
      <c r="A24" s="183"/>
      <c r="B24" s="206" t="s">
        <v>187</v>
      </c>
      <c r="C24" s="94">
        <v>2218</v>
      </c>
      <c r="D24" s="95">
        <v>352</v>
      </c>
      <c r="E24" s="95">
        <v>726</v>
      </c>
      <c r="F24" s="180">
        <v>200</v>
      </c>
      <c r="G24" s="97" t="s">
        <v>101</v>
      </c>
      <c r="H24" s="95">
        <v>1052072</v>
      </c>
      <c r="I24" s="95">
        <v>159813</v>
      </c>
      <c r="J24" s="98">
        <v>85</v>
      </c>
      <c r="K24" s="95">
        <v>41062</v>
      </c>
      <c r="L24" s="99">
        <v>253559</v>
      </c>
      <c r="M24" s="179"/>
      <c r="N24" s="54"/>
      <c r="O24" s="100">
        <v>1</v>
      </c>
      <c r="P24" s="101">
        <f>IF(H24&lt;0.5,1,(I24/H24)/(K24/L24))</f>
        <v>0.93800590719217503</v>
      </c>
      <c r="Q24" s="102">
        <f t="shared" si="13"/>
        <v>0.1587015329125338</v>
      </c>
      <c r="R24" s="103">
        <f t="shared" si="14"/>
        <v>0.16919033419266052</v>
      </c>
      <c r="S24" s="104">
        <f t="shared" si="15"/>
        <v>0.27548209366391185</v>
      </c>
      <c r="T24" s="100">
        <v>1</v>
      </c>
      <c r="U24" s="105">
        <f>U23*(1-T23)</f>
        <v>40821.333095153517</v>
      </c>
      <c r="V24" s="105">
        <f>U24/R24</f>
        <v>241274.61707516591</v>
      </c>
      <c r="W24" s="106">
        <f>SUM(V24:V$24)</f>
        <v>241274.61707516591</v>
      </c>
      <c r="X24" s="100">
        <f t="shared" si="0"/>
        <v>174807.78041534059</v>
      </c>
      <c r="Y24" s="105">
        <f>SUM(X24:X$24)</f>
        <v>174807.78041534059</v>
      </c>
      <c r="Z24" s="105">
        <f t="shared" si="1"/>
        <v>66466.83665982532</v>
      </c>
      <c r="AA24" s="106">
        <f>SUM(Z24:Z$24)</f>
        <v>66466.83665982532</v>
      </c>
      <c r="AB24" s="107">
        <f t="shared" si="2"/>
        <v>5.9105031311143303</v>
      </c>
      <c r="AC24" s="101">
        <f t="shared" si="3"/>
        <v>4.2822653539478486</v>
      </c>
      <c r="AD24" s="108">
        <f t="shared" si="16"/>
        <v>72.451790633608823</v>
      </c>
      <c r="AE24" s="101">
        <f t="shared" si="4"/>
        <v>1.6282377771664822</v>
      </c>
      <c r="AF24" s="109">
        <f t="shared" si="17"/>
        <v>27.548209366391184</v>
      </c>
      <c r="AH24" s="110">
        <f>0</f>
        <v>0</v>
      </c>
      <c r="AI24" s="111">
        <f t="shared" si="18"/>
        <v>2.7491971037804349E-4</v>
      </c>
      <c r="AJ24" s="111">
        <v>0</v>
      </c>
      <c r="AK24" s="111">
        <f>(1-R24)/R24/R24/D24</f>
        <v>8.2453250374426065E-2</v>
      </c>
      <c r="AL24" s="111">
        <f>V24*V24*AI24</f>
        <v>16004022.297152968</v>
      </c>
      <c r="AM24" s="111">
        <f>(1-S24)*(1-S24)*(1-R24)/R24/R24/D24+AI24/R24/R24</f>
        <v>5.2885929272342022E-2</v>
      </c>
      <c r="AN24" s="111">
        <f>V24*V24*AI24</f>
        <v>16004022.297152968</v>
      </c>
      <c r="AO24" s="112">
        <f>S24*S24*(1-R24)/R24/R24/D24+AI24/R24/R24</f>
        <v>1.5861466982999187E-2</v>
      </c>
      <c r="AP24" s="107">
        <f t="shared" si="5"/>
        <v>5.3476955204351615</v>
      </c>
      <c r="AQ24" s="101">
        <f t="shared" si="6"/>
        <v>6.4733107417934992</v>
      </c>
      <c r="AR24" s="101">
        <f t="shared" si="7"/>
        <v>3.8315253114703367</v>
      </c>
      <c r="AS24" s="101">
        <f t="shared" si="8"/>
        <v>4.7330053964253604</v>
      </c>
      <c r="AT24" s="101">
        <f t="shared" si="9"/>
        <v>1.38139083762319</v>
      </c>
      <c r="AU24" s="113">
        <f t="shared" si="10"/>
        <v>1.8750847167097744</v>
      </c>
    </row>
    <row r="25" spans="1:47" ht="14.45" customHeight="1" x14ac:dyDescent="0.15">
      <c r="A25" s="203" t="s">
        <v>102</v>
      </c>
      <c r="B25" s="204" t="s">
        <v>67</v>
      </c>
      <c r="C25" s="114">
        <v>3279</v>
      </c>
      <c r="D25" s="207">
        <v>0</v>
      </c>
      <c r="E25" s="207">
        <v>1068</v>
      </c>
      <c r="F25" s="115">
        <v>0</v>
      </c>
      <c r="G25" s="51" t="s">
        <v>67</v>
      </c>
      <c r="H25" s="49">
        <v>2565299</v>
      </c>
      <c r="I25" s="49">
        <v>1509</v>
      </c>
      <c r="J25" s="52">
        <v>0</v>
      </c>
      <c r="K25" s="49">
        <v>100000</v>
      </c>
      <c r="L25" s="53">
        <v>8638891</v>
      </c>
      <c r="M25" s="179"/>
      <c r="N25" s="54"/>
      <c r="O25" s="116">
        <f t="shared" ref="O25:O40" si="26">IF(K25&lt;0.5,0.5,((L25-L26)-5*K26)/5/(K25-K26))</f>
        <v>0.17388316151202748</v>
      </c>
      <c r="P25" s="117">
        <f t="shared" ref="P25:P40" si="27">IF(H25&lt;0.5,1,(I25/H25)/((K25-K26)/(L25-L26)))</f>
        <v>1.0082842014159938</v>
      </c>
      <c r="Q25" s="57">
        <f t="shared" si="13"/>
        <v>0</v>
      </c>
      <c r="R25" s="118">
        <f t="shared" si="14"/>
        <v>0</v>
      </c>
      <c r="S25" s="119">
        <f t="shared" si="15"/>
        <v>0</v>
      </c>
      <c r="T25" s="120">
        <f>5*R25/(1+5*(1-O25)*R25)</f>
        <v>0</v>
      </c>
      <c r="U25" s="121">
        <v>100000</v>
      </c>
      <c r="V25" s="121">
        <f>5*U25*((1-T25)+O25*T25)</f>
        <v>500000</v>
      </c>
      <c r="W25" s="122">
        <f>SUM(V25:V$42)</f>
        <v>8531982.3653972615</v>
      </c>
      <c r="X25" s="123">
        <f t="shared" si="0"/>
        <v>500000</v>
      </c>
      <c r="Y25" s="121">
        <f>SUM(X25:X$42)</f>
        <v>8197764.7257272424</v>
      </c>
      <c r="Z25" s="121">
        <f t="shared" si="1"/>
        <v>0</v>
      </c>
      <c r="AA25" s="122">
        <f>SUM(Z25:Z$42)</f>
        <v>334217.6396700202</v>
      </c>
      <c r="AB25" s="116">
        <f t="shared" si="2"/>
        <v>85.31982365397262</v>
      </c>
      <c r="AC25" s="117">
        <f t="shared" si="3"/>
        <v>81.977647257272423</v>
      </c>
      <c r="AD25" s="64">
        <f t="shared" si="16"/>
        <v>96.082766872263008</v>
      </c>
      <c r="AE25" s="117">
        <f t="shared" si="4"/>
        <v>3.3421763967002018</v>
      </c>
      <c r="AF25" s="65">
        <f t="shared" si="17"/>
        <v>3.9172331277369974</v>
      </c>
      <c r="AH25" s="66">
        <f>IF(D25=0,0,T25*T25*(1-T25)/D25)</f>
        <v>0</v>
      </c>
      <c r="AI25" s="67">
        <f t="shared" si="18"/>
        <v>0</v>
      </c>
      <c r="AJ25" s="67">
        <f>U25*U25*((1-O25)*5+AB26)^2*AH25</f>
        <v>0</v>
      </c>
      <c r="AK25" s="67">
        <f>SUM(AJ25:AJ$42)/U25/U25</f>
        <v>0.18005486506015231</v>
      </c>
      <c r="AL25" s="67">
        <f>U25*U25*((1-O25)*5*(1-S25)+AC26)^2*AH25+V25*V25*AI25</f>
        <v>0</v>
      </c>
      <c r="AM25" s="67">
        <f>SUM(AL25:AL$42)/U25/U25</f>
        <v>0.15144618293789155</v>
      </c>
      <c r="AN25" s="67">
        <f>U25*U25*((1-O25)*5*S25+AE26)^2*AH25+V25*V25*AI25</f>
        <v>0</v>
      </c>
      <c r="AO25" s="68">
        <f>SUM(AN25:AN$42)/U25/U25</f>
        <v>7.9972001899517638E-3</v>
      </c>
      <c r="AP25" s="116">
        <f t="shared" si="5"/>
        <v>84.488139357129711</v>
      </c>
      <c r="AQ25" s="117">
        <f t="shared" si="6"/>
        <v>86.151507950815528</v>
      </c>
      <c r="AR25" s="117">
        <f t="shared" si="7"/>
        <v>81.214891951571957</v>
      </c>
      <c r="AS25" s="117">
        <f t="shared" si="8"/>
        <v>82.740402562972889</v>
      </c>
      <c r="AT25" s="117">
        <f t="shared" si="9"/>
        <v>3.1668993467201241</v>
      </c>
      <c r="AU25" s="124">
        <f t="shared" si="10"/>
        <v>3.5174534466802796</v>
      </c>
    </row>
    <row r="26" spans="1:47" ht="14.45" customHeight="1" x14ac:dyDescent="0.15">
      <c r="A26" s="208"/>
      <c r="B26" s="205" t="s">
        <v>69</v>
      </c>
      <c r="C26" s="71">
        <v>3257</v>
      </c>
      <c r="D26" s="72">
        <v>2</v>
      </c>
      <c r="E26" s="72">
        <v>1086</v>
      </c>
      <c r="F26" s="126">
        <v>0</v>
      </c>
      <c r="G26" s="74" t="s">
        <v>69</v>
      </c>
      <c r="H26" s="72">
        <v>2708194</v>
      </c>
      <c r="I26" s="72">
        <v>219</v>
      </c>
      <c r="J26" s="75">
        <v>5</v>
      </c>
      <c r="K26" s="72">
        <v>99709</v>
      </c>
      <c r="L26" s="76">
        <v>8140093</v>
      </c>
      <c r="M26" s="179"/>
      <c r="N26" s="54"/>
      <c r="O26" s="77">
        <f t="shared" si="26"/>
        <v>0.44736842105263158</v>
      </c>
      <c r="P26" s="78">
        <f t="shared" si="27"/>
        <v>1.0607026014578835</v>
      </c>
      <c r="Q26" s="79">
        <f t="shared" si="13"/>
        <v>6.140620202640467E-4</v>
      </c>
      <c r="R26" s="80">
        <f t="shared" si="14"/>
        <v>5.7892006620899078E-4</v>
      </c>
      <c r="S26" s="81">
        <f t="shared" si="15"/>
        <v>0</v>
      </c>
      <c r="T26" s="82">
        <f>5*R26/(1+5*(1-O26)*R26)</f>
        <v>2.8899773857962593E-3</v>
      </c>
      <c r="U26" s="83">
        <f>U25*(1-T25)</f>
        <v>100000</v>
      </c>
      <c r="V26" s="83">
        <f>5*U26*((1-T26)+O26*T26)</f>
        <v>499201.45361708262</v>
      </c>
      <c r="W26" s="84">
        <f>SUM(V26:V$42)</f>
        <v>8031982.3653972615</v>
      </c>
      <c r="X26" s="85">
        <f t="shared" si="0"/>
        <v>499201.45361708262</v>
      </c>
      <c r="Y26" s="83">
        <f>SUM(X26:X$42)</f>
        <v>7697764.7257272424</v>
      </c>
      <c r="Z26" s="83">
        <f t="shared" si="1"/>
        <v>0</v>
      </c>
      <c r="AA26" s="84">
        <f>SUM(Z26:Z$42)</f>
        <v>334217.6396700202</v>
      </c>
      <c r="AB26" s="77">
        <f t="shared" si="2"/>
        <v>80.31982365397262</v>
      </c>
      <c r="AC26" s="78">
        <f t="shared" si="3"/>
        <v>76.977647257272423</v>
      </c>
      <c r="AD26" s="86">
        <f t="shared" si="16"/>
        <v>95.83891467304673</v>
      </c>
      <c r="AE26" s="78">
        <f t="shared" si="4"/>
        <v>3.3421763967002018</v>
      </c>
      <c r="AF26" s="87">
        <f t="shared" si="17"/>
        <v>4.1610853269532768</v>
      </c>
      <c r="AH26" s="88">
        <f>IF(D26=0,0,T26*T26*(1-T26)/D26)</f>
        <v>4.1639161440188102E-6</v>
      </c>
      <c r="AI26" s="89">
        <f t="shared" si="18"/>
        <v>0</v>
      </c>
      <c r="AJ26" s="89">
        <f>U26*U26*((1-O26)*5+AB27)^2*AH26</f>
        <v>255345723.02544412</v>
      </c>
      <c r="AK26" s="89">
        <f>SUM(AJ26:AJ$42)/U26/U26</f>
        <v>0.18005486506015231</v>
      </c>
      <c r="AL26" s="89">
        <f>U26*U26*((1-O26)*5*(1-S26)+AC27)^2*AH26+V26*V26*AI26</f>
        <v>233954474.38389295</v>
      </c>
      <c r="AM26" s="89">
        <f>SUM(AL26:AL$42)/U26/U26</f>
        <v>0.15144618293789155</v>
      </c>
      <c r="AN26" s="89">
        <f>U26*U26*((1-O26)*5*S26+AE27)^2*AH26+V26*V26*AI26</f>
        <v>467815.43534022104</v>
      </c>
      <c r="AO26" s="90">
        <f>SUM(AN26:AN$42)/U26/U26</f>
        <v>7.9972001899517638E-3</v>
      </c>
      <c r="AP26" s="77">
        <f t="shared" si="5"/>
        <v>79.488139357129711</v>
      </c>
      <c r="AQ26" s="78">
        <f t="shared" si="6"/>
        <v>81.151507950815528</v>
      </c>
      <c r="AR26" s="78">
        <f t="shared" si="7"/>
        <v>76.214891951571957</v>
      </c>
      <c r="AS26" s="78">
        <f t="shared" si="8"/>
        <v>77.740402562972889</v>
      </c>
      <c r="AT26" s="78">
        <f t="shared" si="9"/>
        <v>3.1668993467201241</v>
      </c>
      <c r="AU26" s="91">
        <f t="shared" si="10"/>
        <v>3.5174534466802796</v>
      </c>
    </row>
    <row r="27" spans="1:47" ht="14.45" customHeight="1" x14ac:dyDescent="0.15">
      <c r="A27" s="208"/>
      <c r="B27" s="205" t="s">
        <v>71</v>
      </c>
      <c r="C27" s="127">
        <v>3654</v>
      </c>
      <c r="D27" s="72">
        <v>1</v>
      </c>
      <c r="E27" s="72">
        <v>1226</v>
      </c>
      <c r="F27" s="126">
        <v>0</v>
      </c>
      <c r="G27" s="74" t="s">
        <v>71</v>
      </c>
      <c r="H27" s="72">
        <v>2870493</v>
      </c>
      <c r="I27" s="72">
        <v>203</v>
      </c>
      <c r="J27" s="75">
        <v>10</v>
      </c>
      <c r="K27" s="72">
        <v>99671</v>
      </c>
      <c r="L27" s="76">
        <v>7641653</v>
      </c>
      <c r="M27" s="179"/>
      <c r="N27" s="54"/>
      <c r="O27" s="77">
        <f t="shared" si="26"/>
        <v>0.54594594594594592</v>
      </c>
      <c r="P27" s="78">
        <f t="shared" si="27"/>
        <v>0.95236501468845525</v>
      </c>
      <c r="Q27" s="79">
        <f t="shared" si="13"/>
        <v>2.7367268746579092E-4</v>
      </c>
      <c r="R27" s="80">
        <f t="shared" si="14"/>
        <v>2.8736113070608411E-4</v>
      </c>
      <c r="S27" s="81">
        <f t="shared" si="15"/>
        <v>0</v>
      </c>
      <c r="T27" s="82">
        <f t="shared" ref="T27:T40" si="28">5*R27/(1+5*(1-O27)*R27)</f>
        <v>1.4358689106992626E-3</v>
      </c>
      <c r="U27" s="83">
        <f t="shared" ref="U27:U41" si="29">U26*(1-T26)</f>
        <v>99711.002261420377</v>
      </c>
      <c r="V27" s="83">
        <f t="shared" ref="V27:V40" si="30">5*U27*((1-T27)+O27*T27)</f>
        <v>498229.97233496798</v>
      </c>
      <c r="W27" s="84">
        <f>SUM(V27:V$42)</f>
        <v>7532780.9117801795</v>
      </c>
      <c r="X27" s="85">
        <f t="shared" si="0"/>
        <v>498229.97233496798</v>
      </c>
      <c r="Y27" s="83">
        <f>SUM(X27:X$42)</f>
        <v>7198563.2721101595</v>
      </c>
      <c r="Z27" s="83">
        <f t="shared" si="1"/>
        <v>0</v>
      </c>
      <c r="AA27" s="84">
        <f>SUM(Z27:Z$42)</f>
        <v>334217.6396700202</v>
      </c>
      <c r="AB27" s="77">
        <f t="shared" si="2"/>
        <v>75.546135741679535</v>
      </c>
      <c r="AC27" s="78">
        <f t="shared" si="3"/>
        <v>72.19427253611498</v>
      </c>
      <c r="AD27" s="86">
        <f t="shared" si="16"/>
        <v>95.56315730426526</v>
      </c>
      <c r="AE27" s="78">
        <f t="shared" si="4"/>
        <v>3.3518632055645661</v>
      </c>
      <c r="AF27" s="87">
        <f t="shared" si="17"/>
        <v>4.4368426957347475</v>
      </c>
      <c r="AH27" s="88">
        <f t="shared" ref="AH27:AH40" si="31">IF(D27=0,0,T27*T27*(1-T27)/D27)</f>
        <v>2.0587591697388267E-6</v>
      </c>
      <c r="AI27" s="89">
        <f t="shared" si="18"/>
        <v>0</v>
      </c>
      <c r="AJ27" s="89">
        <f t="shared" ref="AJ27:AJ40" si="32">U27*U27*((1-O27)*5+AB28)^2*AH27</f>
        <v>108842439.07941249</v>
      </c>
      <c r="AK27" s="89">
        <f>SUM(AJ27:AJ$42)/U27/U27</f>
        <v>0.15541729967996701</v>
      </c>
      <c r="AL27" s="89">
        <f t="shared" ref="AL27:AL40" si="33">U27*U27*((1-O27)*5*(1-S27)+AC28)^2*AH27+V27*V27*AI27</f>
        <v>99052661.502062887</v>
      </c>
      <c r="AM27" s="89">
        <f>SUM(AL27:AL$42)/U27/U27</f>
        <v>0.12879408379445023</v>
      </c>
      <c r="AN27" s="89">
        <f t="shared" ref="AN27:AN40" si="34">U27*U27*((1-O27)*5*S27+AE28)^2*AH27+V27*V27*AI27</f>
        <v>230628.17281374897</v>
      </c>
      <c r="AO27" s="90">
        <f>SUM(AN27:AN$42)/U27/U27</f>
        <v>7.9965716819460717E-3</v>
      </c>
      <c r="AP27" s="77">
        <f t="shared" si="5"/>
        <v>74.773444924825498</v>
      </c>
      <c r="AQ27" s="78">
        <f t="shared" si="6"/>
        <v>76.318826558533573</v>
      </c>
      <c r="AR27" s="78">
        <f t="shared" si="7"/>
        <v>71.490869840424409</v>
      </c>
      <c r="AS27" s="78">
        <f t="shared" si="8"/>
        <v>72.89767523180555</v>
      </c>
      <c r="AT27" s="78">
        <f t="shared" si="9"/>
        <v>3.1765930433196363</v>
      </c>
      <c r="AU27" s="91">
        <f t="shared" si="10"/>
        <v>3.5271333678094958</v>
      </c>
    </row>
    <row r="28" spans="1:47" ht="14.45" customHeight="1" x14ac:dyDescent="0.15">
      <c r="A28" s="208"/>
      <c r="B28" s="205" t="s">
        <v>73</v>
      </c>
      <c r="C28" s="71">
        <v>4193</v>
      </c>
      <c r="D28" s="72">
        <v>0</v>
      </c>
      <c r="E28" s="72">
        <v>1353</v>
      </c>
      <c r="F28" s="126">
        <v>0</v>
      </c>
      <c r="G28" s="74" t="s">
        <v>73</v>
      </c>
      <c r="H28" s="72">
        <v>2932213</v>
      </c>
      <c r="I28" s="72">
        <v>481</v>
      </c>
      <c r="J28" s="75">
        <v>15</v>
      </c>
      <c r="K28" s="72">
        <v>99634</v>
      </c>
      <c r="L28" s="76">
        <v>7143382</v>
      </c>
      <c r="M28" s="179"/>
      <c r="N28" s="54"/>
      <c r="O28" s="77">
        <f t="shared" si="26"/>
        <v>0.55999999999999994</v>
      </c>
      <c r="P28" s="78">
        <f t="shared" si="27"/>
        <v>1.0211362288483135</v>
      </c>
      <c r="Q28" s="79">
        <f t="shared" si="13"/>
        <v>0</v>
      </c>
      <c r="R28" s="80">
        <f t="shared" si="14"/>
        <v>0</v>
      </c>
      <c r="S28" s="81">
        <f t="shared" si="15"/>
        <v>0</v>
      </c>
      <c r="T28" s="82">
        <f t="shared" si="28"/>
        <v>0</v>
      </c>
      <c r="U28" s="83">
        <f t="shared" si="29"/>
        <v>99567.830333218546</v>
      </c>
      <c r="V28" s="83">
        <f t="shared" si="30"/>
        <v>497839.15166609274</v>
      </c>
      <c r="W28" s="84">
        <f>SUM(V28:V$42)</f>
        <v>7034550.9394452116</v>
      </c>
      <c r="X28" s="85">
        <f t="shared" si="0"/>
        <v>497839.15166609274</v>
      </c>
      <c r="Y28" s="83">
        <f>SUM(X28:X$42)</f>
        <v>6700333.2997751916</v>
      </c>
      <c r="Z28" s="83">
        <f t="shared" si="1"/>
        <v>0</v>
      </c>
      <c r="AA28" s="84">
        <f>SUM(Z28:Z$42)</f>
        <v>334217.6396700202</v>
      </c>
      <c r="AB28" s="77">
        <f t="shared" si="2"/>
        <v>70.650840898139904</v>
      </c>
      <c r="AC28" s="78">
        <f t="shared" si="3"/>
        <v>67.294157935866735</v>
      </c>
      <c r="AD28" s="86">
        <f t="shared" si="16"/>
        <v>95.248912936347594</v>
      </c>
      <c r="AE28" s="78">
        <f t="shared" si="4"/>
        <v>3.356682962273168</v>
      </c>
      <c r="AF28" s="87">
        <f t="shared" si="17"/>
        <v>4.7510870636524052</v>
      </c>
      <c r="AH28" s="88">
        <f t="shared" si="31"/>
        <v>0</v>
      </c>
      <c r="AI28" s="89">
        <f t="shared" si="18"/>
        <v>0</v>
      </c>
      <c r="AJ28" s="89">
        <f t="shared" si="32"/>
        <v>0</v>
      </c>
      <c r="AK28" s="89">
        <f>SUM(AJ28:AJ$42)/U28/U28</f>
        <v>0.14488564644234031</v>
      </c>
      <c r="AL28" s="89">
        <f t="shared" si="33"/>
        <v>0</v>
      </c>
      <c r="AM28" s="89">
        <f>SUM(AL28:AL$42)/U28/U28</f>
        <v>0.11917330529484405</v>
      </c>
      <c r="AN28" s="89">
        <f t="shared" si="34"/>
        <v>0</v>
      </c>
      <c r="AO28" s="90">
        <f>SUM(AN28:AN$42)/U28/U28</f>
        <v>7.9963218362055569E-3</v>
      </c>
      <c r="AP28" s="77">
        <f t="shared" si="5"/>
        <v>69.904789492824634</v>
      </c>
      <c r="AQ28" s="78">
        <f t="shared" si="6"/>
        <v>71.396892303455175</v>
      </c>
      <c r="AR28" s="78">
        <f t="shared" si="7"/>
        <v>66.617536794000273</v>
      </c>
      <c r="AS28" s="78">
        <f t="shared" si="8"/>
        <v>67.970779077733198</v>
      </c>
      <c r="AT28" s="78">
        <f t="shared" si="9"/>
        <v>3.1814155381294689</v>
      </c>
      <c r="AU28" s="91">
        <f t="shared" si="10"/>
        <v>3.5319503864168671</v>
      </c>
    </row>
    <row r="29" spans="1:47" ht="14.45" customHeight="1" x14ac:dyDescent="0.15">
      <c r="A29" s="208"/>
      <c r="B29" s="205" t="s">
        <v>75</v>
      </c>
      <c r="C29" s="71">
        <v>3063</v>
      </c>
      <c r="D29" s="72">
        <v>3</v>
      </c>
      <c r="E29" s="72">
        <v>1034</v>
      </c>
      <c r="F29" s="126">
        <v>0</v>
      </c>
      <c r="G29" s="74" t="s">
        <v>75</v>
      </c>
      <c r="H29" s="72">
        <v>3076411</v>
      </c>
      <c r="I29" s="72">
        <v>791</v>
      </c>
      <c r="J29" s="75">
        <v>20</v>
      </c>
      <c r="K29" s="72">
        <v>99554</v>
      </c>
      <c r="L29" s="76">
        <v>6645388</v>
      </c>
      <c r="M29" s="179"/>
      <c r="N29" s="54"/>
      <c r="O29" s="77">
        <f t="shared" si="26"/>
        <v>0.50406504065040647</v>
      </c>
      <c r="P29" s="78">
        <f t="shared" si="27"/>
        <v>1.0398951367025973</v>
      </c>
      <c r="Q29" s="79">
        <f t="shared" si="13"/>
        <v>9.7943192948090111E-4</v>
      </c>
      <c r="R29" s="80">
        <f t="shared" si="14"/>
        <v>9.4185643812757993E-4</v>
      </c>
      <c r="S29" s="81">
        <f t="shared" si="15"/>
        <v>0</v>
      </c>
      <c r="T29" s="82">
        <f t="shared" si="28"/>
        <v>4.6983093002059681E-3</v>
      </c>
      <c r="U29" s="83">
        <f t="shared" si="29"/>
        <v>99567.830333218546</v>
      </c>
      <c r="V29" s="83">
        <f t="shared" si="30"/>
        <v>496679.15864745009</v>
      </c>
      <c r="W29" s="84">
        <f>SUM(V29:V$42)</f>
        <v>6536711.7877791198</v>
      </c>
      <c r="X29" s="85">
        <f t="shared" si="0"/>
        <v>496679.15864745009</v>
      </c>
      <c r="Y29" s="83">
        <f>SUM(X29:X$42)</f>
        <v>6202494.1481090989</v>
      </c>
      <c r="Z29" s="83">
        <f t="shared" si="1"/>
        <v>0</v>
      </c>
      <c r="AA29" s="84">
        <f>SUM(Z29:Z$42)</f>
        <v>334217.6396700202</v>
      </c>
      <c r="AB29" s="77">
        <f t="shared" si="2"/>
        <v>65.650840898139919</v>
      </c>
      <c r="AC29" s="78">
        <f t="shared" si="3"/>
        <v>62.294157935866735</v>
      </c>
      <c r="AD29" s="86">
        <f t="shared" si="16"/>
        <v>94.887067832868709</v>
      </c>
      <c r="AE29" s="78">
        <f t="shared" si="4"/>
        <v>3.356682962273168</v>
      </c>
      <c r="AF29" s="87">
        <f t="shared" si="17"/>
        <v>5.1129321671312704</v>
      </c>
      <c r="AH29" s="88">
        <f t="shared" si="31"/>
        <v>7.3234664275925687E-6</v>
      </c>
      <c r="AI29" s="89">
        <f t="shared" si="18"/>
        <v>0</v>
      </c>
      <c r="AJ29" s="89">
        <f t="shared" si="32"/>
        <v>292094898.85094577</v>
      </c>
      <c r="AK29" s="89">
        <f>SUM(AJ29:AJ$42)/U29/U29</f>
        <v>0.14488564644234031</v>
      </c>
      <c r="AL29" s="89">
        <f t="shared" si="33"/>
        <v>261859000.85531253</v>
      </c>
      <c r="AM29" s="89">
        <f>SUM(AL29:AL$42)/U29/U29</f>
        <v>0.11917330529484405</v>
      </c>
      <c r="AN29" s="89">
        <f t="shared" si="34"/>
        <v>825783.01703327347</v>
      </c>
      <c r="AO29" s="90">
        <f>SUM(AN29:AN$42)/U29/U29</f>
        <v>7.9963218362055569E-3</v>
      </c>
      <c r="AP29" s="77">
        <f t="shared" si="5"/>
        <v>64.904789492824648</v>
      </c>
      <c r="AQ29" s="78">
        <f t="shared" si="6"/>
        <v>66.396892303455189</v>
      </c>
      <c r="AR29" s="78">
        <f t="shared" si="7"/>
        <v>61.617536794000273</v>
      </c>
      <c r="AS29" s="78">
        <f t="shared" si="8"/>
        <v>62.970779077733198</v>
      </c>
      <c r="AT29" s="78">
        <f t="shared" si="9"/>
        <v>3.1814155381294689</v>
      </c>
      <c r="AU29" s="91">
        <f t="shared" si="10"/>
        <v>3.5319503864168671</v>
      </c>
    </row>
    <row r="30" spans="1:47" ht="14.45" customHeight="1" x14ac:dyDescent="0.15">
      <c r="A30" s="208"/>
      <c r="B30" s="205" t="s">
        <v>77</v>
      </c>
      <c r="C30" s="71">
        <v>3779</v>
      </c>
      <c r="D30" s="72">
        <v>1</v>
      </c>
      <c r="E30" s="72">
        <v>1299</v>
      </c>
      <c r="F30" s="126">
        <v>0</v>
      </c>
      <c r="G30" s="74" t="s">
        <v>77</v>
      </c>
      <c r="H30" s="72">
        <v>3511714</v>
      </c>
      <c r="I30" s="72">
        <v>1025</v>
      </c>
      <c r="J30" s="75">
        <v>25</v>
      </c>
      <c r="K30" s="72">
        <v>99431</v>
      </c>
      <c r="L30" s="76">
        <v>6147923</v>
      </c>
      <c r="M30" s="179"/>
      <c r="N30" s="54"/>
      <c r="O30" s="77">
        <f t="shared" si="26"/>
        <v>0.52689655172413796</v>
      </c>
      <c r="P30" s="78">
        <f t="shared" si="27"/>
        <v>1.000066319908661</v>
      </c>
      <c r="Q30" s="79">
        <f t="shared" si="13"/>
        <v>2.646202699126753E-4</v>
      </c>
      <c r="R30" s="80">
        <f t="shared" si="14"/>
        <v>2.6460272148435502E-4</v>
      </c>
      <c r="S30" s="81">
        <f t="shared" si="15"/>
        <v>0</v>
      </c>
      <c r="T30" s="82">
        <f t="shared" si="28"/>
        <v>1.3221860217063222E-3</v>
      </c>
      <c r="U30" s="83">
        <f t="shared" si="29"/>
        <v>99100.029869962658</v>
      </c>
      <c r="V30" s="83">
        <f t="shared" si="30"/>
        <v>495190.19876177231</v>
      </c>
      <c r="W30" s="84">
        <f>SUM(V30:V$42)</f>
        <v>6040032.6291316692</v>
      </c>
      <c r="X30" s="85">
        <f t="shared" si="0"/>
        <v>495190.19876177231</v>
      </c>
      <c r="Y30" s="83">
        <f>SUM(X30:X$42)</f>
        <v>5705814.9894616492</v>
      </c>
      <c r="Z30" s="83">
        <f t="shared" si="1"/>
        <v>0</v>
      </c>
      <c r="AA30" s="84">
        <f>SUM(Z30:Z$42)</f>
        <v>334217.6396700202</v>
      </c>
      <c r="AB30" s="77">
        <f t="shared" si="2"/>
        <v>60.948847715356848</v>
      </c>
      <c r="AC30" s="78">
        <f t="shared" si="3"/>
        <v>57.576319572746051</v>
      </c>
      <c r="AD30" s="86">
        <f t="shared" si="16"/>
        <v>94.466625261955457</v>
      </c>
      <c r="AE30" s="78">
        <f t="shared" si="4"/>
        <v>3.3725281426108022</v>
      </c>
      <c r="AF30" s="87">
        <f t="shared" si="17"/>
        <v>5.5333747380445564</v>
      </c>
      <c r="AH30" s="88">
        <f t="shared" si="31"/>
        <v>1.7458644622888657E-6</v>
      </c>
      <c r="AI30" s="89">
        <f t="shared" si="18"/>
        <v>0</v>
      </c>
      <c r="AJ30" s="89">
        <f t="shared" si="32"/>
        <v>58459943.695476443</v>
      </c>
      <c r="AK30" s="89">
        <f>SUM(AJ30:AJ$42)/U30/U30</f>
        <v>0.11651430990463109</v>
      </c>
      <c r="AL30" s="89">
        <f t="shared" si="33"/>
        <v>51893581.009175472</v>
      </c>
      <c r="AM30" s="89">
        <f>SUM(AL30:AL$42)/U30/U30</f>
        <v>9.3637402442662387E-2</v>
      </c>
      <c r="AN30" s="89">
        <f t="shared" si="34"/>
        <v>195532.27644825555</v>
      </c>
      <c r="AO30" s="90">
        <f>SUM(AN30:AN$42)/U30/U30</f>
        <v>7.9879081240851971E-3</v>
      </c>
      <c r="AP30" s="77">
        <f t="shared" si="5"/>
        <v>60.279817541949377</v>
      </c>
      <c r="AQ30" s="78">
        <f t="shared" si="6"/>
        <v>61.617877888764319</v>
      </c>
      <c r="AR30" s="78">
        <f t="shared" si="7"/>
        <v>56.976555081279834</v>
      </c>
      <c r="AS30" s="78">
        <f t="shared" si="8"/>
        <v>58.176084064212269</v>
      </c>
      <c r="AT30" s="78">
        <f t="shared" si="9"/>
        <v>3.1973529507328262</v>
      </c>
      <c r="AU30" s="91">
        <f t="shared" si="10"/>
        <v>3.5477033344887783</v>
      </c>
    </row>
    <row r="31" spans="1:47" ht="14.45" customHeight="1" x14ac:dyDescent="0.15">
      <c r="A31" s="208"/>
      <c r="B31" s="205" t="s">
        <v>79</v>
      </c>
      <c r="C31" s="71">
        <v>4226</v>
      </c>
      <c r="D31" s="72">
        <v>3</v>
      </c>
      <c r="E31" s="72">
        <v>1428</v>
      </c>
      <c r="F31" s="126">
        <v>0</v>
      </c>
      <c r="G31" s="74" t="s">
        <v>79</v>
      </c>
      <c r="H31" s="72">
        <v>4033928</v>
      </c>
      <c r="I31" s="72">
        <v>1660</v>
      </c>
      <c r="J31" s="75">
        <v>30</v>
      </c>
      <c r="K31" s="72">
        <v>99286</v>
      </c>
      <c r="L31" s="76">
        <v>5651111</v>
      </c>
      <c r="M31" s="179"/>
      <c r="N31" s="54"/>
      <c r="O31" s="77">
        <f t="shared" si="26"/>
        <v>0.5217821782178218</v>
      </c>
      <c r="P31" s="78">
        <f t="shared" si="27"/>
        <v>1.0103313840519563</v>
      </c>
      <c r="Q31" s="79">
        <f t="shared" si="13"/>
        <v>7.0989115002366302E-4</v>
      </c>
      <c r="R31" s="80">
        <f t="shared" si="14"/>
        <v>7.0263198909711075E-4</v>
      </c>
      <c r="S31" s="81">
        <f t="shared" si="15"/>
        <v>0</v>
      </c>
      <c r="T31" s="82">
        <f t="shared" si="28"/>
        <v>3.5072675406739844E-3</v>
      </c>
      <c r="U31" s="83">
        <f t="shared" si="29"/>
        <v>98969.001195717923</v>
      </c>
      <c r="V31" s="83">
        <f t="shared" si="30"/>
        <v>494015.03320779221</v>
      </c>
      <c r="W31" s="84">
        <f>SUM(V31:V$42)</f>
        <v>5544842.4303698968</v>
      </c>
      <c r="X31" s="85">
        <f t="shared" si="0"/>
        <v>494015.03320779221</v>
      </c>
      <c r="Y31" s="83">
        <f>SUM(X31:X$42)</f>
        <v>5210624.7906998768</v>
      </c>
      <c r="Z31" s="83">
        <f t="shared" si="1"/>
        <v>0</v>
      </c>
      <c r="AA31" s="84">
        <f>SUM(Z31:Z$42)</f>
        <v>334217.6396700202</v>
      </c>
      <c r="AB31" s="77">
        <f t="shared" si="2"/>
        <v>56.026052232300437</v>
      </c>
      <c r="AC31" s="78">
        <f t="shared" si="3"/>
        <v>52.649059076543701</v>
      </c>
      <c r="AD31" s="86">
        <f t="shared" si="16"/>
        <v>93.972459202096317</v>
      </c>
      <c r="AE31" s="78">
        <f t="shared" si="4"/>
        <v>3.3769931557567414</v>
      </c>
      <c r="AF31" s="87">
        <f t="shared" si="17"/>
        <v>6.0275407979036935</v>
      </c>
      <c r="AH31" s="88">
        <f t="shared" si="31"/>
        <v>4.085927654927224E-6</v>
      </c>
      <c r="AI31" s="89">
        <f t="shared" si="18"/>
        <v>0</v>
      </c>
      <c r="AJ31" s="89">
        <f t="shared" si="32"/>
        <v>115001117.75998785</v>
      </c>
      <c r="AK31" s="89">
        <f>SUM(AJ31:AJ$42)/U31/U31</f>
        <v>0.11085460042031489</v>
      </c>
      <c r="AL31" s="89">
        <f t="shared" si="33"/>
        <v>100920164.63614675</v>
      </c>
      <c r="AM31" s="89">
        <f>SUM(AL31:AL$42)/U31/U31</f>
        <v>8.8587466115317509E-2</v>
      </c>
      <c r="AN31" s="89">
        <f t="shared" si="34"/>
        <v>459622.3479592189</v>
      </c>
      <c r="AO31" s="90">
        <f>SUM(AN31:AN$42)/U31/U31</f>
        <v>7.9891103549493917E-3</v>
      </c>
      <c r="AP31" s="77">
        <f t="shared" si="5"/>
        <v>55.373473476153194</v>
      </c>
      <c r="AQ31" s="78">
        <f t="shared" si="6"/>
        <v>56.678630988447679</v>
      </c>
      <c r="AR31" s="78">
        <f t="shared" si="7"/>
        <v>52.065691602451594</v>
      </c>
      <c r="AS31" s="78">
        <f t="shared" si="8"/>
        <v>53.232426550635807</v>
      </c>
      <c r="AT31" s="78">
        <f t="shared" si="9"/>
        <v>3.2018047818857176</v>
      </c>
      <c r="AU31" s="91">
        <f t="shared" si="10"/>
        <v>3.5521815296277652</v>
      </c>
    </row>
    <row r="32" spans="1:47" ht="14.45" customHeight="1" x14ac:dyDescent="0.15">
      <c r="A32" s="208"/>
      <c r="B32" s="205" t="s">
        <v>81</v>
      </c>
      <c r="C32" s="71">
        <v>4454</v>
      </c>
      <c r="D32" s="72">
        <v>2</v>
      </c>
      <c r="E32" s="72">
        <v>1508</v>
      </c>
      <c r="F32" s="126">
        <v>0</v>
      </c>
      <c r="G32" s="74" t="s">
        <v>81</v>
      </c>
      <c r="H32" s="72">
        <v>4761382</v>
      </c>
      <c r="I32" s="72">
        <v>2688</v>
      </c>
      <c r="J32" s="75">
        <v>35</v>
      </c>
      <c r="K32" s="72">
        <v>99084</v>
      </c>
      <c r="L32" s="76">
        <v>5155164</v>
      </c>
      <c r="M32" s="179"/>
      <c r="N32" s="54"/>
      <c r="O32" s="77">
        <f t="shared" si="26"/>
        <v>0.5321554770318021</v>
      </c>
      <c r="P32" s="78">
        <f t="shared" si="27"/>
        <v>0.98696699178052738</v>
      </c>
      <c r="Q32" s="79">
        <f t="shared" si="13"/>
        <v>4.4903457566232598E-4</v>
      </c>
      <c r="R32" s="80">
        <f t="shared" si="14"/>
        <v>4.549641268673534E-4</v>
      </c>
      <c r="S32" s="81">
        <f t="shared" si="15"/>
        <v>0</v>
      </c>
      <c r="T32" s="82">
        <f t="shared" si="28"/>
        <v>2.2724022021732419E-3</v>
      </c>
      <c r="U32" s="83">
        <f t="shared" si="29"/>
        <v>98621.890430291256</v>
      </c>
      <c r="V32" s="83">
        <f t="shared" si="30"/>
        <v>492585.21224382537</v>
      </c>
      <c r="W32" s="84">
        <f>SUM(V32:V$42)</f>
        <v>5050827.397162105</v>
      </c>
      <c r="X32" s="85">
        <f t="shared" si="0"/>
        <v>492585.21224382537</v>
      </c>
      <c r="Y32" s="83">
        <f>SUM(X32:X$42)</f>
        <v>4716609.757492085</v>
      </c>
      <c r="Z32" s="83">
        <f t="shared" si="1"/>
        <v>0</v>
      </c>
      <c r="AA32" s="84">
        <f>SUM(Z32:Z$42)</f>
        <v>334217.6396700202</v>
      </c>
      <c r="AB32" s="77">
        <f t="shared" si="2"/>
        <v>51.214059831191058</v>
      </c>
      <c r="AC32" s="78">
        <f t="shared" si="3"/>
        <v>47.825180970607313</v>
      </c>
      <c r="AD32" s="86">
        <f t="shared" si="16"/>
        <v>93.382913067712309</v>
      </c>
      <c r="AE32" s="78">
        <f t="shared" si="4"/>
        <v>3.3888788605837434</v>
      </c>
      <c r="AF32" s="87">
        <f t="shared" si="17"/>
        <v>6.6170869322876911</v>
      </c>
      <c r="AH32" s="88">
        <f t="shared" si="31"/>
        <v>2.5760387556037923E-6</v>
      </c>
      <c r="AI32" s="89">
        <f t="shared" si="18"/>
        <v>0</v>
      </c>
      <c r="AJ32" s="89">
        <f t="shared" si="32"/>
        <v>59335179.368141964</v>
      </c>
      <c r="AK32" s="89">
        <f>SUM(AJ32:AJ$42)/U32/U32</f>
        <v>9.9812549142576729E-2</v>
      </c>
      <c r="AL32" s="89">
        <f t="shared" si="33"/>
        <v>51341390.567639291</v>
      </c>
      <c r="AM32" s="89">
        <f>SUM(AL32:AL$42)/U32/U32</f>
        <v>7.8836118439296193E-2</v>
      </c>
      <c r="AN32" s="89">
        <f t="shared" si="34"/>
        <v>289059.44042296213</v>
      </c>
      <c r="AO32" s="90">
        <f>SUM(AN32:AN$42)/U32/U32</f>
        <v>7.9981907233425634E-3</v>
      </c>
      <c r="AP32" s="77">
        <f t="shared" si="5"/>
        <v>50.59483459851225</v>
      </c>
      <c r="AQ32" s="78">
        <f t="shared" si="6"/>
        <v>51.833285063869866</v>
      </c>
      <c r="AR32" s="78">
        <f t="shared" si="7"/>
        <v>47.274856672946015</v>
      </c>
      <c r="AS32" s="78">
        <f t="shared" si="8"/>
        <v>48.375505268268611</v>
      </c>
      <c r="AT32" s="78">
        <f t="shared" si="9"/>
        <v>3.2135909560301412</v>
      </c>
      <c r="AU32" s="91">
        <f t="shared" si="10"/>
        <v>3.5641667651373456</v>
      </c>
    </row>
    <row r="33" spans="1:47" ht="14.45" customHeight="1" x14ac:dyDescent="0.15">
      <c r="A33" s="208"/>
      <c r="B33" s="205" t="s">
        <v>83</v>
      </c>
      <c r="C33" s="71">
        <v>4209</v>
      </c>
      <c r="D33" s="72">
        <v>9</v>
      </c>
      <c r="E33" s="72">
        <v>1367</v>
      </c>
      <c r="F33" s="126">
        <v>0</v>
      </c>
      <c r="G33" s="74" t="s">
        <v>83</v>
      </c>
      <c r="H33" s="72">
        <v>4268754</v>
      </c>
      <c r="I33" s="72">
        <v>3533</v>
      </c>
      <c r="J33" s="75">
        <v>40</v>
      </c>
      <c r="K33" s="72">
        <v>98801</v>
      </c>
      <c r="L33" s="76">
        <v>4660406</v>
      </c>
      <c r="M33" s="179"/>
      <c r="N33" s="54"/>
      <c r="O33" s="77">
        <f t="shared" si="26"/>
        <v>0.53557692307692306</v>
      </c>
      <c r="P33" s="78">
        <f t="shared" si="27"/>
        <v>0.98091291517113921</v>
      </c>
      <c r="Q33" s="79">
        <f t="shared" si="13"/>
        <v>2.1382751247327157E-3</v>
      </c>
      <c r="R33" s="80">
        <f t="shared" si="14"/>
        <v>2.179882731342825E-3</v>
      </c>
      <c r="S33" s="81">
        <f t="shared" si="15"/>
        <v>0</v>
      </c>
      <c r="T33" s="82">
        <f t="shared" si="28"/>
        <v>1.0844519358772814E-2</v>
      </c>
      <c r="U33" s="83">
        <f t="shared" si="29"/>
        <v>98397.781829294967</v>
      </c>
      <c r="V33" s="83">
        <f t="shared" si="30"/>
        <v>489511.03404115938</v>
      </c>
      <c r="W33" s="84">
        <f>SUM(V33:V$42)</f>
        <v>4558242.1849182798</v>
      </c>
      <c r="X33" s="85">
        <f t="shared" si="0"/>
        <v>489511.03404115938</v>
      </c>
      <c r="Y33" s="83">
        <f>SUM(X33:X$42)</f>
        <v>4224024.5452482598</v>
      </c>
      <c r="Z33" s="83">
        <f t="shared" si="1"/>
        <v>0</v>
      </c>
      <c r="AA33" s="84">
        <f>SUM(Z33:Z$42)</f>
        <v>334217.6396700202</v>
      </c>
      <c r="AB33" s="77">
        <f t="shared" si="2"/>
        <v>46.324643708189782</v>
      </c>
      <c r="AC33" s="78">
        <f t="shared" si="3"/>
        <v>42.928046412431264</v>
      </c>
      <c r="AD33" s="86">
        <f t="shared" si="16"/>
        <v>92.66783935316478</v>
      </c>
      <c r="AE33" s="78">
        <f t="shared" si="4"/>
        <v>3.3965972957585207</v>
      </c>
      <c r="AF33" s="87">
        <f t="shared" si="17"/>
        <v>7.3321606468352227</v>
      </c>
      <c r="AH33" s="88">
        <f t="shared" si="31"/>
        <v>1.2925360622733916E-5</v>
      </c>
      <c r="AI33" s="89">
        <f t="shared" si="18"/>
        <v>0</v>
      </c>
      <c r="AJ33" s="89">
        <f t="shared" si="32"/>
        <v>243662202.34165001</v>
      </c>
      <c r="AK33" s="89">
        <f>SUM(AJ33:AJ$42)/U33/U33</f>
        <v>9.4139405652845301E-2</v>
      </c>
      <c r="AL33" s="89">
        <f t="shared" si="33"/>
        <v>207214156.90970832</v>
      </c>
      <c r="AM33" s="89">
        <f>SUM(AL33:AL$42)/U33/U33</f>
        <v>7.3892938746429909E-2</v>
      </c>
      <c r="AN33" s="89">
        <f t="shared" si="34"/>
        <v>1475612.3494967443</v>
      </c>
      <c r="AO33" s="90">
        <f>SUM(AN33:AN$42)/U33/U33</f>
        <v>8.0048102524456748E-3</v>
      </c>
      <c r="AP33" s="77">
        <f t="shared" si="5"/>
        <v>45.723273655097699</v>
      </c>
      <c r="AQ33" s="78">
        <f t="shared" si="6"/>
        <v>46.926013761281865</v>
      </c>
      <c r="AR33" s="78">
        <f t="shared" si="7"/>
        <v>42.395254601788231</v>
      </c>
      <c r="AS33" s="78">
        <f t="shared" si="8"/>
        <v>43.460838223074298</v>
      </c>
      <c r="AT33" s="78">
        <f t="shared" si="9"/>
        <v>3.2212368695905984</v>
      </c>
      <c r="AU33" s="91">
        <f t="shared" si="10"/>
        <v>3.5719577219264429</v>
      </c>
    </row>
    <row r="34" spans="1:47" ht="14.45" customHeight="1" x14ac:dyDescent="0.15">
      <c r="A34" s="208"/>
      <c r="B34" s="205" t="s">
        <v>85</v>
      </c>
      <c r="C34" s="71">
        <v>5084</v>
      </c>
      <c r="D34" s="72">
        <v>8</v>
      </c>
      <c r="E34" s="72">
        <v>1707</v>
      </c>
      <c r="F34" s="128">
        <v>3</v>
      </c>
      <c r="G34" s="74" t="s">
        <v>85</v>
      </c>
      <c r="H34" s="72">
        <v>3950745</v>
      </c>
      <c r="I34" s="72">
        <v>4966</v>
      </c>
      <c r="J34" s="75">
        <v>45</v>
      </c>
      <c r="K34" s="72">
        <v>98385</v>
      </c>
      <c r="L34" s="76">
        <v>4167367</v>
      </c>
      <c r="M34" s="179"/>
      <c r="N34" s="54"/>
      <c r="O34" s="77">
        <f t="shared" si="26"/>
        <v>0.53503184713375795</v>
      </c>
      <c r="P34" s="78">
        <f t="shared" si="27"/>
        <v>0.98169390256016631</v>
      </c>
      <c r="Q34" s="79">
        <f t="shared" si="13"/>
        <v>1.5735641227380016E-3</v>
      </c>
      <c r="R34" s="80">
        <f t="shared" si="14"/>
        <v>1.6029070962285624E-3</v>
      </c>
      <c r="S34" s="81">
        <f t="shared" si="15"/>
        <v>1.7574692442882249E-3</v>
      </c>
      <c r="T34" s="82">
        <f t="shared" si="28"/>
        <v>7.9847801678346007E-3</v>
      </c>
      <c r="U34" s="83">
        <f t="shared" si="29"/>
        <v>97330.705179386874</v>
      </c>
      <c r="V34" s="83">
        <f t="shared" si="30"/>
        <v>484846.7426878913</v>
      </c>
      <c r="W34" s="84">
        <f>SUM(V34:V$42)</f>
        <v>4068731.1508771209</v>
      </c>
      <c r="X34" s="85">
        <f t="shared" si="0"/>
        <v>483994.63944942399</v>
      </c>
      <c r="Y34" s="83">
        <f>SUM(X34:X$42)</f>
        <v>3734513.5112071</v>
      </c>
      <c r="Z34" s="83">
        <f t="shared" si="1"/>
        <v>852.10323846729568</v>
      </c>
      <c r="AA34" s="84">
        <f>SUM(Z34:Z$42)</f>
        <v>334217.6396700202</v>
      </c>
      <c r="AB34" s="77">
        <f t="shared" si="2"/>
        <v>41.803161123493169</v>
      </c>
      <c r="AC34" s="78">
        <f t="shared" si="3"/>
        <v>38.369325531178951</v>
      </c>
      <c r="AD34" s="86">
        <f t="shared" si="16"/>
        <v>91.785703520912875</v>
      </c>
      <c r="AE34" s="78">
        <f t="shared" si="4"/>
        <v>3.4338355923142156</v>
      </c>
      <c r="AF34" s="87">
        <f t="shared" si="17"/>
        <v>8.2142964790871211</v>
      </c>
      <c r="AH34" s="88">
        <f t="shared" si="31"/>
        <v>7.9059538725633876E-6</v>
      </c>
      <c r="AI34" s="89">
        <f t="shared" si="18"/>
        <v>1.0277566175416555E-6</v>
      </c>
      <c r="AJ34" s="89">
        <f t="shared" si="32"/>
        <v>116517910.24168622</v>
      </c>
      <c r="AK34" s="89">
        <f>SUM(AJ34:AJ$42)/U34/U34</f>
        <v>7.0493864992916114E-2</v>
      </c>
      <c r="AL34" s="89">
        <f t="shared" si="33"/>
        <v>97231438.549479023</v>
      </c>
      <c r="AM34" s="89">
        <f>SUM(AL34:AL$42)/U34/U34</f>
        <v>5.3648487264717735E-2</v>
      </c>
      <c r="AN34" s="89">
        <f t="shared" si="34"/>
        <v>1136525.5436815538</v>
      </c>
      <c r="AO34" s="90">
        <f>SUM(AN34:AN$42)/U34/U34</f>
        <v>8.0255265174557118E-3</v>
      </c>
      <c r="AP34" s="77">
        <f t="shared" si="5"/>
        <v>41.282767780187562</v>
      </c>
      <c r="AQ34" s="78">
        <f t="shared" si="6"/>
        <v>42.323554466798775</v>
      </c>
      <c r="AR34" s="78">
        <f t="shared" si="7"/>
        <v>37.915347526561831</v>
      </c>
      <c r="AS34" s="78">
        <f t="shared" si="8"/>
        <v>38.823303535796072</v>
      </c>
      <c r="AT34" s="78">
        <f t="shared" si="9"/>
        <v>3.2582483983920567</v>
      </c>
      <c r="AU34" s="91">
        <f t="shared" si="10"/>
        <v>3.6094227862363746</v>
      </c>
    </row>
    <row r="35" spans="1:47" ht="14.45" customHeight="1" x14ac:dyDescent="0.15">
      <c r="A35" s="208"/>
      <c r="B35" s="205" t="s">
        <v>87</v>
      </c>
      <c r="C35" s="71">
        <v>6053</v>
      </c>
      <c r="D35" s="72">
        <v>11</v>
      </c>
      <c r="E35" s="72">
        <v>2042</v>
      </c>
      <c r="F35" s="128">
        <v>3</v>
      </c>
      <c r="G35" s="74" t="s">
        <v>87</v>
      </c>
      <c r="H35" s="72">
        <v>3800955</v>
      </c>
      <c r="I35" s="72">
        <v>7376</v>
      </c>
      <c r="J35" s="75">
        <v>50</v>
      </c>
      <c r="K35" s="72">
        <v>97757</v>
      </c>
      <c r="L35" s="76">
        <v>3676902</v>
      </c>
      <c r="M35" s="179"/>
      <c r="N35" s="54"/>
      <c r="O35" s="77">
        <f t="shared" si="26"/>
        <v>0.52678762006403412</v>
      </c>
      <c r="P35" s="78">
        <f t="shared" si="27"/>
        <v>1.0077020280165589</v>
      </c>
      <c r="Q35" s="79">
        <f t="shared" si="13"/>
        <v>1.8172806872625144E-3</v>
      </c>
      <c r="R35" s="80">
        <f t="shared" si="14"/>
        <v>1.8033909198728456E-3</v>
      </c>
      <c r="S35" s="81">
        <f t="shared" si="15"/>
        <v>1.4691478942213516E-3</v>
      </c>
      <c r="T35" s="82">
        <f t="shared" si="28"/>
        <v>8.9786433160252057E-3</v>
      </c>
      <c r="U35" s="83">
        <f t="shared" si="29"/>
        <v>96553.540894949154</v>
      </c>
      <c r="V35" s="83">
        <f t="shared" si="30"/>
        <v>480716.51855501567</v>
      </c>
      <c r="W35" s="84">
        <f>SUM(V35:V$42)</f>
        <v>3583884.4081892292</v>
      </c>
      <c r="X35" s="85">
        <f t="shared" si="0"/>
        <v>480010.27489406313</v>
      </c>
      <c r="Y35" s="83">
        <f>SUM(X35:X$42)</f>
        <v>3250518.8717576759</v>
      </c>
      <c r="Z35" s="83">
        <f t="shared" si="1"/>
        <v>706.2436609525206</v>
      </c>
      <c r="AA35" s="84">
        <f>SUM(Z35:Z$42)</f>
        <v>333365.5364315529</v>
      </c>
      <c r="AB35" s="77">
        <f t="shared" si="2"/>
        <v>37.118104369559241</v>
      </c>
      <c r="AC35" s="78">
        <f t="shared" si="3"/>
        <v>33.665454851565315</v>
      </c>
      <c r="AD35" s="86">
        <f t="shared" si="16"/>
        <v>90.698206234838167</v>
      </c>
      <c r="AE35" s="78">
        <f t="shared" si="4"/>
        <v>3.4526495179939247</v>
      </c>
      <c r="AF35" s="87">
        <f t="shared" si="17"/>
        <v>9.3017937651618361</v>
      </c>
      <c r="AH35" s="88">
        <f t="shared" si="31"/>
        <v>7.2629284695851153E-6</v>
      </c>
      <c r="AI35" s="89">
        <f t="shared" si="18"/>
        <v>7.1840817761325004E-7</v>
      </c>
      <c r="AJ35" s="89">
        <f t="shared" si="32"/>
        <v>81982585.541105837</v>
      </c>
      <c r="AK35" s="89">
        <f>SUM(AJ35:AJ$42)/U35/U35</f>
        <v>5.9134795957046044E-2</v>
      </c>
      <c r="AL35" s="89">
        <f t="shared" si="33"/>
        <v>66570355.626549087</v>
      </c>
      <c r="AM35" s="89">
        <f>SUM(AL35:AL$42)/U35/U35</f>
        <v>4.4085938121857508E-2</v>
      </c>
      <c r="AN35" s="89">
        <f t="shared" si="34"/>
        <v>986014.35641234904</v>
      </c>
      <c r="AO35" s="90">
        <f>SUM(AN35:AN$42)/U35/U35</f>
        <v>8.0333312272856672E-3</v>
      </c>
      <c r="AP35" s="77">
        <f t="shared" si="5"/>
        <v>36.641478486765841</v>
      </c>
      <c r="AQ35" s="78">
        <f t="shared" si="6"/>
        <v>37.59473025235264</v>
      </c>
      <c r="AR35" s="78">
        <f t="shared" si="7"/>
        <v>33.253920478895267</v>
      </c>
      <c r="AS35" s="78">
        <f t="shared" si="8"/>
        <v>34.076989224235362</v>
      </c>
      <c r="AT35" s="78">
        <f t="shared" si="9"/>
        <v>3.2769769668006874</v>
      </c>
      <c r="AU35" s="91">
        <f t="shared" si="10"/>
        <v>3.628322069187162</v>
      </c>
    </row>
    <row r="36" spans="1:47" ht="14.45" customHeight="1" x14ac:dyDescent="0.15">
      <c r="A36" s="208"/>
      <c r="B36" s="205" t="s">
        <v>89</v>
      </c>
      <c r="C36" s="71">
        <v>7039</v>
      </c>
      <c r="D36" s="72">
        <v>19</v>
      </c>
      <c r="E36" s="72">
        <v>2332</v>
      </c>
      <c r="F36" s="128">
        <v>5</v>
      </c>
      <c r="G36" s="74" t="s">
        <v>89</v>
      </c>
      <c r="H36" s="72">
        <v>4359516</v>
      </c>
      <c r="I36" s="72">
        <v>12192</v>
      </c>
      <c r="J36" s="75">
        <v>55</v>
      </c>
      <c r="K36" s="72">
        <v>96820</v>
      </c>
      <c r="L36" s="76">
        <v>3190334</v>
      </c>
      <c r="M36" s="179"/>
      <c r="N36" s="54"/>
      <c r="O36" s="77">
        <f t="shared" si="26"/>
        <v>0.52787878787878784</v>
      </c>
      <c r="P36" s="78">
        <f t="shared" si="27"/>
        <v>1.0190450332726677</v>
      </c>
      <c r="Q36" s="79">
        <f t="shared" si="13"/>
        <v>2.6992470521380878E-3</v>
      </c>
      <c r="R36" s="80">
        <f t="shared" si="14"/>
        <v>2.6488005573899356E-3</v>
      </c>
      <c r="S36" s="81">
        <f t="shared" si="15"/>
        <v>2.1440823327615781E-3</v>
      </c>
      <c r="T36" s="82">
        <f t="shared" si="28"/>
        <v>1.3161705607786244E-2</v>
      </c>
      <c r="U36" s="83">
        <f t="shared" si="29"/>
        <v>95686.621090354151</v>
      </c>
      <c r="V36" s="83">
        <f t="shared" si="30"/>
        <v>475460.16021531395</v>
      </c>
      <c r="W36" s="84">
        <f>SUM(V36:V$42)</f>
        <v>3103167.8896342134</v>
      </c>
      <c r="X36" s="85">
        <f t="shared" si="0"/>
        <v>474440.73448586435</v>
      </c>
      <c r="Y36" s="83">
        <f>SUM(X36:X$42)</f>
        <v>2770508.5968636125</v>
      </c>
      <c r="Z36" s="83">
        <f t="shared" si="1"/>
        <v>1019.425729449644</v>
      </c>
      <c r="AA36" s="84">
        <f>SUM(Z36:Z$42)</f>
        <v>332659.29277060041</v>
      </c>
      <c r="AB36" s="77">
        <f t="shared" si="2"/>
        <v>32.430530561884723</v>
      </c>
      <c r="AC36" s="78">
        <f t="shared" si="3"/>
        <v>28.953980873120184</v>
      </c>
      <c r="AD36" s="86">
        <f t="shared" si="16"/>
        <v>89.280009828607334</v>
      </c>
      <c r="AE36" s="78">
        <f t="shared" si="4"/>
        <v>3.476549688764532</v>
      </c>
      <c r="AF36" s="87">
        <f t="shared" si="17"/>
        <v>10.71999017139265</v>
      </c>
      <c r="AH36" s="88">
        <f t="shared" si="31"/>
        <v>8.9973939860553812E-6</v>
      </c>
      <c r="AI36" s="89">
        <f t="shared" si="18"/>
        <v>9.1744650244936444E-7</v>
      </c>
      <c r="AJ36" s="89">
        <f t="shared" si="32"/>
        <v>75076036.092639536</v>
      </c>
      <c r="AK36" s="89">
        <f>SUM(AJ36:AJ$42)/U36/U36</f>
        <v>5.1257128287076313E-2</v>
      </c>
      <c r="AL36" s="89">
        <f t="shared" si="33"/>
        <v>58808676.663232267</v>
      </c>
      <c r="AM36" s="89">
        <f>SUM(AL36:AL$42)/U36/U36</f>
        <v>3.7617656078044855E-2</v>
      </c>
      <c r="AN36" s="89">
        <f t="shared" si="34"/>
        <v>1226481.9151384078</v>
      </c>
      <c r="AO36" s="90">
        <f>SUM(AN36:AN$42)/U36/U36</f>
        <v>8.0718630825610416E-3</v>
      </c>
      <c r="AP36" s="77">
        <f t="shared" si="5"/>
        <v>31.986785833434194</v>
      </c>
      <c r="AQ36" s="78">
        <f t="shared" si="6"/>
        <v>32.874275290335248</v>
      </c>
      <c r="AR36" s="78">
        <f t="shared" si="7"/>
        <v>28.573833549587036</v>
      </c>
      <c r="AS36" s="78">
        <f t="shared" si="8"/>
        <v>29.334128196653332</v>
      </c>
      <c r="AT36" s="78">
        <f t="shared" si="9"/>
        <v>3.3004563350626772</v>
      </c>
      <c r="AU36" s="91">
        <f t="shared" si="10"/>
        <v>3.6526430424663867</v>
      </c>
    </row>
    <row r="37" spans="1:47" ht="14.45" customHeight="1" x14ac:dyDescent="0.15">
      <c r="A37" s="208"/>
      <c r="B37" s="205" t="s">
        <v>91</v>
      </c>
      <c r="C37" s="71">
        <v>7441</v>
      </c>
      <c r="D37" s="72">
        <v>31</v>
      </c>
      <c r="E37" s="72">
        <v>2485</v>
      </c>
      <c r="F37" s="128">
        <v>15</v>
      </c>
      <c r="G37" s="74" t="s">
        <v>91</v>
      </c>
      <c r="H37" s="72">
        <v>5117803</v>
      </c>
      <c r="I37" s="72">
        <v>19941</v>
      </c>
      <c r="J37" s="75">
        <v>60</v>
      </c>
      <c r="K37" s="72">
        <v>95500</v>
      </c>
      <c r="L37" s="76">
        <v>2709350</v>
      </c>
      <c r="M37" s="179"/>
      <c r="N37" s="54"/>
      <c r="O37" s="77">
        <f t="shared" si="26"/>
        <v>0.53039832285115307</v>
      </c>
      <c r="P37" s="78">
        <f t="shared" si="27"/>
        <v>0.96597192070712601</v>
      </c>
      <c r="Q37" s="79">
        <f t="shared" si="13"/>
        <v>4.1661067060878914E-3</v>
      </c>
      <c r="R37" s="80">
        <f t="shared" si="14"/>
        <v>4.3128652259769125E-3</v>
      </c>
      <c r="S37" s="81">
        <f t="shared" si="15"/>
        <v>6.0362173038229373E-3</v>
      </c>
      <c r="T37" s="82">
        <f t="shared" si="28"/>
        <v>2.1348141110831123E-2</v>
      </c>
      <c r="U37" s="83">
        <f t="shared" si="29"/>
        <v>94427.221952959109</v>
      </c>
      <c r="V37" s="83">
        <f t="shared" si="30"/>
        <v>467402.88725320174</v>
      </c>
      <c r="W37" s="84">
        <f>SUM(V37:V$42)</f>
        <v>2627707.7294188994</v>
      </c>
      <c r="X37" s="85">
        <f t="shared" si="0"/>
        <v>464581.54185730714</v>
      </c>
      <c r="Y37" s="83">
        <f>SUM(X37:X$42)</f>
        <v>2296067.8623777488</v>
      </c>
      <c r="Z37" s="83">
        <f t="shared" si="1"/>
        <v>2821.3453958945779</v>
      </c>
      <c r="AA37" s="84">
        <f>SUM(Z37:Z$42)</f>
        <v>331639.86704115075</v>
      </c>
      <c r="AB37" s="77">
        <f t="shared" si="2"/>
        <v>27.827862295132931</v>
      </c>
      <c r="AC37" s="78">
        <f t="shared" si="3"/>
        <v>24.315740894310995</v>
      </c>
      <c r="AD37" s="86">
        <f t="shared" si="16"/>
        <v>87.379118943548164</v>
      </c>
      <c r="AE37" s="78">
        <f t="shared" si="4"/>
        <v>3.5121214008219375</v>
      </c>
      <c r="AF37" s="87">
        <f t="shared" si="17"/>
        <v>12.620881056451843</v>
      </c>
      <c r="AH37" s="88">
        <f t="shared" si="31"/>
        <v>1.4387543879424712E-5</v>
      </c>
      <c r="AI37" s="89">
        <f t="shared" si="18"/>
        <v>2.4143989474784569E-6</v>
      </c>
      <c r="AJ37" s="89">
        <f t="shared" si="32"/>
        <v>84897252.300396368</v>
      </c>
      <c r="AK37" s="89">
        <f>SUM(AJ37:AJ$42)/U37/U37</f>
        <v>4.4213604411976561E-2</v>
      </c>
      <c r="AL37" s="89">
        <f t="shared" si="33"/>
        <v>63482932.342258625</v>
      </c>
      <c r="AM37" s="89">
        <f>SUM(AL37:AL$42)/U37/U37</f>
        <v>3.2032290787155582E-2</v>
      </c>
      <c r="AN37" s="89">
        <f t="shared" si="34"/>
        <v>2164639.8657624451</v>
      </c>
      <c r="AO37" s="90">
        <f>SUM(AN37:AN$42)/U37/U37</f>
        <v>8.1510598375618484E-3</v>
      </c>
      <c r="AP37" s="77">
        <f t="shared" si="5"/>
        <v>27.415732482198887</v>
      </c>
      <c r="AQ37" s="78">
        <f t="shared" si="6"/>
        <v>28.239992108066975</v>
      </c>
      <c r="AR37" s="78">
        <f t="shared" si="7"/>
        <v>23.964948579275536</v>
      </c>
      <c r="AS37" s="78">
        <f t="shared" si="8"/>
        <v>24.666533209346454</v>
      </c>
      <c r="AT37" s="78">
        <f t="shared" si="9"/>
        <v>3.3351662893614948</v>
      </c>
      <c r="AU37" s="91">
        <f t="shared" si="10"/>
        <v>3.6890765122823801</v>
      </c>
    </row>
    <row r="38" spans="1:47" ht="14.45" customHeight="1" x14ac:dyDescent="0.15">
      <c r="A38" s="208"/>
      <c r="B38" s="205" t="s">
        <v>93</v>
      </c>
      <c r="C38" s="71">
        <v>6291</v>
      </c>
      <c r="D38" s="72">
        <v>30</v>
      </c>
      <c r="E38" s="72">
        <v>2121</v>
      </c>
      <c r="F38" s="126">
        <v>34</v>
      </c>
      <c r="G38" s="74" t="s">
        <v>93</v>
      </c>
      <c r="H38" s="72">
        <v>4296437</v>
      </c>
      <c r="I38" s="72">
        <v>25619</v>
      </c>
      <c r="J38" s="75">
        <v>65</v>
      </c>
      <c r="K38" s="72">
        <v>93592</v>
      </c>
      <c r="L38" s="76">
        <v>2236330</v>
      </c>
      <c r="M38" s="179"/>
      <c r="N38" s="54"/>
      <c r="O38" s="77">
        <f t="shared" si="26"/>
        <v>0.53183823529411767</v>
      </c>
      <c r="P38" s="78">
        <f t="shared" si="27"/>
        <v>1.011915005096083</v>
      </c>
      <c r="Q38" s="79">
        <f t="shared" si="13"/>
        <v>4.7687172150691461E-3</v>
      </c>
      <c r="R38" s="80">
        <f t="shared" si="14"/>
        <v>4.7125669557754489E-3</v>
      </c>
      <c r="S38" s="81">
        <f t="shared" si="15"/>
        <v>1.6030174446016031E-2</v>
      </c>
      <c r="T38" s="82">
        <f t="shared" si="28"/>
        <v>2.3305744028584766E-2</v>
      </c>
      <c r="U38" s="83">
        <f t="shared" si="29"/>
        <v>92411.376294003567</v>
      </c>
      <c r="V38" s="83">
        <f t="shared" si="30"/>
        <v>457015.44433184218</v>
      </c>
      <c r="W38" s="84">
        <f>SUM(V38:V$42)</f>
        <v>2160304.8421656978</v>
      </c>
      <c r="X38" s="85">
        <f t="shared" si="0"/>
        <v>449689.4070346792</v>
      </c>
      <c r="Y38" s="83">
        <f>SUM(X38:X$42)</f>
        <v>1831486.3205204415</v>
      </c>
      <c r="Z38" s="83">
        <f t="shared" si="1"/>
        <v>7326.0372971629586</v>
      </c>
      <c r="AA38" s="84">
        <f>SUM(Z38:Z$42)</f>
        <v>328818.52164525614</v>
      </c>
      <c r="AB38" s="77">
        <f t="shared" si="2"/>
        <v>23.377044351041405</v>
      </c>
      <c r="AC38" s="78">
        <f t="shared" si="3"/>
        <v>19.81884042819178</v>
      </c>
      <c r="AD38" s="86">
        <f t="shared" si="16"/>
        <v>84.779068433896725</v>
      </c>
      <c r="AE38" s="78">
        <f t="shared" si="4"/>
        <v>3.5582039228496232</v>
      </c>
      <c r="AF38" s="87">
        <f t="shared" si="17"/>
        <v>15.220931566103271</v>
      </c>
      <c r="AH38" s="88">
        <f t="shared" si="31"/>
        <v>1.7683300343080626E-5</v>
      </c>
      <c r="AI38" s="89">
        <f t="shared" si="18"/>
        <v>7.4366845607007667E-6</v>
      </c>
      <c r="AJ38" s="89">
        <f t="shared" si="32"/>
        <v>67949526.472032383</v>
      </c>
      <c r="AK38" s="89">
        <f>SUM(AJ38:AJ$42)/U38/U38</f>
        <v>3.6222288525577274E-2</v>
      </c>
      <c r="AL38" s="89">
        <f t="shared" si="33"/>
        <v>48398846.677983798</v>
      </c>
      <c r="AM38" s="89">
        <f>SUM(AL38:AL$42)/U38/U38</f>
        <v>2.6011308396530295E-2</v>
      </c>
      <c r="AN38" s="89">
        <f t="shared" si="34"/>
        <v>3509795.1394936414</v>
      </c>
      <c r="AO38" s="90">
        <f>SUM(AN38:AN$42)/U38/U38</f>
        <v>8.2570752677431983E-3</v>
      </c>
      <c r="AP38" s="77">
        <f t="shared" si="5"/>
        <v>23.004014132962684</v>
      </c>
      <c r="AQ38" s="78">
        <f t="shared" si="6"/>
        <v>23.750074569120127</v>
      </c>
      <c r="AR38" s="78">
        <f t="shared" si="7"/>
        <v>19.502731202865927</v>
      </c>
      <c r="AS38" s="78">
        <f t="shared" si="8"/>
        <v>20.134949653517634</v>
      </c>
      <c r="AT38" s="78">
        <f t="shared" si="9"/>
        <v>3.3801017601772898</v>
      </c>
      <c r="AU38" s="91">
        <f t="shared" si="10"/>
        <v>3.7363060855219565</v>
      </c>
    </row>
    <row r="39" spans="1:47" ht="14.45" customHeight="1" x14ac:dyDescent="0.15">
      <c r="A39" s="208"/>
      <c r="B39" s="205" t="s">
        <v>95</v>
      </c>
      <c r="C39" s="71">
        <v>6885</v>
      </c>
      <c r="D39" s="72">
        <v>83</v>
      </c>
      <c r="E39" s="72">
        <v>2255</v>
      </c>
      <c r="F39" s="126">
        <v>82</v>
      </c>
      <c r="G39" s="74" t="s">
        <v>95</v>
      </c>
      <c r="H39" s="72">
        <v>3752050</v>
      </c>
      <c r="I39" s="72">
        <v>36778</v>
      </c>
      <c r="J39" s="75">
        <v>70</v>
      </c>
      <c r="K39" s="72">
        <v>90872</v>
      </c>
      <c r="L39" s="76">
        <v>1774737</v>
      </c>
      <c r="M39" s="179"/>
      <c r="N39" s="54"/>
      <c r="O39" s="77">
        <f t="shared" si="26"/>
        <v>0.54497136311569305</v>
      </c>
      <c r="P39" s="78">
        <f t="shared" si="27"/>
        <v>0.99801629707031625</v>
      </c>
      <c r="Q39" s="79">
        <f t="shared" si="13"/>
        <v>1.205519244734931E-2</v>
      </c>
      <c r="R39" s="80">
        <f t="shared" si="14"/>
        <v>1.2079153900329494E-2</v>
      </c>
      <c r="S39" s="81">
        <f t="shared" si="15"/>
        <v>3.6363636363636362E-2</v>
      </c>
      <c r="T39" s="82">
        <f t="shared" si="28"/>
        <v>5.8780378618042854E-2</v>
      </c>
      <c r="U39" s="83">
        <f t="shared" si="29"/>
        <v>90257.660412766287</v>
      </c>
      <c r="V39" s="83">
        <f t="shared" si="30"/>
        <v>439217.80416229489</v>
      </c>
      <c r="W39" s="84">
        <f>SUM(V39:V$42)</f>
        <v>1703289.3978338556</v>
      </c>
      <c r="X39" s="85">
        <f t="shared" si="0"/>
        <v>423246.24764730234</v>
      </c>
      <c r="Y39" s="83">
        <f>SUM(X39:X$42)</f>
        <v>1381796.9134857622</v>
      </c>
      <c r="Z39" s="83">
        <f t="shared" si="1"/>
        <v>15971.556514992541</v>
      </c>
      <c r="AA39" s="84">
        <f>SUM(Z39:Z$42)</f>
        <v>321492.48434809316</v>
      </c>
      <c r="AB39" s="77">
        <f t="shared" si="2"/>
        <v>18.871410914534827</v>
      </c>
      <c r="AC39" s="78">
        <f t="shared" si="3"/>
        <v>15.309469657938498</v>
      </c>
      <c r="AD39" s="86">
        <f t="shared" si="16"/>
        <v>81.125198996896899</v>
      </c>
      <c r="AE39" s="78">
        <f t="shared" si="4"/>
        <v>3.5619412565963255</v>
      </c>
      <c r="AF39" s="87">
        <f t="shared" si="17"/>
        <v>18.874801003103091</v>
      </c>
      <c r="AH39" s="88">
        <f t="shared" si="31"/>
        <v>3.9181191443695996E-5</v>
      </c>
      <c r="AI39" s="89">
        <f t="shared" si="18"/>
        <v>1.5539389052793608E-5</v>
      </c>
      <c r="AJ39" s="89">
        <f t="shared" si="32"/>
        <v>93934156.847960159</v>
      </c>
      <c r="AK39" s="89">
        <f>SUM(AJ39:AJ$42)/U39/U39</f>
        <v>2.9630572358156859E-2</v>
      </c>
      <c r="AL39" s="89">
        <f t="shared" si="33"/>
        <v>60961380.30642157</v>
      </c>
      <c r="AM39" s="89">
        <f>SUM(AL39:AL$42)/U39/U39</f>
        <v>2.1326375375107332E-2</v>
      </c>
      <c r="AN39" s="89">
        <f t="shared" si="34"/>
        <v>7318224.8421154339</v>
      </c>
      <c r="AO39" s="90">
        <f>SUM(AN39:AN$42)/U39/U39</f>
        <v>8.2249975142296636E-3</v>
      </c>
      <c r="AP39" s="77">
        <f t="shared" si="5"/>
        <v>18.534025664751891</v>
      </c>
      <c r="AQ39" s="78">
        <f t="shared" si="6"/>
        <v>19.208796164317764</v>
      </c>
      <c r="AR39" s="78">
        <f t="shared" si="7"/>
        <v>15.023240023482154</v>
      </c>
      <c r="AS39" s="78">
        <f t="shared" si="8"/>
        <v>15.595699292394842</v>
      </c>
      <c r="AT39" s="78">
        <f t="shared" si="9"/>
        <v>3.3841853834144118</v>
      </c>
      <c r="AU39" s="91">
        <f t="shared" si="10"/>
        <v>3.7396971297782393</v>
      </c>
    </row>
    <row r="40" spans="1:47" ht="14.45" customHeight="1" x14ac:dyDescent="0.15">
      <c r="A40" s="208"/>
      <c r="B40" s="205" t="s">
        <v>97</v>
      </c>
      <c r="C40" s="71">
        <v>6964</v>
      </c>
      <c r="D40" s="72">
        <v>141</v>
      </c>
      <c r="E40" s="72">
        <v>2349</v>
      </c>
      <c r="F40" s="126">
        <v>181</v>
      </c>
      <c r="G40" s="74" t="s">
        <v>97</v>
      </c>
      <c r="H40" s="72">
        <v>3379056</v>
      </c>
      <c r="I40" s="72">
        <v>60415</v>
      </c>
      <c r="J40" s="75">
        <v>75</v>
      </c>
      <c r="K40" s="72">
        <v>86507</v>
      </c>
      <c r="L40" s="76">
        <v>1330308</v>
      </c>
      <c r="M40" s="179"/>
      <c r="N40" s="54"/>
      <c r="O40" s="77">
        <f t="shared" si="26"/>
        <v>0.54519639065817416</v>
      </c>
      <c r="P40" s="78">
        <f t="shared" si="27"/>
        <v>0.985536928225339</v>
      </c>
      <c r="Q40" s="79">
        <f t="shared" si="13"/>
        <v>2.0246984491671453E-2</v>
      </c>
      <c r="R40" s="80">
        <f t="shared" si="14"/>
        <v>2.0544115508822479E-2</v>
      </c>
      <c r="S40" s="81">
        <f t="shared" si="15"/>
        <v>7.7054065559812687E-2</v>
      </c>
      <c r="T40" s="82">
        <f t="shared" si="28"/>
        <v>9.8135895267957754E-2</v>
      </c>
      <c r="U40" s="83">
        <f t="shared" si="29"/>
        <v>84952.280960525139</v>
      </c>
      <c r="V40" s="83">
        <f t="shared" si="30"/>
        <v>405803.21618304896</v>
      </c>
      <c r="W40" s="84">
        <f>SUM(V40:V$42)</f>
        <v>1264071.5936715608</v>
      </c>
      <c r="X40" s="85">
        <f t="shared" si="0"/>
        <v>374534.42855889746</v>
      </c>
      <c r="Y40" s="83">
        <f>SUM(X40:X$42)</f>
        <v>958550.66583846009</v>
      </c>
      <c r="Z40" s="83">
        <f t="shared" si="1"/>
        <v>31268.787624151497</v>
      </c>
      <c r="AA40" s="84">
        <f>SUM(Z40:Z$42)</f>
        <v>305520.92783310066</v>
      </c>
      <c r="AB40" s="77">
        <f t="shared" si="2"/>
        <v>14.879784031448645</v>
      </c>
      <c r="AC40" s="78">
        <f t="shared" si="3"/>
        <v>11.283401163576418</v>
      </c>
      <c r="AD40" s="86">
        <f t="shared" si="16"/>
        <v>75.830409498745283</v>
      </c>
      <c r="AE40" s="78">
        <f t="shared" si="4"/>
        <v>3.5963828678722281</v>
      </c>
      <c r="AF40" s="87">
        <f t="shared" si="17"/>
        <v>24.169590501254717</v>
      </c>
      <c r="AH40" s="88">
        <f t="shared" si="31"/>
        <v>6.159958222426605E-5</v>
      </c>
      <c r="AI40" s="89">
        <f t="shared" si="18"/>
        <v>3.0275324197750867E-5</v>
      </c>
      <c r="AJ40" s="89">
        <f t="shared" si="32"/>
        <v>80736509.717359826</v>
      </c>
      <c r="AK40" s="89">
        <f>SUM(AJ40:AJ$42)/U40/U40</f>
        <v>2.0431193791135147E-2</v>
      </c>
      <c r="AL40" s="89">
        <f t="shared" si="33"/>
        <v>46999619.134643346</v>
      </c>
      <c r="AM40" s="89">
        <f>SUM(AL40:AL$42)/U40/U40</f>
        <v>1.5626228017583205E-2</v>
      </c>
      <c r="AN40" s="89">
        <f t="shared" si="34"/>
        <v>11253287.279704098</v>
      </c>
      <c r="AO40" s="90">
        <f>SUM(AN40:AN$42)/U40/U40</f>
        <v>8.2703584041477658E-3</v>
      </c>
      <c r="AP40" s="77">
        <f t="shared" si="5"/>
        <v>14.59962608658892</v>
      </c>
      <c r="AQ40" s="78">
        <f t="shared" si="6"/>
        <v>15.159941976308371</v>
      </c>
      <c r="AR40" s="78">
        <f t="shared" si="7"/>
        <v>11.038391536107724</v>
      </c>
      <c r="AS40" s="78">
        <f t="shared" si="8"/>
        <v>11.528410791045111</v>
      </c>
      <c r="AT40" s="78">
        <f t="shared" si="9"/>
        <v>3.4181375065149853</v>
      </c>
      <c r="AU40" s="91">
        <f t="shared" si="10"/>
        <v>3.7746282292294708</v>
      </c>
    </row>
    <row r="41" spans="1:47" ht="14.45" customHeight="1" x14ac:dyDescent="0.15">
      <c r="A41" s="208"/>
      <c r="B41" s="205" t="s">
        <v>99</v>
      </c>
      <c r="C41" s="71">
        <v>5771</v>
      </c>
      <c r="D41" s="72">
        <v>198</v>
      </c>
      <c r="E41" s="72">
        <v>1911</v>
      </c>
      <c r="F41" s="126">
        <v>308</v>
      </c>
      <c r="G41" s="74" t="s">
        <v>99</v>
      </c>
      <c r="H41" s="72">
        <v>2663083</v>
      </c>
      <c r="I41" s="72">
        <v>91456</v>
      </c>
      <c r="J41" s="75">
        <v>80</v>
      </c>
      <c r="K41" s="72">
        <v>78971</v>
      </c>
      <c r="L41" s="76">
        <v>914910</v>
      </c>
      <c r="M41" s="179"/>
      <c r="N41" s="54"/>
      <c r="O41" s="77">
        <f>IF(K41&lt;0.5,0.5,((L41-L42)-5*K42)/5/(K41-K42))</f>
        <v>0.5416790548470386</v>
      </c>
      <c r="P41" s="78">
        <f>IF(H41&lt;0.5,1,(I41/H41)/((K41-K42)/(L41-L42)))</f>
        <v>0.98226453147566195</v>
      </c>
      <c r="Q41" s="79">
        <f t="shared" si="13"/>
        <v>3.4309478426615837E-2</v>
      </c>
      <c r="R41" s="80">
        <f t="shared" si="14"/>
        <v>3.4928959895429088E-2</v>
      </c>
      <c r="S41" s="81">
        <f t="shared" si="15"/>
        <v>0.16117216117216118</v>
      </c>
      <c r="T41" s="82">
        <f>5*R41/(1+5*(1-O41)*R41)</f>
        <v>0.16170165421033389</v>
      </c>
      <c r="U41" s="83">
        <f t="shared" si="29"/>
        <v>76615.412813408926</v>
      </c>
      <c r="V41" s="83">
        <f>5*U41*((1-T41)+O41*T41)</f>
        <v>354686.74209096842</v>
      </c>
      <c r="W41" s="84">
        <f>SUM(V41:V$42)</f>
        <v>858268.37748851185</v>
      </c>
      <c r="X41" s="85">
        <f t="shared" si="0"/>
        <v>297521.11332905409</v>
      </c>
      <c r="Y41" s="83">
        <f>SUM(X41:X$42)</f>
        <v>584016.23727956263</v>
      </c>
      <c r="Z41" s="83">
        <f t="shared" si="1"/>
        <v>57165.628761914326</v>
      </c>
      <c r="AA41" s="84">
        <f>SUM(Z41:Z$42)</f>
        <v>274252.14020894916</v>
      </c>
      <c r="AB41" s="77">
        <f t="shared" si="2"/>
        <v>11.20229397678454</v>
      </c>
      <c r="AC41" s="78">
        <f t="shared" si="3"/>
        <v>7.6226990866953921</v>
      </c>
      <c r="AD41" s="86">
        <f t="shared" si="16"/>
        <v>68.045876161548293</v>
      </c>
      <c r="AE41" s="78">
        <f t="shared" si="4"/>
        <v>3.579594890089147</v>
      </c>
      <c r="AF41" s="87">
        <f t="shared" si="17"/>
        <v>31.954123838451693</v>
      </c>
      <c r="AH41" s="88">
        <f>IF(D41=0,0,T41*T41*(1-T41)/D41)</f>
        <v>1.1070375304375779E-4</v>
      </c>
      <c r="AI41" s="89">
        <f t="shared" si="18"/>
        <v>7.0746046904895905E-5</v>
      </c>
      <c r="AJ41" s="89">
        <f>U41*U41*((1-O41)*5+AB42)^2*AH41</f>
        <v>66713169.267284051</v>
      </c>
      <c r="AK41" s="89">
        <f>SUM(AJ41:AJ$42)/U41/U41</f>
        <v>1.136525752314092E-2</v>
      </c>
      <c r="AL41" s="89">
        <f>U41*U41*((1-O41)*5*(1-S41)+AC42)^2*AH41+V41*V41*AI41</f>
        <v>35375189.801408023</v>
      </c>
      <c r="AM41" s="89">
        <f>SUM(AL41:AL$42)/U41/U41</f>
        <v>1.1205115849017013E-2</v>
      </c>
      <c r="AN41" s="89">
        <f>U41*U41*((1-O41)*5*S41+AE42)^2*AH41+V41*V41*AI41</f>
        <v>18035019.504693471</v>
      </c>
      <c r="AO41" s="90">
        <f>SUM(AN41:AN$42)/U41/U41</f>
        <v>8.2510439156674928E-3</v>
      </c>
      <c r="AP41" s="77">
        <f t="shared" si="5"/>
        <v>10.993342371619857</v>
      </c>
      <c r="AQ41" s="78">
        <f t="shared" si="6"/>
        <v>11.411245581949224</v>
      </c>
      <c r="AR41" s="78">
        <f t="shared" si="7"/>
        <v>7.4152248158915555</v>
      </c>
      <c r="AS41" s="78">
        <f t="shared" si="8"/>
        <v>7.8301733574992287</v>
      </c>
      <c r="AT41" s="78">
        <f t="shared" si="9"/>
        <v>3.4015577863539193</v>
      </c>
      <c r="AU41" s="91">
        <f t="shared" si="10"/>
        <v>3.7576319938243747</v>
      </c>
    </row>
    <row r="42" spans="1:47" ht="14.45" customHeight="1" thickBot="1" x14ac:dyDescent="0.2">
      <c r="A42" s="209"/>
      <c r="B42" s="210" t="s">
        <v>101</v>
      </c>
      <c r="C42" s="131">
        <v>6132</v>
      </c>
      <c r="D42" s="131">
        <v>687</v>
      </c>
      <c r="E42" s="131">
        <v>2046</v>
      </c>
      <c r="F42" s="132">
        <v>882</v>
      </c>
      <c r="G42" s="133" t="s">
        <v>101</v>
      </c>
      <c r="H42" s="131">
        <v>2761968</v>
      </c>
      <c r="I42" s="131">
        <v>292332</v>
      </c>
      <c r="J42" s="134">
        <v>85</v>
      </c>
      <c r="K42" s="131">
        <v>66190</v>
      </c>
      <c r="L42" s="135">
        <v>549344</v>
      </c>
      <c r="M42" s="179"/>
      <c r="N42" s="54"/>
      <c r="O42" s="136">
        <v>1</v>
      </c>
      <c r="P42" s="137">
        <f>IF(H42&lt;0.5,1,(I42/H42)/(K42/L42))</f>
        <v>0.87843517867442611</v>
      </c>
      <c r="Q42" s="138">
        <f t="shared" si="13"/>
        <v>0.11203522504892367</v>
      </c>
      <c r="R42" s="139">
        <f t="shared" si="14"/>
        <v>0.12753954733232198</v>
      </c>
      <c r="S42" s="140">
        <f t="shared" si="15"/>
        <v>0.4310850439882698</v>
      </c>
      <c r="T42" s="136">
        <v>1</v>
      </c>
      <c r="U42" s="141">
        <f>U41*(1-T41)</f>
        <v>64226.573823473089</v>
      </c>
      <c r="V42" s="141">
        <f>U42/R42</f>
        <v>503581.63539754337</v>
      </c>
      <c r="W42" s="142">
        <f>SUM(V42:V$42)</f>
        <v>503581.63539754337</v>
      </c>
      <c r="X42" s="136">
        <f t="shared" si="0"/>
        <v>286495.12395050854</v>
      </c>
      <c r="Y42" s="141">
        <f>SUM(X42:X$42)</f>
        <v>286495.12395050854</v>
      </c>
      <c r="Z42" s="141">
        <f t="shared" si="1"/>
        <v>217086.51144703483</v>
      </c>
      <c r="AA42" s="142">
        <f>SUM(Z42:Z$42)</f>
        <v>217086.51144703483</v>
      </c>
      <c r="AB42" s="143">
        <f t="shared" si="2"/>
        <v>7.8407052629280658</v>
      </c>
      <c r="AC42" s="137">
        <f t="shared" si="3"/>
        <v>4.4606944897596614</v>
      </c>
      <c r="AD42" s="144">
        <f t="shared" si="16"/>
        <v>56.891495601173013</v>
      </c>
      <c r="AE42" s="137">
        <f t="shared" si="4"/>
        <v>3.3800107731684039</v>
      </c>
      <c r="AF42" s="145">
        <f t="shared" si="17"/>
        <v>43.10850439882698</v>
      </c>
      <c r="AH42" s="146">
        <f>0</f>
        <v>0</v>
      </c>
      <c r="AI42" s="147">
        <f t="shared" si="18"/>
        <v>1.1986839141637404E-4</v>
      </c>
      <c r="AJ42" s="147">
        <v>0</v>
      </c>
      <c r="AK42" s="147">
        <f>(1-R42)/R42/R42/D42</f>
        <v>7.8072712892546997E-2</v>
      </c>
      <c r="AL42" s="147">
        <f>V42*V42*AI42</f>
        <v>30397960.413001824</v>
      </c>
      <c r="AM42" s="147">
        <f>(1-S42)*(1-S42)*(1-R42)/R42/R42/D42+AI42/R42/R42</f>
        <v>3.2638452508123701E-2</v>
      </c>
      <c r="AN42" s="147">
        <f>V42*V42*AI42</f>
        <v>30397960.413001824</v>
      </c>
      <c r="AO42" s="148">
        <f>S42*S42*(1-R42)/R42/R42/D42+AI42/R42/R42</f>
        <v>2.1877697358711069E-2</v>
      </c>
      <c r="AP42" s="143">
        <f t="shared" si="5"/>
        <v>7.2930519658066038</v>
      </c>
      <c r="AQ42" s="137">
        <f t="shared" si="6"/>
        <v>8.3883585600495287</v>
      </c>
      <c r="AR42" s="137">
        <f t="shared" si="7"/>
        <v>4.1065986282260818</v>
      </c>
      <c r="AS42" s="137">
        <f t="shared" si="8"/>
        <v>4.8147903512932411</v>
      </c>
      <c r="AT42" s="137">
        <f t="shared" si="9"/>
        <v>3.0901049916233916</v>
      </c>
      <c r="AU42" s="149">
        <f t="shared" si="10"/>
        <v>3.6699165547134163</v>
      </c>
    </row>
    <row r="43" spans="1:47" ht="14.45" customHeight="1" thickTop="1" x14ac:dyDescent="0.15">
      <c r="G43" s="150"/>
      <c r="H43" s="150"/>
      <c r="I43" s="150"/>
      <c r="J43" s="150"/>
      <c r="K43" s="150"/>
      <c r="L43" s="150"/>
    </row>
    <row r="44" spans="1:47" ht="14.45" customHeight="1" thickBot="1" x14ac:dyDescent="0.2">
      <c r="A44" s="1" t="s">
        <v>103</v>
      </c>
      <c r="G44" s="150"/>
      <c r="H44" s="150"/>
      <c r="I44" s="150"/>
      <c r="J44" s="229" t="s">
        <v>104</v>
      </c>
      <c r="K44" s="230"/>
      <c r="L44" s="230"/>
      <c r="M44" s="230"/>
    </row>
    <row r="45" spans="1:47" ht="14.45" customHeight="1" thickTop="1" x14ac:dyDescent="0.15">
      <c r="A45" s="212" t="s">
        <v>18</v>
      </c>
      <c r="B45" s="214" t="s">
        <v>105</v>
      </c>
      <c r="C45" s="216" t="s">
        <v>35</v>
      </c>
      <c r="D45" s="217"/>
      <c r="E45" s="217"/>
      <c r="F45" s="218" t="s">
        <v>106</v>
      </c>
      <c r="G45" s="217"/>
      <c r="H45" s="217"/>
      <c r="I45" s="217"/>
      <c r="J45" s="218" t="s">
        <v>107</v>
      </c>
      <c r="K45" s="217"/>
      <c r="L45" s="217"/>
      <c r="M45" s="219"/>
    </row>
    <row r="46" spans="1:47" ht="14.45" customHeight="1" x14ac:dyDescent="0.15">
      <c r="A46" s="213"/>
      <c r="B46" s="215"/>
      <c r="C46" s="20" t="s">
        <v>108</v>
      </c>
      <c r="D46" s="220" t="s">
        <v>17</v>
      </c>
      <c r="E46" s="221"/>
      <c r="F46" s="22" t="s">
        <v>108</v>
      </c>
      <c r="G46" s="220" t="s">
        <v>17</v>
      </c>
      <c r="H46" s="222"/>
      <c r="I46" s="151" t="s">
        <v>152</v>
      </c>
      <c r="J46" s="22" t="s">
        <v>108</v>
      </c>
      <c r="K46" s="220" t="s">
        <v>17</v>
      </c>
      <c r="L46" s="222"/>
      <c r="M46" s="152" t="s">
        <v>151</v>
      </c>
    </row>
    <row r="47" spans="1:47" ht="14.45" customHeight="1" x14ac:dyDescent="0.15">
      <c r="A47" s="46" t="s">
        <v>65</v>
      </c>
      <c r="B47" s="47">
        <v>0</v>
      </c>
      <c r="C47" s="153">
        <f>AB7</f>
        <v>79.17602390903518</v>
      </c>
      <c r="D47" s="153">
        <f t="shared" ref="D47:E82" si="35">AP7</f>
        <v>78.334545782931556</v>
      </c>
      <c r="E47" s="154">
        <f t="shared" si="35"/>
        <v>80.017502035138804</v>
      </c>
      <c r="F47" s="155">
        <f>AC7</f>
        <v>77.601984300706192</v>
      </c>
      <c r="G47" s="153">
        <f t="shared" ref="G47:H82" si="36">AR7</f>
        <v>76.80623775743868</v>
      </c>
      <c r="H47" s="153">
        <f t="shared" si="36"/>
        <v>78.397730843973704</v>
      </c>
      <c r="I47" s="156">
        <f t="shared" ref="I47:J82" si="37">AD7</f>
        <v>98.011974420264664</v>
      </c>
      <c r="J47" s="155">
        <f t="shared" si="37"/>
        <v>1.5740396083289978</v>
      </c>
      <c r="K47" s="153">
        <f t="shared" ref="K47:L82" si="38">AT7</f>
        <v>1.4411805639981554</v>
      </c>
      <c r="L47" s="153">
        <f t="shared" si="38"/>
        <v>1.7068986526598402</v>
      </c>
      <c r="M47" s="157">
        <f>AF7</f>
        <v>1.9880255797353523</v>
      </c>
    </row>
    <row r="48" spans="1:47" ht="14.45" customHeight="1" x14ac:dyDescent="0.15">
      <c r="A48" s="46"/>
      <c r="B48" s="70">
        <v>5</v>
      </c>
      <c r="C48" s="158">
        <f>AB8</f>
        <v>74.400712433246852</v>
      </c>
      <c r="D48" s="158">
        <f t="shared" si="35"/>
        <v>73.616553778804402</v>
      </c>
      <c r="E48" s="159">
        <f t="shared" si="35"/>
        <v>75.184871087689302</v>
      </c>
      <c r="F48" s="160">
        <f>AC8</f>
        <v>72.822156659909183</v>
      </c>
      <c r="G48" s="158">
        <f t="shared" si="36"/>
        <v>72.084951299140826</v>
      </c>
      <c r="H48" s="158">
        <f t="shared" si="36"/>
        <v>73.55936202067754</v>
      </c>
      <c r="I48" s="161">
        <f t="shared" si="37"/>
        <v>97.878305567632879</v>
      </c>
      <c r="J48" s="160">
        <f t="shared" si="37"/>
        <v>1.5785557733376701</v>
      </c>
      <c r="K48" s="158">
        <f t="shared" si="38"/>
        <v>1.4454630523712921</v>
      </c>
      <c r="L48" s="158">
        <f t="shared" si="38"/>
        <v>1.711648494304048</v>
      </c>
      <c r="M48" s="162">
        <f>AF8</f>
        <v>2.1216944323671201</v>
      </c>
    </row>
    <row r="49" spans="1:13" ht="14.45" customHeight="1" x14ac:dyDescent="0.15">
      <c r="A49" s="46"/>
      <c r="B49" s="70">
        <v>10</v>
      </c>
      <c r="C49" s="158">
        <f t="shared" ref="C49:C62" si="39">AB9</f>
        <v>69.505901859949191</v>
      </c>
      <c r="D49" s="158">
        <f t="shared" si="35"/>
        <v>68.748187447853368</v>
      </c>
      <c r="E49" s="159">
        <f t="shared" si="35"/>
        <v>70.263616272045013</v>
      </c>
      <c r="F49" s="160">
        <f t="shared" ref="F49:F62" si="40">AC9</f>
        <v>67.925043841753094</v>
      </c>
      <c r="G49" s="158">
        <f t="shared" si="36"/>
        <v>67.214880099646578</v>
      </c>
      <c r="H49" s="158">
        <f t="shared" si="36"/>
        <v>68.635207583859611</v>
      </c>
      <c r="I49" s="161">
        <f t="shared" si="37"/>
        <v>97.725577287837453</v>
      </c>
      <c r="J49" s="160">
        <f t="shared" si="37"/>
        <v>1.5808580181961003</v>
      </c>
      <c r="K49" s="158">
        <f t="shared" si="38"/>
        <v>1.4476477047134593</v>
      </c>
      <c r="L49" s="158">
        <f t="shared" si="38"/>
        <v>1.7140683316787413</v>
      </c>
      <c r="M49" s="162">
        <f t="shared" ref="M49:M62" si="41">AF9</f>
        <v>2.2744227121625551</v>
      </c>
    </row>
    <row r="50" spans="1:13" ht="14.45" customHeight="1" x14ac:dyDescent="0.15">
      <c r="A50" s="46"/>
      <c r="B50" s="70">
        <v>15</v>
      </c>
      <c r="C50" s="158">
        <f t="shared" si="39"/>
        <v>64.505901859949191</v>
      </c>
      <c r="D50" s="158">
        <f t="shared" si="35"/>
        <v>63.748187447853361</v>
      </c>
      <c r="E50" s="159">
        <f t="shared" si="35"/>
        <v>65.263616272045013</v>
      </c>
      <c r="F50" s="160">
        <f t="shared" si="40"/>
        <v>62.925043841753094</v>
      </c>
      <c r="G50" s="158">
        <f t="shared" si="36"/>
        <v>62.214880099646578</v>
      </c>
      <c r="H50" s="158">
        <f t="shared" si="36"/>
        <v>63.635207583859611</v>
      </c>
      <c r="I50" s="161">
        <f t="shared" si="37"/>
        <v>97.549281581043019</v>
      </c>
      <c r="J50" s="160">
        <f t="shared" si="37"/>
        <v>1.5808580181961003</v>
      </c>
      <c r="K50" s="158">
        <f t="shared" si="38"/>
        <v>1.4476477047134593</v>
      </c>
      <c r="L50" s="158">
        <f t="shared" si="38"/>
        <v>1.7140683316787413</v>
      </c>
      <c r="M50" s="162">
        <f t="shared" si="41"/>
        <v>2.450718418956999</v>
      </c>
    </row>
    <row r="51" spans="1:13" ht="14.45" customHeight="1" x14ac:dyDescent="0.15">
      <c r="A51" s="46"/>
      <c r="B51" s="70">
        <v>20</v>
      </c>
      <c r="C51" s="158">
        <f t="shared" si="39"/>
        <v>59.57447672250921</v>
      </c>
      <c r="D51" s="158">
        <f t="shared" si="35"/>
        <v>58.827934401840352</v>
      </c>
      <c r="E51" s="159">
        <f t="shared" si="35"/>
        <v>60.321019043178069</v>
      </c>
      <c r="F51" s="160">
        <f t="shared" si="40"/>
        <v>57.991858014890333</v>
      </c>
      <c r="G51" s="158">
        <f t="shared" si="36"/>
        <v>57.293081901852446</v>
      </c>
      <c r="H51" s="158">
        <f t="shared" si="36"/>
        <v>58.69063412792822</v>
      </c>
      <c r="I51" s="161">
        <f t="shared" si="37"/>
        <v>97.343461840226425</v>
      </c>
      <c r="J51" s="160">
        <f t="shared" si="37"/>
        <v>1.5826187076188694</v>
      </c>
      <c r="K51" s="158">
        <f t="shared" si="38"/>
        <v>1.4493047381367328</v>
      </c>
      <c r="L51" s="158">
        <f t="shared" si="38"/>
        <v>1.7159326771010059</v>
      </c>
      <c r="M51" s="162">
        <f t="shared" si="41"/>
        <v>2.656538159773552</v>
      </c>
    </row>
    <row r="52" spans="1:13" ht="14.45" customHeight="1" x14ac:dyDescent="0.15">
      <c r="A52" s="46"/>
      <c r="B52" s="70">
        <v>25</v>
      </c>
      <c r="C52" s="158">
        <f t="shared" si="39"/>
        <v>54.574476722509203</v>
      </c>
      <c r="D52" s="158">
        <f t="shared" si="35"/>
        <v>53.827934401840345</v>
      </c>
      <c r="E52" s="159">
        <f t="shared" si="35"/>
        <v>55.321019043178062</v>
      </c>
      <c r="F52" s="160">
        <f t="shared" si="40"/>
        <v>52.991858014890347</v>
      </c>
      <c r="G52" s="158">
        <f t="shared" si="36"/>
        <v>52.29308190185246</v>
      </c>
      <c r="H52" s="158">
        <f t="shared" si="36"/>
        <v>53.690634127928234</v>
      </c>
      <c r="I52" s="161">
        <f t="shared" si="37"/>
        <v>97.100075341691536</v>
      </c>
      <c r="J52" s="160">
        <f t="shared" si="37"/>
        <v>1.5826187076188694</v>
      </c>
      <c r="K52" s="158">
        <f t="shared" si="38"/>
        <v>1.4493047381367328</v>
      </c>
      <c r="L52" s="158">
        <f t="shared" si="38"/>
        <v>1.7159326771010059</v>
      </c>
      <c r="M52" s="162">
        <f t="shared" si="41"/>
        <v>2.8999246583084859</v>
      </c>
    </row>
    <row r="53" spans="1:13" ht="14.45" customHeight="1" x14ac:dyDescent="0.15">
      <c r="A53" s="46"/>
      <c r="B53" s="70">
        <v>30</v>
      </c>
      <c r="C53" s="158">
        <f t="shared" si="39"/>
        <v>49.725505182533887</v>
      </c>
      <c r="D53" s="158">
        <f t="shared" si="35"/>
        <v>49.006737915141265</v>
      </c>
      <c r="E53" s="159">
        <f t="shared" si="35"/>
        <v>50.444272449926508</v>
      </c>
      <c r="F53" s="160">
        <f t="shared" si="40"/>
        <v>48.13829172095771</v>
      </c>
      <c r="G53" s="158">
        <f t="shared" si="36"/>
        <v>47.467605161982604</v>
      </c>
      <c r="H53" s="158">
        <f t="shared" si="36"/>
        <v>48.808978279932816</v>
      </c>
      <c r="I53" s="161">
        <f t="shared" si="37"/>
        <v>96.808049599999464</v>
      </c>
      <c r="J53" s="160">
        <f t="shared" si="37"/>
        <v>1.5872134615761835</v>
      </c>
      <c r="K53" s="158">
        <f t="shared" si="38"/>
        <v>1.4536646236742121</v>
      </c>
      <c r="L53" s="158">
        <f t="shared" si="38"/>
        <v>1.7207622994781548</v>
      </c>
      <c r="M53" s="162">
        <f t="shared" si="41"/>
        <v>3.1919504000005476</v>
      </c>
    </row>
    <row r="54" spans="1:13" ht="14.45" customHeight="1" x14ac:dyDescent="0.15">
      <c r="A54" s="46"/>
      <c r="B54" s="70">
        <v>35</v>
      </c>
      <c r="C54" s="158">
        <f t="shared" si="39"/>
        <v>44.948866928822326</v>
      </c>
      <c r="D54" s="158">
        <f t="shared" si="35"/>
        <v>44.260832258972599</v>
      </c>
      <c r="E54" s="159">
        <f t="shared" si="35"/>
        <v>45.636901598672054</v>
      </c>
      <c r="F54" s="160">
        <f t="shared" si="40"/>
        <v>43.354133249034973</v>
      </c>
      <c r="G54" s="158">
        <f t="shared" si="36"/>
        <v>42.714494000066715</v>
      </c>
      <c r="H54" s="158">
        <f t="shared" si="36"/>
        <v>43.993772498003231</v>
      </c>
      <c r="I54" s="161">
        <f t="shared" si="37"/>
        <v>96.452115951415067</v>
      </c>
      <c r="J54" s="160">
        <f t="shared" si="37"/>
        <v>1.5947336797873495</v>
      </c>
      <c r="K54" s="158">
        <f t="shared" si="38"/>
        <v>1.4607555911564674</v>
      </c>
      <c r="L54" s="158">
        <f t="shared" si="38"/>
        <v>1.7287117684182316</v>
      </c>
      <c r="M54" s="162">
        <f t="shared" si="41"/>
        <v>3.547884048584919</v>
      </c>
    </row>
    <row r="55" spans="1:13" ht="14.45" customHeight="1" x14ac:dyDescent="0.15">
      <c r="A55" s="46"/>
      <c r="B55" s="70">
        <v>40</v>
      </c>
      <c r="C55" s="158">
        <f t="shared" si="39"/>
        <v>40.146523256273625</v>
      </c>
      <c r="D55" s="158">
        <f t="shared" si="35"/>
        <v>39.483098869627575</v>
      </c>
      <c r="E55" s="159">
        <f t="shared" si="35"/>
        <v>40.809947642919674</v>
      </c>
      <c r="F55" s="160">
        <f t="shared" si="40"/>
        <v>38.544334211302839</v>
      </c>
      <c r="G55" s="158">
        <f t="shared" si="36"/>
        <v>37.929463086982082</v>
      </c>
      <c r="H55" s="158">
        <f t="shared" si="36"/>
        <v>39.159205335623597</v>
      </c>
      <c r="I55" s="161">
        <f t="shared" si="37"/>
        <v>96.00914620988901</v>
      </c>
      <c r="J55" s="160">
        <f t="shared" si="37"/>
        <v>1.6021890449707947</v>
      </c>
      <c r="K55" s="158">
        <f t="shared" si="38"/>
        <v>1.4677839745767916</v>
      </c>
      <c r="L55" s="158">
        <f t="shared" si="38"/>
        <v>1.7365941153647979</v>
      </c>
      <c r="M55" s="162">
        <f t="shared" si="41"/>
        <v>3.9908537901110117</v>
      </c>
    </row>
    <row r="56" spans="1:13" ht="14.45" customHeight="1" x14ac:dyDescent="0.15">
      <c r="A56" s="46"/>
      <c r="B56" s="70">
        <v>45</v>
      </c>
      <c r="C56" s="158">
        <f t="shared" si="39"/>
        <v>35.554761622991649</v>
      </c>
      <c r="D56" s="158">
        <f t="shared" si="35"/>
        <v>34.940058077780932</v>
      </c>
      <c r="E56" s="159">
        <f t="shared" si="35"/>
        <v>36.169465168202365</v>
      </c>
      <c r="F56" s="160">
        <f t="shared" si="40"/>
        <v>33.935120376138705</v>
      </c>
      <c r="G56" s="158">
        <f t="shared" si="36"/>
        <v>33.3690350345341</v>
      </c>
      <c r="H56" s="158">
        <f t="shared" si="36"/>
        <v>34.501205717743311</v>
      </c>
      <c r="I56" s="161">
        <f t="shared" si="37"/>
        <v>95.444657275368726</v>
      </c>
      <c r="J56" s="160">
        <f t="shared" si="37"/>
        <v>1.619641246852948</v>
      </c>
      <c r="K56" s="158">
        <f t="shared" si="38"/>
        <v>1.4842566455736215</v>
      </c>
      <c r="L56" s="158">
        <f t="shared" si="38"/>
        <v>1.7550258481322745</v>
      </c>
      <c r="M56" s="162">
        <f t="shared" si="41"/>
        <v>4.5553427246312905</v>
      </c>
    </row>
    <row r="57" spans="1:13" ht="14.45" customHeight="1" x14ac:dyDescent="0.15">
      <c r="A57" s="46"/>
      <c r="B57" s="70">
        <v>50</v>
      </c>
      <c r="C57" s="158">
        <f t="shared" si="39"/>
        <v>31.057550897654263</v>
      </c>
      <c r="D57" s="158">
        <f t="shared" si="35"/>
        <v>30.492677541713959</v>
      </c>
      <c r="E57" s="159">
        <f t="shared" si="35"/>
        <v>31.622424253594566</v>
      </c>
      <c r="F57" s="160">
        <f t="shared" si="40"/>
        <v>29.42275740255084</v>
      </c>
      <c r="G57" s="158">
        <f t="shared" si="36"/>
        <v>28.906486641891046</v>
      </c>
      <c r="H57" s="158">
        <f t="shared" si="36"/>
        <v>29.939028163210633</v>
      </c>
      <c r="I57" s="161">
        <f t="shared" si="37"/>
        <v>94.736244655959339</v>
      </c>
      <c r="J57" s="160">
        <f t="shared" si="37"/>
        <v>1.6347934951034302</v>
      </c>
      <c r="K57" s="158">
        <f t="shared" si="38"/>
        <v>1.4983908069514564</v>
      </c>
      <c r="L57" s="158">
        <f t="shared" si="38"/>
        <v>1.771196183255404</v>
      </c>
      <c r="M57" s="162">
        <f t="shared" si="41"/>
        <v>5.2637553440406792</v>
      </c>
    </row>
    <row r="58" spans="1:13" ht="14.45" customHeight="1" x14ac:dyDescent="0.15">
      <c r="A58" s="46"/>
      <c r="B58" s="70">
        <v>55</v>
      </c>
      <c r="C58" s="158">
        <f t="shared" si="39"/>
        <v>26.605900957659451</v>
      </c>
      <c r="D58" s="158">
        <f t="shared" si="35"/>
        <v>26.076426818457207</v>
      </c>
      <c r="E58" s="159">
        <f t="shared" si="35"/>
        <v>27.135375096861694</v>
      </c>
      <c r="F58" s="160">
        <f t="shared" si="40"/>
        <v>24.946955791933224</v>
      </c>
      <c r="G58" s="158">
        <f t="shared" si="36"/>
        <v>24.465924383364705</v>
      </c>
      <c r="H58" s="158">
        <f t="shared" si="36"/>
        <v>25.427987200501743</v>
      </c>
      <c r="I58" s="161">
        <f t="shared" si="37"/>
        <v>93.764747270290655</v>
      </c>
      <c r="J58" s="160">
        <f t="shared" si="37"/>
        <v>1.6589451657262277</v>
      </c>
      <c r="K58" s="158">
        <f t="shared" si="38"/>
        <v>1.5207720464163208</v>
      </c>
      <c r="L58" s="158">
        <f t="shared" si="38"/>
        <v>1.7971182850361347</v>
      </c>
      <c r="M58" s="162">
        <f t="shared" si="41"/>
        <v>6.2352527297093525</v>
      </c>
    </row>
    <row r="59" spans="1:13" ht="14.45" customHeight="1" x14ac:dyDescent="0.15">
      <c r="A59" s="46"/>
      <c r="B59" s="70">
        <v>60</v>
      </c>
      <c r="C59" s="158">
        <f t="shared" si="39"/>
        <v>22.548222522721304</v>
      </c>
      <c r="D59" s="158">
        <f t="shared" si="35"/>
        <v>22.061189986852686</v>
      </c>
      <c r="E59" s="159">
        <f t="shared" si="35"/>
        <v>23.035255058589922</v>
      </c>
      <c r="F59" s="160">
        <f t="shared" si="40"/>
        <v>20.837360316948391</v>
      </c>
      <c r="G59" s="158">
        <f t="shared" si="36"/>
        <v>20.39809326733079</v>
      </c>
      <c r="H59" s="158">
        <f t="shared" si="36"/>
        <v>21.276627366565993</v>
      </c>
      <c r="I59" s="161">
        <f t="shared" si="37"/>
        <v>92.412429831003678</v>
      </c>
      <c r="J59" s="160">
        <f t="shared" si="37"/>
        <v>1.7108622057729084</v>
      </c>
      <c r="K59" s="158">
        <f t="shared" si="38"/>
        <v>1.5687450254928617</v>
      </c>
      <c r="L59" s="158">
        <f t="shared" si="38"/>
        <v>1.8529793860529551</v>
      </c>
      <c r="M59" s="162">
        <f t="shared" si="41"/>
        <v>7.587570168996308</v>
      </c>
    </row>
    <row r="60" spans="1:13" ht="14.45" customHeight="1" x14ac:dyDescent="0.15">
      <c r="A60" s="46"/>
      <c r="B60" s="70">
        <v>65</v>
      </c>
      <c r="C60" s="158">
        <f t="shared" si="39"/>
        <v>18.664438104256853</v>
      </c>
      <c r="D60" s="158">
        <f t="shared" si="35"/>
        <v>18.222499730239253</v>
      </c>
      <c r="E60" s="159">
        <f t="shared" si="35"/>
        <v>19.106376478274452</v>
      </c>
      <c r="F60" s="160">
        <f t="shared" si="40"/>
        <v>16.895104281232999</v>
      </c>
      <c r="G60" s="158">
        <f t="shared" si="36"/>
        <v>16.498975802854652</v>
      </c>
      <c r="H60" s="158">
        <f t="shared" si="36"/>
        <v>17.291232759611347</v>
      </c>
      <c r="I60" s="161">
        <f t="shared" si="37"/>
        <v>90.520294191871145</v>
      </c>
      <c r="J60" s="160">
        <f t="shared" si="37"/>
        <v>1.7693338230238496</v>
      </c>
      <c r="K60" s="158">
        <f t="shared" si="38"/>
        <v>1.6219874587238776</v>
      </c>
      <c r="L60" s="158">
        <f t="shared" si="38"/>
        <v>1.9166801873238215</v>
      </c>
      <c r="M60" s="162">
        <f t="shared" si="41"/>
        <v>9.479705808128843</v>
      </c>
    </row>
    <row r="61" spans="1:13" ht="14.45" customHeight="1" x14ac:dyDescent="0.15">
      <c r="A61" s="46"/>
      <c r="B61" s="70">
        <v>70</v>
      </c>
      <c r="C61" s="158">
        <f t="shared" si="39"/>
        <v>14.8840469191503</v>
      </c>
      <c r="D61" s="158">
        <f t="shared" si="35"/>
        <v>14.497651989746068</v>
      </c>
      <c r="E61" s="159">
        <f t="shared" si="35"/>
        <v>15.270441848554533</v>
      </c>
      <c r="F61" s="160">
        <f t="shared" si="40"/>
        <v>13.074942335626034</v>
      </c>
      <c r="G61" s="158">
        <f t="shared" si="36"/>
        <v>12.729300732845299</v>
      </c>
      <c r="H61" s="158">
        <f t="shared" si="36"/>
        <v>13.420583938406768</v>
      </c>
      <c r="I61" s="161">
        <f t="shared" si="37"/>
        <v>87.845344795328387</v>
      </c>
      <c r="J61" s="160">
        <f t="shared" si="37"/>
        <v>1.8091045835242676</v>
      </c>
      <c r="K61" s="158">
        <f t="shared" si="38"/>
        <v>1.656605042830767</v>
      </c>
      <c r="L61" s="158">
        <f t="shared" si="38"/>
        <v>1.9616041242177682</v>
      </c>
      <c r="M61" s="162">
        <f t="shared" si="41"/>
        <v>12.154655204671618</v>
      </c>
    </row>
    <row r="62" spans="1:13" ht="14.45" customHeight="1" x14ac:dyDescent="0.15">
      <c r="A62" s="46"/>
      <c r="B62" s="70">
        <v>75</v>
      </c>
      <c r="C62" s="158">
        <f t="shared" si="39"/>
        <v>11.430553121666604</v>
      </c>
      <c r="D62" s="158">
        <f t="shared" si="35"/>
        <v>11.099116225469787</v>
      </c>
      <c r="E62" s="159">
        <f t="shared" si="35"/>
        <v>11.76199001786342</v>
      </c>
      <c r="F62" s="160">
        <f t="shared" si="40"/>
        <v>9.6364938300691136</v>
      </c>
      <c r="G62" s="158">
        <f t="shared" si="36"/>
        <v>9.3368332792078981</v>
      </c>
      <c r="H62" s="158">
        <f t="shared" si="36"/>
        <v>9.9361543809303292</v>
      </c>
      <c r="I62" s="161">
        <f t="shared" si="37"/>
        <v>84.30470273396611</v>
      </c>
      <c r="J62" s="160">
        <f t="shared" si="37"/>
        <v>1.7940592915974893</v>
      </c>
      <c r="K62" s="158">
        <f t="shared" si="38"/>
        <v>1.6348881427703887</v>
      </c>
      <c r="L62" s="158">
        <f t="shared" si="38"/>
        <v>1.9532304404245899</v>
      </c>
      <c r="M62" s="162">
        <f t="shared" si="41"/>
        <v>15.695297266033887</v>
      </c>
    </row>
    <row r="63" spans="1:13" ht="14.45" customHeight="1" x14ac:dyDescent="0.15">
      <c r="A63" s="46"/>
      <c r="B63" s="70">
        <v>80</v>
      </c>
      <c r="C63" s="158">
        <f>AB23</f>
        <v>8.5868905696059095</v>
      </c>
      <c r="D63" s="158">
        <f t="shared" si="35"/>
        <v>8.3279669117228696</v>
      </c>
      <c r="E63" s="159">
        <f t="shared" si="35"/>
        <v>8.8458142274889493</v>
      </c>
      <c r="F63" s="160">
        <f>AC23</f>
        <v>6.733211954624303</v>
      </c>
      <c r="G63" s="158">
        <f t="shared" si="36"/>
        <v>6.4765732102821856</v>
      </c>
      <c r="H63" s="158">
        <f t="shared" si="36"/>
        <v>6.9898506989664204</v>
      </c>
      <c r="I63" s="161">
        <f t="shared" si="37"/>
        <v>78.412690834294864</v>
      </c>
      <c r="J63" s="160">
        <f t="shared" si="37"/>
        <v>1.8536786149816062</v>
      </c>
      <c r="K63" s="158">
        <f t="shared" si="38"/>
        <v>1.6771487470850224</v>
      </c>
      <c r="L63" s="158">
        <f t="shared" si="38"/>
        <v>2.0302084828781903</v>
      </c>
      <c r="M63" s="162">
        <f>AF23</f>
        <v>21.587309165705136</v>
      </c>
    </row>
    <row r="64" spans="1:13" ht="14.45" customHeight="1" x14ac:dyDescent="0.15">
      <c r="A64" s="22"/>
      <c r="B64" s="93">
        <v>85</v>
      </c>
      <c r="C64" s="163">
        <f>AB24</f>
        <v>5.9105031311143303</v>
      </c>
      <c r="D64" s="163">
        <f t="shared" si="35"/>
        <v>5.3476955204351615</v>
      </c>
      <c r="E64" s="164">
        <f t="shared" si="35"/>
        <v>6.4733107417934992</v>
      </c>
      <c r="F64" s="165">
        <f>AC24</f>
        <v>4.2822653539478486</v>
      </c>
      <c r="G64" s="163">
        <f t="shared" si="36"/>
        <v>3.8315253114703367</v>
      </c>
      <c r="H64" s="163">
        <f t="shared" si="36"/>
        <v>4.7330053964253604</v>
      </c>
      <c r="I64" s="166">
        <f t="shared" si="37"/>
        <v>72.451790633608823</v>
      </c>
      <c r="J64" s="165">
        <f t="shared" si="37"/>
        <v>1.6282377771664822</v>
      </c>
      <c r="K64" s="163">
        <f t="shared" si="38"/>
        <v>1.38139083762319</v>
      </c>
      <c r="L64" s="163">
        <f t="shared" si="38"/>
        <v>1.8750847167097744</v>
      </c>
      <c r="M64" s="167">
        <f>AF24</f>
        <v>27.548209366391184</v>
      </c>
    </row>
    <row r="65" spans="1:13" ht="14.45" customHeight="1" x14ac:dyDescent="0.15">
      <c r="A65" s="46" t="s">
        <v>102</v>
      </c>
      <c r="B65" s="168">
        <v>0</v>
      </c>
      <c r="C65" s="169">
        <f>AB25</f>
        <v>85.31982365397262</v>
      </c>
      <c r="D65" s="169">
        <f t="shared" si="35"/>
        <v>84.488139357129711</v>
      </c>
      <c r="E65" s="170">
        <f t="shared" si="35"/>
        <v>86.151507950815528</v>
      </c>
      <c r="F65" s="171">
        <f>AC25</f>
        <v>81.977647257272423</v>
      </c>
      <c r="G65" s="169">
        <f t="shared" si="36"/>
        <v>81.214891951571957</v>
      </c>
      <c r="H65" s="169">
        <f t="shared" si="36"/>
        <v>82.740402562972889</v>
      </c>
      <c r="I65" s="172">
        <f t="shared" si="37"/>
        <v>96.082766872263008</v>
      </c>
      <c r="J65" s="171">
        <f t="shared" si="37"/>
        <v>3.3421763967002018</v>
      </c>
      <c r="K65" s="169">
        <f t="shared" si="38"/>
        <v>3.1668993467201241</v>
      </c>
      <c r="L65" s="169">
        <f t="shared" si="38"/>
        <v>3.5174534466802796</v>
      </c>
      <c r="M65" s="173">
        <f>AF25</f>
        <v>3.9172331277369974</v>
      </c>
    </row>
    <row r="66" spans="1:13" ht="14.45" customHeight="1" x14ac:dyDescent="0.15">
      <c r="A66" s="125"/>
      <c r="B66" s="70">
        <v>5</v>
      </c>
      <c r="C66" s="158">
        <f>AB26</f>
        <v>80.31982365397262</v>
      </c>
      <c r="D66" s="158">
        <f t="shared" si="35"/>
        <v>79.488139357129711</v>
      </c>
      <c r="E66" s="159">
        <f t="shared" si="35"/>
        <v>81.151507950815528</v>
      </c>
      <c r="F66" s="160">
        <f>AC26</f>
        <v>76.977647257272423</v>
      </c>
      <c r="G66" s="158">
        <f t="shared" si="36"/>
        <v>76.214891951571957</v>
      </c>
      <c r="H66" s="158">
        <f t="shared" si="36"/>
        <v>77.740402562972889</v>
      </c>
      <c r="I66" s="161">
        <f t="shared" si="37"/>
        <v>95.83891467304673</v>
      </c>
      <c r="J66" s="160">
        <f t="shared" si="37"/>
        <v>3.3421763967002018</v>
      </c>
      <c r="K66" s="158">
        <f t="shared" si="38"/>
        <v>3.1668993467201241</v>
      </c>
      <c r="L66" s="158">
        <f t="shared" si="38"/>
        <v>3.5174534466802796</v>
      </c>
      <c r="M66" s="162">
        <f>AF26</f>
        <v>4.1610853269532768</v>
      </c>
    </row>
    <row r="67" spans="1:13" ht="14.45" customHeight="1" x14ac:dyDescent="0.15">
      <c r="A67" s="125"/>
      <c r="B67" s="70">
        <v>10</v>
      </c>
      <c r="C67" s="158">
        <f t="shared" ref="C67:C80" si="42">AB27</f>
        <v>75.546135741679535</v>
      </c>
      <c r="D67" s="158">
        <f t="shared" si="35"/>
        <v>74.773444924825498</v>
      </c>
      <c r="E67" s="159">
        <f t="shared" si="35"/>
        <v>76.318826558533573</v>
      </c>
      <c r="F67" s="160">
        <f t="shared" ref="F67:F80" si="43">AC27</f>
        <v>72.19427253611498</v>
      </c>
      <c r="G67" s="158">
        <f t="shared" si="36"/>
        <v>71.490869840424409</v>
      </c>
      <c r="H67" s="158">
        <f t="shared" si="36"/>
        <v>72.89767523180555</v>
      </c>
      <c r="I67" s="161">
        <f t="shared" si="37"/>
        <v>95.56315730426526</v>
      </c>
      <c r="J67" s="160">
        <f t="shared" si="37"/>
        <v>3.3518632055645661</v>
      </c>
      <c r="K67" s="158">
        <f t="shared" si="38"/>
        <v>3.1765930433196363</v>
      </c>
      <c r="L67" s="158">
        <f t="shared" si="38"/>
        <v>3.5271333678094958</v>
      </c>
      <c r="M67" s="162">
        <f t="shared" ref="M67:M80" si="44">AF27</f>
        <v>4.4368426957347475</v>
      </c>
    </row>
    <row r="68" spans="1:13" ht="14.45" customHeight="1" x14ac:dyDescent="0.15">
      <c r="A68" s="125"/>
      <c r="B68" s="70">
        <v>15</v>
      </c>
      <c r="C68" s="158">
        <f t="shared" si="42"/>
        <v>70.650840898139904</v>
      </c>
      <c r="D68" s="158">
        <f t="shared" si="35"/>
        <v>69.904789492824634</v>
      </c>
      <c r="E68" s="159">
        <f t="shared" si="35"/>
        <v>71.396892303455175</v>
      </c>
      <c r="F68" s="160">
        <f t="shared" si="43"/>
        <v>67.294157935866735</v>
      </c>
      <c r="G68" s="158">
        <f t="shared" si="36"/>
        <v>66.617536794000273</v>
      </c>
      <c r="H68" s="158">
        <f t="shared" si="36"/>
        <v>67.970779077733198</v>
      </c>
      <c r="I68" s="161">
        <f t="shared" si="37"/>
        <v>95.248912936347594</v>
      </c>
      <c r="J68" s="160">
        <f t="shared" si="37"/>
        <v>3.356682962273168</v>
      </c>
      <c r="K68" s="158">
        <f t="shared" si="38"/>
        <v>3.1814155381294689</v>
      </c>
      <c r="L68" s="158">
        <f t="shared" si="38"/>
        <v>3.5319503864168671</v>
      </c>
      <c r="M68" s="162">
        <f t="shared" si="44"/>
        <v>4.7510870636524052</v>
      </c>
    </row>
    <row r="69" spans="1:13" ht="14.45" customHeight="1" x14ac:dyDescent="0.15">
      <c r="A69" s="125"/>
      <c r="B69" s="70">
        <v>20</v>
      </c>
      <c r="C69" s="158">
        <f t="shared" si="42"/>
        <v>65.650840898139919</v>
      </c>
      <c r="D69" s="158">
        <f t="shared" si="35"/>
        <v>64.904789492824648</v>
      </c>
      <c r="E69" s="159">
        <f t="shared" si="35"/>
        <v>66.396892303455189</v>
      </c>
      <c r="F69" s="160">
        <f t="shared" si="43"/>
        <v>62.294157935866735</v>
      </c>
      <c r="G69" s="158">
        <f t="shared" si="36"/>
        <v>61.617536794000273</v>
      </c>
      <c r="H69" s="158">
        <f t="shared" si="36"/>
        <v>62.970779077733198</v>
      </c>
      <c r="I69" s="161">
        <f t="shared" si="37"/>
        <v>94.887067832868709</v>
      </c>
      <c r="J69" s="160">
        <f t="shared" si="37"/>
        <v>3.356682962273168</v>
      </c>
      <c r="K69" s="158">
        <f t="shared" si="38"/>
        <v>3.1814155381294689</v>
      </c>
      <c r="L69" s="158">
        <f t="shared" si="38"/>
        <v>3.5319503864168671</v>
      </c>
      <c r="M69" s="162">
        <f t="shared" si="44"/>
        <v>5.1129321671312704</v>
      </c>
    </row>
    <row r="70" spans="1:13" ht="14.45" customHeight="1" x14ac:dyDescent="0.15">
      <c r="A70" s="125"/>
      <c r="B70" s="70">
        <v>25</v>
      </c>
      <c r="C70" s="158">
        <f t="shared" si="42"/>
        <v>60.948847715356848</v>
      </c>
      <c r="D70" s="158">
        <f t="shared" si="35"/>
        <v>60.279817541949377</v>
      </c>
      <c r="E70" s="159">
        <f t="shared" si="35"/>
        <v>61.617877888764319</v>
      </c>
      <c r="F70" s="160">
        <f t="shared" si="43"/>
        <v>57.576319572746051</v>
      </c>
      <c r="G70" s="158">
        <f t="shared" si="36"/>
        <v>56.976555081279834</v>
      </c>
      <c r="H70" s="158">
        <f t="shared" si="36"/>
        <v>58.176084064212269</v>
      </c>
      <c r="I70" s="161">
        <f t="shared" si="37"/>
        <v>94.466625261955457</v>
      </c>
      <c r="J70" s="160">
        <f t="shared" si="37"/>
        <v>3.3725281426108022</v>
      </c>
      <c r="K70" s="158">
        <f t="shared" si="38"/>
        <v>3.1973529507328262</v>
      </c>
      <c r="L70" s="158">
        <f t="shared" si="38"/>
        <v>3.5477033344887783</v>
      </c>
      <c r="M70" s="162">
        <f t="shared" si="44"/>
        <v>5.5333747380445564</v>
      </c>
    </row>
    <row r="71" spans="1:13" ht="14.45" customHeight="1" x14ac:dyDescent="0.15">
      <c r="A71" s="125"/>
      <c r="B71" s="70">
        <v>30</v>
      </c>
      <c r="C71" s="158">
        <f t="shared" si="42"/>
        <v>56.026052232300437</v>
      </c>
      <c r="D71" s="158">
        <f t="shared" si="35"/>
        <v>55.373473476153194</v>
      </c>
      <c r="E71" s="159">
        <f t="shared" si="35"/>
        <v>56.678630988447679</v>
      </c>
      <c r="F71" s="160">
        <f t="shared" si="43"/>
        <v>52.649059076543701</v>
      </c>
      <c r="G71" s="158">
        <f t="shared" si="36"/>
        <v>52.065691602451594</v>
      </c>
      <c r="H71" s="158">
        <f t="shared" si="36"/>
        <v>53.232426550635807</v>
      </c>
      <c r="I71" s="161">
        <f t="shared" si="37"/>
        <v>93.972459202096317</v>
      </c>
      <c r="J71" s="160">
        <f t="shared" si="37"/>
        <v>3.3769931557567414</v>
      </c>
      <c r="K71" s="158">
        <f t="shared" si="38"/>
        <v>3.2018047818857176</v>
      </c>
      <c r="L71" s="158">
        <f t="shared" si="38"/>
        <v>3.5521815296277652</v>
      </c>
      <c r="M71" s="162">
        <f t="shared" si="44"/>
        <v>6.0275407979036935</v>
      </c>
    </row>
    <row r="72" spans="1:13" ht="14.45" customHeight="1" x14ac:dyDescent="0.15">
      <c r="A72" s="125"/>
      <c r="B72" s="70">
        <v>35</v>
      </c>
      <c r="C72" s="158">
        <f t="shared" si="42"/>
        <v>51.214059831191058</v>
      </c>
      <c r="D72" s="158">
        <f t="shared" si="35"/>
        <v>50.59483459851225</v>
      </c>
      <c r="E72" s="159">
        <f t="shared" si="35"/>
        <v>51.833285063869866</v>
      </c>
      <c r="F72" s="160">
        <f t="shared" si="43"/>
        <v>47.825180970607313</v>
      </c>
      <c r="G72" s="158">
        <f t="shared" si="36"/>
        <v>47.274856672946015</v>
      </c>
      <c r="H72" s="158">
        <f t="shared" si="36"/>
        <v>48.375505268268611</v>
      </c>
      <c r="I72" s="161">
        <f t="shared" si="37"/>
        <v>93.382913067712309</v>
      </c>
      <c r="J72" s="160">
        <f t="shared" si="37"/>
        <v>3.3888788605837434</v>
      </c>
      <c r="K72" s="158">
        <f t="shared" si="38"/>
        <v>3.2135909560301412</v>
      </c>
      <c r="L72" s="158">
        <f t="shared" si="38"/>
        <v>3.5641667651373456</v>
      </c>
      <c r="M72" s="162">
        <f t="shared" si="44"/>
        <v>6.6170869322876911</v>
      </c>
    </row>
    <row r="73" spans="1:13" ht="14.45" customHeight="1" x14ac:dyDescent="0.15">
      <c r="A73" s="125"/>
      <c r="B73" s="70">
        <v>40</v>
      </c>
      <c r="C73" s="158">
        <f t="shared" si="42"/>
        <v>46.324643708189782</v>
      </c>
      <c r="D73" s="158">
        <f t="shared" si="35"/>
        <v>45.723273655097699</v>
      </c>
      <c r="E73" s="159">
        <f t="shared" si="35"/>
        <v>46.926013761281865</v>
      </c>
      <c r="F73" s="160">
        <f t="shared" si="43"/>
        <v>42.928046412431264</v>
      </c>
      <c r="G73" s="158">
        <f t="shared" si="36"/>
        <v>42.395254601788231</v>
      </c>
      <c r="H73" s="158">
        <f t="shared" si="36"/>
        <v>43.460838223074298</v>
      </c>
      <c r="I73" s="161">
        <f t="shared" si="37"/>
        <v>92.66783935316478</v>
      </c>
      <c r="J73" s="160">
        <f t="shared" si="37"/>
        <v>3.3965972957585207</v>
      </c>
      <c r="K73" s="158">
        <f t="shared" si="38"/>
        <v>3.2212368695905984</v>
      </c>
      <c r="L73" s="158">
        <f t="shared" si="38"/>
        <v>3.5719577219264429</v>
      </c>
      <c r="M73" s="162">
        <f t="shared" si="44"/>
        <v>7.3321606468352227</v>
      </c>
    </row>
    <row r="74" spans="1:13" ht="14.45" customHeight="1" x14ac:dyDescent="0.15">
      <c r="A74" s="125"/>
      <c r="B74" s="70">
        <v>45</v>
      </c>
      <c r="C74" s="158">
        <f t="shared" si="42"/>
        <v>41.803161123493169</v>
      </c>
      <c r="D74" s="158">
        <f t="shared" si="35"/>
        <v>41.282767780187562</v>
      </c>
      <c r="E74" s="159">
        <f t="shared" si="35"/>
        <v>42.323554466798775</v>
      </c>
      <c r="F74" s="160">
        <f t="shared" si="43"/>
        <v>38.369325531178951</v>
      </c>
      <c r="G74" s="158">
        <f t="shared" si="36"/>
        <v>37.915347526561831</v>
      </c>
      <c r="H74" s="158">
        <f t="shared" si="36"/>
        <v>38.823303535796072</v>
      </c>
      <c r="I74" s="161">
        <f t="shared" si="37"/>
        <v>91.785703520912875</v>
      </c>
      <c r="J74" s="160">
        <f t="shared" si="37"/>
        <v>3.4338355923142156</v>
      </c>
      <c r="K74" s="158">
        <f t="shared" si="38"/>
        <v>3.2582483983920567</v>
      </c>
      <c r="L74" s="158">
        <f t="shared" si="38"/>
        <v>3.6094227862363746</v>
      </c>
      <c r="M74" s="162">
        <f t="shared" si="44"/>
        <v>8.2142964790871211</v>
      </c>
    </row>
    <row r="75" spans="1:13" ht="14.45" customHeight="1" x14ac:dyDescent="0.15">
      <c r="A75" s="125"/>
      <c r="B75" s="70">
        <v>50</v>
      </c>
      <c r="C75" s="158">
        <f t="shared" si="42"/>
        <v>37.118104369559241</v>
      </c>
      <c r="D75" s="158">
        <f t="shared" si="35"/>
        <v>36.641478486765841</v>
      </c>
      <c r="E75" s="159">
        <f t="shared" si="35"/>
        <v>37.59473025235264</v>
      </c>
      <c r="F75" s="160">
        <f t="shared" si="43"/>
        <v>33.665454851565315</v>
      </c>
      <c r="G75" s="158">
        <f t="shared" si="36"/>
        <v>33.253920478895267</v>
      </c>
      <c r="H75" s="158">
        <f t="shared" si="36"/>
        <v>34.076989224235362</v>
      </c>
      <c r="I75" s="161">
        <f t="shared" si="37"/>
        <v>90.698206234838167</v>
      </c>
      <c r="J75" s="160">
        <f t="shared" si="37"/>
        <v>3.4526495179939247</v>
      </c>
      <c r="K75" s="158">
        <f t="shared" si="38"/>
        <v>3.2769769668006874</v>
      </c>
      <c r="L75" s="158">
        <f t="shared" si="38"/>
        <v>3.628322069187162</v>
      </c>
      <c r="M75" s="162">
        <f t="shared" si="44"/>
        <v>9.3017937651618361</v>
      </c>
    </row>
    <row r="76" spans="1:13" ht="14.45" customHeight="1" x14ac:dyDescent="0.15">
      <c r="A76" s="125"/>
      <c r="B76" s="70">
        <v>55</v>
      </c>
      <c r="C76" s="158">
        <f t="shared" si="42"/>
        <v>32.430530561884723</v>
      </c>
      <c r="D76" s="158">
        <f t="shared" si="35"/>
        <v>31.986785833434194</v>
      </c>
      <c r="E76" s="159">
        <f t="shared" si="35"/>
        <v>32.874275290335248</v>
      </c>
      <c r="F76" s="160">
        <f t="shared" si="43"/>
        <v>28.953980873120184</v>
      </c>
      <c r="G76" s="158">
        <f t="shared" si="36"/>
        <v>28.573833549587036</v>
      </c>
      <c r="H76" s="158">
        <f t="shared" si="36"/>
        <v>29.334128196653332</v>
      </c>
      <c r="I76" s="161">
        <f t="shared" si="37"/>
        <v>89.280009828607334</v>
      </c>
      <c r="J76" s="160">
        <f t="shared" si="37"/>
        <v>3.476549688764532</v>
      </c>
      <c r="K76" s="158">
        <f t="shared" si="38"/>
        <v>3.3004563350626772</v>
      </c>
      <c r="L76" s="158">
        <f t="shared" si="38"/>
        <v>3.6526430424663867</v>
      </c>
      <c r="M76" s="162">
        <f t="shared" si="44"/>
        <v>10.71999017139265</v>
      </c>
    </row>
    <row r="77" spans="1:13" ht="14.45" customHeight="1" x14ac:dyDescent="0.15">
      <c r="A77" s="125"/>
      <c r="B77" s="70">
        <v>60</v>
      </c>
      <c r="C77" s="158">
        <f t="shared" si="42"/>
        <v>27.827862295132931</v>
      </c>
      <c r="D77" s="158">
        <f t="shared" si="35"/>
        <v>27.415732482198887</v>
      </c>
      <c r="E77" s="159">
        <f t="shared" si="35"/>
        <v>28.239992108066975</v>
      </c>
      <c r="F77" s="160">
        <f t="shared" si="43"/>
        <v>24.315740894310995</v>
      </c>
      <c r="G77" s="158">
        <f t="shared" si="36"/>
        <v>23.964948579275536</v>
      </c>
      <c r="H77" s="158">
        <f t="shared" si="36"/>
        <v>24.666533209346454</v>
      </c>
      <c r="I77" s="161">
        <f t="shared" si="37"/>
        <v>87.379118943548164</v>
      </c>
      <c r="J77" s="160">
        <f t="shared" si="37"/>
        <v>3.5121214008219375</v>
      </c>
      <c r="K77" s="158">
        <f t="shared" si="38"/>
        <v>3.3351662893614948</v>
      </c>
      <c r="L77" s="158">
        <f t="shared" si="38"/>
        <v>3.6890765122823801</v>
      </c>
      <c r="M77" s="162">
        <f t="shared" si="44"/>
        <v>12.620881056451843</v>
      </c>
    </row>
    <row r="78" spans="1:13" ht="14.45" customHeight="1" x14ac:dyDescent="0.15">
      <c r="A78" s="125"/>
      <c r="B78" s="70">
        <v>65</v>
      </c>
      <c r="C78" s="158">
        <f t="shared" si="42"/>
        <v>23.377044351041405</v>
      </c>
      <c r="D78" s="158">
        <f t="shared" si="35"/>
        <v>23.004014132962684</v>
      </c>
      <c r="E78" s="159">
        <f t="shared" si="35"/>
        <v>23.750074569120127</v>
      </c>
      <c r="F78" s="160">
        <f t="shared" si="43"/>
        <v>19.81884042819178</v>
      </c>
      <c r="G78" s="158">
        <f t="shared" si="36"/>
        <v>19.502731202865927</v>
      </c>
      <c r="H78" s="158">
        <f t="shared" si="36"/>
        <v>20.134949653517634</v>
      </c>
      <c r="I78" s="161">
        <f t="shared" si="37"/>
        <v>84.779068433896725</v>
      </c>
      <c r="J78" s="160">
        <f t="shared" si="37"/>
        <v>3.5582039228496232</v>
      </c>
      <c r="K78" s="158">
        <f t="shared" si="38"/>
        <v>3.3801017601772898</v>
      </c>
      <c r="L78" s="158">
        <f t="shared" si="38"/>
        <v>3.7363060855219565</v>
      </c>
      <c r="M78" s="162">
        <f t="shared" si="44"/>
        <v>15.220931566103271</v>
      </c>
    </row>
    <row r="79" spans="1:13" ht="14.45" customHeight="1" x14ac:dyDescent="0.15">
      <c r="A79" s="125"/>
      <c r="B79" s="70">
        <v>70</v>
      </c>
      <c r="C79" s="158">
        <f t="shared" si="42"/>
        <v>18.871410914534827</v>
      </c>
      <c r="D79" s="158">
        <f t="shared" si="35"/>
        <v>18.534025664751891</v>
      </c>
      <c r="E79" s="159">
        <f t="shared" si="35"/>
        <v>19.208796164317764</v>
      </c>
      <c r="F79" s="160">
        <f t="shared" si="43"/>
        <v>15.309469657938498</v>
      </c>
      <c r="G79" s="158">
        <f t="shared" si="36"/>
        <v>15.023240023482154</v>
      </c>
      <c r="H79" s="158">
        <f t="shared" si="36"/>
        <v>15.595699292394842</v>
      </c>
      <c r="I79" s="161">
        <f t="shared" si="37"/>
        <v>81.125198996896899</v>
      </c>
      <c r="J79" s="160">
        <f t="shared" si="37"/>
        <v>3.5619412565963255</v>
      </c>
      <c r="K79" s="158">
        <f t="shared" si="38"/>
        <v>3.3841853834144118</v>
      </c>
      <c r="L79" s="158">
        <f t="shared" si="38"/>
        <v>3.7396971297782393</v>
      </c>
      <c r="M79" s="162">
        <f t="shared" si="44"/>
        <v>18.874801003103091</v>
      </c>
    </row>
    <row r="80" spans="1:13" ht="14.45" customHeight="1" x14ac:dyDescent="0.15">
      <c r="A80" s="125"/>
      <c r="B80" s="70">
        <v>75</v>
      </c>
      <c r="C80" s="158">
        <f t="shared" si="42"/>
        <v>14.879784031448645</v>
      </c>
      <c r="D80" s="158">
        <f t="shared" si="35"/>
        <v>14.59962608658892</v>
      </c>
      <c r="E80" s="159">
        <f t="shared" si="35"/>
        <v>15.159941976308371</v>
      </c>
      <c r="F80" s="160">
        <f t="shared" si="43"/>
        <v>11.283401163576418</v>
      </c>
      <c r="G80" s="158">
        <f t="shared" si="36"/>
        <v>11.038391536107724</v>
      </c>
      <c r="H80" s="158">
        <f t="shared" si="36"/>
        <v>11.528410791045111</v>
      </c>
      <c r="I80" s="161">
        <f t="shared" si="37"/>
        <v>75.830409498745283</v>
      </c>
      <c r="J80" s="160">
        <f t="shared" si="37"/>
        <v>3.5963828678722281</v>
      </c>
      <c r="K80" s="158">
        <f t="shared" si="38"/>
        <v>3.4181375065149853</v>
      </c>
      <c r="L80" s="158">
        <f t="shared" si="38"/>
        <v>3.7746282292294708</v>
      </c>
      <c r="M80" s="162">
        <f t="shared" si="44"/>
        <v>24.169590501254717</v>
      </c>
    </row>
    <row r="81" spans="1:13" ht="14.45" customHeight="1" x14ac:dyDescent="0.15">
      <c r="A81" s="125"/>
      <c r="B81" s="70">
        <v>80</v>
      </c>
      <c r="C81" s="158">
        <f>AB41</f>
        <v>11.20229397678454</v>
      </c>
      <c r="D81" s="158">
        <f t="shared" si="35"/>
        <v>10.993342371619857</v>
      </c>
      <c r="E81" s="159">
        <f t="shared" si="35"/>
        <v>11.411245581949224</v>
      </c>
      <c r="F81" s="160">
        <f>AC41</f>
        <v>7.6226990866953921</v>
      </c>
      <c r="G81" s="158">
        <f t="shared" si="36"/>
        <v>7.4152248158915555</v>
      </c>
      <c r="H81" s="158">
        <f t="shared" si="36"/>
        <v>7.8301733574992287</v>
      </c>
      <c r="I81" s="161">
        <f t="shared" si="37"/>
        <v>68.045876161548293</v>
      </c>
      <c r="J81" s="160">
        <f t="shared" si="37"/>
        <v>3.579594890089147</v>
      </c>
      <c r="K81" s="158">
        <f t="shared" si="38"/>
        <v>3.4015577863539193</v>
      </c>
      <c r="L81" s="158">
        <f t="shared" si="38"/>
        <v>3.7576319938243747</v>
      </c>
      <c r="M81" s="162">
        <f>AF41</f>
        <v>31.954123838451693</v>
      </c>
    </row>
    <row r="82" spans="1:13" ht="14.45" customHeight="1" thickBot="1" x14ac:dyDescent="0.2">
      <c r="A82" s="129"/>
      <c r="B82" s="130">
        <v>85</v>
      </c>
      <c r="C82" s="174">
        <f>AB42</f>
        <v>7.8407052629280658</v>
      </c>
      <c r="D82" s="174">
        <f t="shared" si="35"/>
        <v>7.2930519658066038</v>
      </c>
      <c r="E82" s="175">
        <f t="shared" si="35"/>
        <v>8.3883585600495287</v>
      </c>
      <c r="F82" s="176">
        <f>AC42</f>
        <v>4.4606944897596614</v>
      </c>
      <c r="G82" s="174">
        <f t="shared" si="36"/>
        <v>4.1065986282260818</v>
      </c>
      <c r="H82" s="174">
        <f t="shared" si="36"/>
        <v>4.8147903512932411</v>
      </c>
      <c r="I82" s="177">
        <f t="shared" si="37"/>
        <v>56.891495601173013</v>
      </c>
      <c r="J82" s="176">
        <f t="shared" si="37"/>
        <v>3.3800107731684039</v>
      </c>
      <c r="K82" s="174">
        <f t="shared" si="38"/>
        <v>3.0901049916233916</v>
      </c>
      <c r="L82" s="174">
        <f t="shared" si="38"/>
        <v>3.6699165547134163</v>
      </c>
      <c r="M82" s="178">
        <f>AF42</f>
        <v>43.10850439882698</v>
      </c>
    </row>
    <row r="83" spans="1:13" ht="14.45" customHeight="1" thickTop="1" x14ac:dyDescent="0.15"/>
    <row r="84" spans="1:13" ht="14.45" customHeight="1" x14ac:dyDescent="0.15"/>
  </sheetData>
  <protectedRanges>
    <protectedRange sqref="C7:F42" name="範囲1_1"/>
  </protectedRanges>
  <mergeCells count="30">
    <mergeCell ref="A1:M1"/>
    <mergeCell ref="B4:F4"/>
    <mergeCell ref="G4:L4"/>
    <mergeCell ref="O4:P4"/>
    <mergeCell ref="Q4:S4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T4:W4"/>
    <mergeCell ref="AL5:AM5"/>
    <mergeCell ref="AN5:AO5"/>
    <mergeCell ref="AP5:AQ5"/>
    <mergeCell ref="AR5:AS5"/>
    <mergeCell ref="AT5:AU5"/>
    <mergeCell ref="A45:A46"/>
    <mergeCell ref="B45:B46"/>
    <mergeCell ref="C45:E45"/>
    <mergeCell ref="F45:I45"/>
    <mergeCell ref="J45:M45"/>
    <mergeCell ref="D46:E46"/>
    <mergeCell ref="G46:H46"/>
    <mergeCell ref="K46:L46"/>
  </mergeCells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4"/>
  <sheetViews>
    <sheetView workbookViewId="0">
      <selection activeCell="J18" sqref="J18"/>
    </sheetView>
  </sheetViews>
  <sheetFormatPr defaultRowHeight="13.5" x14ac:dyDescent="0.15"/>
  <cols>
    <col min="1" max="1" width="4.625" style="1" customWidth="1"/>
    <col min="2" max="2" width="7.625" style="1" customWidth="1"/>
    <col min="3" max="7" width="9.625" style="1" customWidth="1"/>
    <col min="8" max="8" width="11.625" style="1" bestFit="1" customWidth="1"/>
    <col min="9" max="11" width="9.625" style="1" customWidth="1"/>
    <col min="12" max="12" width="11.625" style="1" bestFit="1" customWidth="1"/>
    <col min="13" max="14" width="9.625" style="1" customWidth="1"/>
    <col min="15" max="16" width="8.625" style="1" customWidth="1"/>
    <col min="17" max="22" width="9.625" style="1" customWidth="1"/>
    <col min="23" max="23" width="10.625" style="1" customWidth="1"/>
    <col min="24" max="24" width="9.625" style="1" customWidth="1"/>
    <col min="25" max="25" width="10.625" style="1" customWidth="1"/>
    <col min="26" max="26" width="9.625" style="1" customWidth="1"/>
    <col min="27" max="32" width="10.625" style="1" customWidth="1"/>
    <col min="33" max="33" width="6.625" style="1" customWidth="1"/>
    <col min="34" max="41" width="10.625" style="1" customWidth="1"/>
    <col min="42" max="47" width="9.625" style="1" customWidth="1"/>
    <col min="48" max="256" width="9" style="1"/>
    <col min="257" max="257" width="4.625" style="1" customWidth="1"/>
    <col min="258" max="258" width="7.625" style="1" customWidth="1"/>
    <col min="259" max="270" width="9.625" style="1" customWidth="1"/>
    <col min="271" max="272" width="8.625" style="1" customWidth="1"/>
    <col min="273" max="278" width="9.625" style="1" customWidth="1"/>
    <col min="279" max="279" width="10.625" style="1" customWidth="1"/>
    <col min="280" max="280" width="9.625" style="1" customWidth="1"/>
    <col min="281" max="281" width="10.625" style="1" customWidth="1"/>
    <col min="282" max="282" width="9.625" style="1" customWidth="1"/>
    <col min="283" max="288" width="10.625" style="1" customWidth="1"/>
    <col min="289" max="289" width="6.625" style="1" customWidth="1"/>
    <col min="290" max="297" width="10.625" style="1" customWidth="1"/>
    <col min="298" max="303" width="9.625" style="1" customWidth="1"/>
    <col min="304" max="512" width="9" style="1"/>
    <col min="513" max="513" width="4.625" style="1" customWidth="1"/>
    <col min="514" max="514" width="7.625" style="1" customWidth="1"/>
    <col min="515" max="526" width="9.625" style="1" customWidth="1"/>
    <col min="527" max="528" width="8.625" style="1" customWidth="1"/>
    <col min="529" max="534" width="9.625" style="1" customWidth="1"/>
    <col min="535" max="535" width="10.625" style="1" customWidth="1"/>
    <col min="536" max="536" width="9.625" style="1" customWidth="1"/>
    <col min="537" max="537" width="10.625" style="1" customWidth="1"/>
    <col min="538" max="538" width="9.625" style="1" customWidth="1"/>
    <col min="539" max="544" width="10.625" style="1" customWidth="1"/>
    <col min="545" max="545" width="6.625" style="1" customWidth="1"/>
    <col min="546" max="553" width="10.625" style="1" customWidth="1"/>
    <col min="554" max="559" width="9.625" style="1" customWidth="1"/>
    <col min="560" max="768" width="9" style="1"/>
    <col min="769" max="769" width="4.625" style="1" customWidth="1"/>
    <col min="770" max="770" width="7.625" style="1" customWidth="1"/>
    <col min="771" max="782" width="9.625" style="1" customWidth="1"/>
    <col min="783" max="784" width="8.625" style="1" customWidth="1"/>
    <col min="785" max="790" width="9.625" style="1" customWidth="1"/>
    <col min="791" max="791" width="10.625" style="1" customWidth="1"/>
    <col min="792" max="792" width="9.625" style="1" customWidth="1"/>
    <col min="793" max="793" width="10.625" style="1" customWidth="1"/>
    <col min="794" max="794" width="9.625" style="1" customWidth="1"/>
    <col min="795" max="800" width="10.625" style="1" customWidth="1"/>
    <col min="801" max="801" width="6.625" style="1" customWidth="1"/>
    <col min="802" max="809" width="10.625" style="1" customWidth="1"/>
    <col min="810" max="815" width="9.625" style="1" customWidth="1"/>
    <col min="816" max="1024" width="9" style="1"/>
    <col min="1025" max="1025" width="4.625" style="1" customWidth="1"/>
    <col min="1026" max="1026" width="7.625" style="1" customWidth="1"/>
    <col min="1027" max="1038" width="9.625" style="1" customWidth="1"/>
    <col min="1039" max="1040" width="8.625" style="1" customWidth="1"/>
    <col min="1041" max="1046" width="9.625" style="1" customWidth="1"/>
    <col min="1047" max="1047" width="10.625" style="1" customWidth="1"/>
    <col min="1048" max="1048" width="9.625" style="1" customWidth="1"/>
    <col min="1049" max="1049" width="10.625" style="1" customWidth="1"/>
    <col min="1050" max="1050" width="9.625" style="1" customWidth="1"/>
    <col min="1051" max="1056" width="10.625" style="1" customWidth="1"/>
    <col min="1057" max="1057" width="6.625" style="1" customWidth="1"/>
    <col min="1058" max="1065" width="10.625" style="1" customWidth="1"/>
    <col min="1066" max="1071" width="9.625" style="1" customWidth="1"/>
    <col min="1072" max="1280" width="9" style="1"/>
    <col min="1281" max="1281" width="4.625" style="1" customWidth="1"/>
    <col min="1282" max="1282" width="7.625" style="1" customWidth="1"/>
    <col min="1283" max="1294" width="9.625" style="1" customWidth="1"/>
    <col min="1295" max="1296" width="8.625" style="1" customWidth="1"/>
    <col min="1297" max="1302" width="9.625" style="1" customWidth="1"/>
    <col min="1303" max="1303" width="10.625" style="1" customWidth="1"/>
    <col min="1304" max="1304" width="9.625" style="1" customWidth="1"/>
    <col min="1305" max="1305" width="10.625" style="1" customWidth="1"/>
    <col min="1306" max="1306" width="9.625" style="1" customWidth="1"/>
    <col min="1307" max="1312" width="10.625" style="1" customWidth="1"/>
    <col min="1313" max="1313" width="6.625" style="1" customWidth="1"/>
    <col min="1314" max="1321" width="10.625" style="1" customWidth="1"/>
    <col min="1322" max="1327" width="9.625" style="1" customWidth="1"/>
    <col min="1328" max="1536" width="9" style="1"/>
    <col min="1537" max="1537" width="4.625" style="1" customWidth="1"/>
    <col min="1538" max="1538" width="7.625" style="1" customWidth="1"/>
    <col min="1539" max="1550" width="9.625" style="1" customWidth="1"/>
    <col min="1551" max="1552" width="8.625" style="1" customWidth="1"/>
    <col min="1553" max="1558" width="9.625" style="1" customWidth="1"/>
    <col min="1559" max="1559" width="10.625" style="1" customWidth="1"/>
    <col min="1560" max="1560" width="9.625" style="1" customWidth="1"/>
    <col min="1561" max="1561" width="10.625" style="1" customWidth="1"/>
    <col min="1562" max="1562" width="9.625" style="1" customWidth="1"/>
    <col min="1563" max="1568" width="10.625" style="1" customWidth="1"/>
    <col min="1569" max="1569" width="6.625" style="1" customWidth="1"/>
    <col min="1570" max="1577" width="10.625" style="1" customWidth="1"/>
    <col min="1578" max="1583" width="9.625" style="1" customWidth="1"/>
    <col min="1584" max="1792" width="9" style="1"/>
    <col min="1793" max="1793" width="4.625" style="1" customWidth="1"/>
    <col min="1794" max="1794" width="7.625" style="1" customWidth="1"/>
    <col min="1795" max="1806" width="9.625" style="1" customWidth="1"/>
    <col min="1807" max="1808" width="8.625" style="1" customWidth="1"/>
    <col min="1809" max="1814" width="9.625" style="1" customWidth="1"/>
    <col min="1815" max="1815" width="10.625" style="1" customWidth="1"/>
    <col min="1816" max="1816" width="9.625" style="1" customWidth="1"/>
    <col min="1817" max="1817" width="10.625" style="1" customWidth="1"/>
    <col min="1818" max="1818" width="9.625" style="1" customWidth="1"/>
    <col min="1819" max="1824" width="10.625" style="1" customWidth="1"/>
    <col min="1825" max="1825" width="6.625" style="1" customWidth="1"/>
    <col min="1826" max="1833" width="10.625" style="1" customWidth="1"/>
    <col min="1834" max="1839" width="9.625" style="1" customWidth="1"/>
    <col min="1840" max="2048" width="9" style="1"/>
    <col min="2049" max="2049" width="4.625" style="1" customWidth="1"/>
    <col min="2050" max="2050" width="7.625" style="1" customWidth="1"/>
    <col min="2051" max="2062" width="9.625" style="1" customWidth="1"/>
    <col min="2063" max="2064" width="8.625" style="1" customWidth="1"/>
    <col min="2065" max="2070" width="9.625" style="1" customWidth="1"/>
    <col min="2071" max="2071" width="10.625" style="1" customWidth="1"/>
    <col min="2072" max="2072" width="9.625" style="1" customWidth="1"/>
    <col min="2073" max="2073" width="10.625" style="1" customWidth="1"/>
    <col min="2074" max="2074" width="9.625" style="1" customWidth="1"/>
    <col min="2075" max="2080" width="10.625" style="1" customWidth="1"/>
    <col min="2081" max="2081" width="6.625" style="1" customWidth="1"/>
    <col min="2082" max="2089" width="10.625" style="1" customWidth="1"/>
    <col min="2090" max="2095" width="9.625" style="1" customWidth="1"/>
    <col min="2096" max="2304" width="9" style="1"/>
    <col min="2305" max="2305" width="4.625" style="1" customWidth="1"/>
    <col min="2306" max="2306" width="7.625" style="1" customWidth="1"/>
    <col min="2307" max="2318" width="9.625" style="1" customWidth="1"/>
    <col min="2319" max="2320" width="8.625" style="1" customWidth="1"/>
    <col min="2321" max="2326" width="9.625" style="1" customWidth="1"/>
    <col min="2327" max="2327" width="10.625" style="1" customWidth="1"/>
    <col min="2328" max="2328" width="9.625" style="1" customWidth="1"/>
    <col min="2329" max="2329" width="10.625" style="1" customWidth="1"/>
    <col min="2330" max="2330" width="9.625" style="1" customWidth="1"/>
    <col min="2331" max="2336" width="10.625" style="1" customWidth="1"/>
    <col min="2337" max="2337" width="6.625" style="1" customWidth="1"/>
    <col min="2338" max="2345" width="10.625" style="1" customWidth="1"/>
    <col min="2346" max="2351" width="9.625" style="1" customWidth="1"/>
    <col min="2352" max="2560" width="9" style="1"/>
    <col min="2561" max="2561" width="4.625" style="1" customWidth="1"/>
    <col min="2562" max="2562" width="7.625" style="1" customWidth="1"/>
    <col min="2563" max="2574" width="9.625" style="1" customWidth="1"/>
    <col min="2575" max="2576" width="8.625" style="1" customWidth="1"/>
    <col min="2577" max="2582" width="9.625" style="1" customWidth="1"/>
    <col min="2583" max="2583" width="10.625" style="1" customWidth="1"/>
    <col min="2584" max="2584" width="9.625" style="1" customWidth="1"/>
    <col min="2585" max="2585" width="10.625" style="1" customWidth="1"/>
    <col min="2586" max="2586" width="9.625" style="1" customWidth="1"/>
    <col min="2587" max="2592" width="10.625" style="1" customWidth="1"/>
    <col min="2593" max="2593" width="6.625" style="1" customWidth="1"/>
    <col min="2594" max="2601" width="10.625" style="1" customWidth="1"/>
    <col min="2602" max="2607" width="9.625" style="1" customWidth="1"/>
    <col min="2608" max="2816" width="9" style="1"/>
    <col min="2817" max="2817" width="4.625" style="1" customWidth="1"/>
    <col min="2818" max="2818" width="7.625" style="1" customWidth="1"/>
    <col min="2819" max="2830" width="9.625" style="1" customWidth="1"/>
    <col min="2831" max="2832" width="8.625" style="1" customWidth="1"/>
    <col min="2833" max="2838" width="9.625" style="1" customWidth="1"/>
    <col min="2839" max="2839" width="10.625" style="1" customWidth="1"/>
    <col min="2840" max="2840" width="9.625" style="1" customWidth="1"/>
    <col min="2841" max="2841" width="10.625" style="1" customWidth="1"/>
    <col min="2842" max="2842" width="9.625" style="1" customWidth="1"/>
    <col min="2843" max="2848" width="10.625" style="1" customWidth="1"/>
    <col min="2849" max="2849" width="6.625" style="1" customWidth="1"/>
    <col min="2850" max="2857" width="10.625" style="1" customWidth="1"/>
    <col min="2858" max="2863" width="9.625" style="1" customWidth="1"/>
    <col min="2864" max="3072" width="9" style="1"/>
    <col min="3073" max="3073" width="4.625" style="1" customWidth="1"/>
    <col min="3074" max="3074" width="7.625" style="1" customWidth="1"/>
    <col min="3075" max="3086" width="9.625" style="1" customWidth="1"/>
    <col min="3087" max="3088" width="8.625" style="1" customWidth="1"/>
    <col min="3089" max="3094" width="9.625" style="1" customWidth="1"/>
    <col min="3095" max="3095" width="10.625" style="1" customWidth="1"/>
    <col min="3096" max="3096" width="9.625" style="1" customWidth="1"/>
    <col min="3097" max="3097" width="10.625" style="1" customWidth="1"/>
    <col min="3098" max="3098" width="9.625" style="1" customWidth="1"/>
    <col min="3099" max="3104" width="10.625" style="1" customWidth="1"/>
    <col min="3105" max="3105" width="6.625" style="1" customWidth="1"/>
    <col min="3106" max="3113" width="10.625" style="1" customWidth="1"/>
    <col min="3114" max="3119" width="9.625" style="1" customWidth="1"/>
    <col min="3120" max="3328" width="9" style="1"/>
    <col min="3329" max="3329" width="4.625" style="1" customWidth="1"/>
    <col min="3330" max="3330" width="7.625" style="1" customWidth="1"/>
    <col min="3331" max="3342" width="9.625" style="1" customWidth="1"/>
    <col min="3343" max="3344" width="8.625" style="1" customWidth="1"/>
    <col min="3345" max="3350" width="9.625" style="1" customWidth="1"/>
    <col min="3351" max="3351" width="10.625" style="1" customWidth="1"/>
    <col min="3352" max="3352" width="9.625" style="1" customWidth="1"/>
    <col min="3353" max="3353" width="10.625" style="1" customWidth="1"/>
    <col min="3354" max="3354" width="9.625" style="1" customWidth="1"/>
    <col min="3355" max="3360" width="10.625" style="1" customWidth="1"/>
    <col min="3361" max="3361" width="6.625" style="1" customWidth="1"/>
    <col min="3362" max="3369" width="10.625" style="1" customWidth="1"/>
    <col min="3370" max="3375" width="9.625" style="1" customWidth="1"/>
    <col min="3376" max="3584" width="9" style="1"/>
    <col min="3585" max="3585" width="4.625" style="1" customWidth="1"/>
    <col min="3586" max="3586" width="7.625" style="1" customWidth="1"/>
    <col min="3587" max="3598" width="9.625" style="1" customWidth="1"/>
    <col min="3599" max="3600" width="8.625" style="1" customWidth="1"/>
    <col min="3601" max="3606" width="9.625" style="1" customWidth="1"/>
    <col min="3607" max="3607" width="10.625" style="1" customWidth="1"/>
    <col min="3608" max="3608" width="9.625" style="1" customWidth="1"/>
    <col min="3609" max="3609" width="10.625" style="1" customWidth="1"/>
    <col min="3610" max="3610" width="9.625" style="1" customWidth="1"/>
    <col min="3611" max="3616" width="10.625" style="1" customWidth="1"/>
    <col min="3617" max="3617" width="6.625" style="1" customWidth="1"/>
    <col min="3618" max="3625" width="10.625" style="1" customWidth="1"/>
    <col min="3626" max="3631" width="9.625" style="1" customWidth="1"/>
    <col min="3632" max="3840" width="9" style="1"/>
    <col min="3841" max="3841" width="4.625" style="1" customWidth="1"/>
    <col min="3842" max="3842" width="7.625" style="1" customWidth="1"/>
    <col min="3843" max="3854" width="9.625" style="1" customWidth="1"/>
    <col min="3855" max="3856" width="8.625" style="1" customWidth="1"/>
    <col min="3857" max="3862" width="9.625" style="1" customWidth="1"/>
    <col min="3863" max="3863" width="10.625" style="1" customWidth="1"/>
    <col min="3864" max="3864" width="9.625" style="1" customWidth="1"/>
    <col min="3865" max="3865" width="10.625" style="1" customWidth="1"/>
    <col min="3866" max="3866" width="9.625" style="1" customWidth="1"/>
    <col min="3867" max="3872" width="10.625" style="1" customWidth="1"/>
    <col min="3873" max="3873" width="6.625" style="1" customWidth="1"/>
    <col min="3874" max="3881" width="10.625" style="1" customWidth="1"/>
    <col min="3882" max="3887" width="9.625" style="1" customWidth="1"/>
    <col min="3888" max="4096" width="9" style="1"/>
    <col min="4097" max="4097" width="4.625" style="1" customWidth="1"/>
    <col min="4098" max="4098" width="7.625" style="1" customWidth="1"/>
    <col min="4099" max="4110" width="9.625" style="1" customWidth="1"/>
    <col min="4111" max="4112" width="8.625" style="1" customWidth="1"/>
    <col min="4113" max="4118" width="9.625" style="1" customWidth="1"/>
    <col min="4119" max="4119" width="10.625" style="1" customWidth="1"/>
    <col min="4120" max="4120" width="9.625" style="1" customWidth="1"/>
    <col min="4121" max="4121" width="10.625" style="1" customWidth="1"/>
    <col min="4122" max="4122" width="9.625" style="1" customWidth="1"/>
    <col min="4123" max="4128" width="10.625" style="1" customWidth="1"/>
    <col min="4129" max="4129" width="6.625" style="1" customWidth="1"/>
    <col min="4130" max="4137" width="10.625" style="1" customWidth="1"/>
    <col min="4138" max="4143" width="9.625" style="1" customWidth="1"/>
    <col min="4144" max="4352" width="9" style="1"/>
    <col min="4353" max="4353" width="4.625" style="1" customWidth="1"/>
    <col min="4354" max="4354" width="7.625" style="1" customWidth="1"/>
    <col min="4355" max="4366" width="9.625" style="1" customWidth="1"/>
    <col min="4367" max="4368" width="8.625" style="1" customWidth="1"/>
    <col min="4369" max="4374" width="9.625" style="1" customWidth="1"/>
    <col min="4375" max="4375" width="10.625" style="1" customWidth="1"/>
    <col min="4376" max="4376" width="9.625" style="1" customWidth="1"/>
    <col min="4377" max="4377" width="10.625" style="1" customWidth="1"/>
    <col min="4378" max="4378" width="9.625" style="1" customWidth="1"/>
    <col min="4379" max="4384" width="10.625" style="1" customWidth="1"/>
    <col min="4385" max="4385" width="6.625" style="1" customWidth="1"/>
    <col min="4386" max="4393" width="10.625" style="1" customWidth="1"/>
    <col min="4394" max="4399" width="9.625" style="1" customWidth="1"/>
    <col min="4400" max="4608" width="9" style="1"/>
    <col min="4609" max="4609" width="4.625" style="1" customWidth="1"/>
    <col min="4610" max="4610" width="7.625" style="1" customWidth="1"/>
    <col min="4611" max="4622" width="9.625" style="1" customWidth="1"/>
    <col min="4623" max="4624" width="8.625" style="1" customWidth="1"/>
    <col min="4625" max="4630" width="9.625" style="1" customWidth="1"/>
    <col min="4631" max="4631" width="10.625" style="1" customWidth="1"/>
    <col min="4632" max="4632" width="9.625" style="1" customWidth="1"/>
    <col min="4633" max="4633" width="10.625" style="1" customWidth="1"/>
    <col min="4634" max="4634" width="9.625" style="1" customWidth="1"/>
    <col min="4635" max="4640" width="10.625" style="1" customWidth="1"/>
    <col min="4641" max="4641" width="6.625" style="1" customWidth="1"/>
    <col min="4642" max="4649" width="10.625" style="1" customWidth="1"/>
    <col min="4650" max="4655" width="9.625" style="1" customWidth="1"/>
    <col min="4656" max="4864" width="9" style="1"/>
    <col min="4865" max="4865" width="4.625" style="1" customWidth="1"/>
    <col min="4866" max="4866" width="7.625" style="1" customWidth="1"/>
    <col min="4867" max="4878" width="9.625" style="1" customWidth="1"/>
    <col min="4879" max="4880" width="8.625" style="1" customWidth="1"/>
    <col min="4881" max="4886" width="9.625" style="1" customWidth="1"/>
    <col min="4887" max="4887" width="10.625" style="1" customWidth="1"/>
    <col min="4888" max="4888" width="9.625" style="1" customWidth="1"/>
    <col min="4889" max="4889" width="10.625" style="1" customWidth="1"/>
    <col min="4890" max="4890" width="9.625" style="1" customWidth="1"/>
    <col min="4891" max="4896" width="10.625" style="1" customWidth="1"/>
    <col min="4897" max="4897" width="6.625" style="1" customWidth="1"/>
    <col min="4898" max="4905" width="10.625" style="1" customWidth="1"/>
    <col min="4906" max="4911" width="9.625" style="1" customWidth="1"/>
    <col min="4912" max="5120" width="9" style="1"/>
    <col min="5121" max="5121" width="4.625" style="1" customWidth="1"/>
    <col min="5122" max="5122" width="7.625" style="1" customWidth="1"/>
    <col min="5123" max="5134" width="9.625" style="1" customWidth="1"/>
    <col min="5135" max="5136" width="8.625" style="1" customWidth="1"/>
    <col min="5137" max="5142" width="9.625" style="1" customWidth="1"/>
    <col min="5143" max="5143" width="10.625" style="1" customWidth="1"/>
    <col min="5144" max="5144" width="9.625" style="1" customWidth="1"/>
    <col min="5145" max="5145" width="10.625" style="1" customWidth="1"/>
    <col min="5146" max="5146" width="9.625" style="1" customWidth="1"/>
    <col min="5147" max="5152" width="10.625" style="1" customWidth="1"/>
    <col min="5153" max="5153" width="6.625" style="1" customWidth="1"/>
    <col min="5154" max="5161" width="10.625" style="1" customWidth="1"/>
    <col min="5162" max="5167" width="9.625" style="1" customWidth="1"/>
    <col min="5168" max="5376" width="9" style="1"/>
    <col min="5377" max="5377" width="4.625" style="1" customWidth="1"/>
    <col min="5378" max="5378" width="7.625" style="1" customWidth="1"/>
    <col min="5379" max="5390" width="9.625" style="1" customWidth="1"/>
    <col min="5391" max="5392" width="8.625" style="1" customWidth="1"/>
    <col min="5393" max="5398" width="9.625" style="1" customWidth="1"/>
    <col min="5399" max="5399" width="10.625" style="1" customWidth="1"/>
    <col min="5400" max="5400" width="9.625" style="1" customWidth="1"/>
    <col min="5401" max="5401" width="10.625" style="1" customWidth="1"/>
    <col min="5402" max="5402" width="9.625" style="1" customWidth="1"/>
    <col min="5403" max="5408" width="10.625" style="1" customWidth="1"/>
    <col min="5409" max="5409" width="6.625" style="1" customWidth="1"/>
    <col min="5410" max="5417" width="10.625" style="1" customWidth="1"/>
    <col min="5418" max="5423" width="9.625" style="1" customWidth="1"/>
    <col min="5424" max="5632" width="9" style="1"/>
    <col min="5633" max="5633" width="4.625" style="1" customWidth="1"/>
    <col min="5634" max="5634" width="7.625" style="1" customWidth="1"/>
    <col min="5635" max="5646" width="9.625" style="1" customWidth="1"/>
    <col min="5647" max="5648" width="8.625" style="1" customWidth="1"/>
    <col min="5649" max="5654" width="9.625" style="1" customWidth="1"/>
    <col min="5655" max="5655" width="10.625" style="1" customWidth="1"/>
    <col min="5656" max="5656" width="9.625" style="1" customWidth="1"/>
    <col min="5657" max="5657" width="10.625" style="1" customWidth="1"/>
    <col min="5658" max="5658" width="9.625" style="1" customWidth="1"/>
    <col min="5659" max="5664" width="10.625" style="1" customWidth="1"/>
    <col min="5665" max="5665" width="6.625" style="1" customWidth="1"/>
    <col min="5666" max="5673" width="10.625" style="1" customWidth="1"/>
    <col min="5674" max="5679" width="9.625" style="1" customWidth="1"/>
    <col min="5680" max="5888" width="9" style="1"/>
    <col min="5889" max="5889" width="4.625" style="1" customWidth="1"/>
    <col min="5890" max="5890" width="7.625" style="1" customWidth="1"/>
    <col min="5891" max="5902" width="9.625" style="1" customWidth="1"/>
    <col min="5903" max="5904" width="8.625" style="1" customWidth="1"/>
    <col min="5905" max="5910" width="9.625" style="1" customWidth="1"/>
    <col min="5911" max="5911" width="10.625" style="1" customWidth="1"/>
    <col min="5912" max="5912" width="9.625" style="1" customWidth="1"/>
    <col min="5913" max="5913" width="10.625" style="1" customWidth="1"/>
    <col min="5914" max="5914" width="9.625" style="1" customWidth="1"/>
    <col min="5915" max="5920" width="10.625" style="1" customWidth="1"/>
    <col min="5921" max="5921" width="6.625" style="1" customWidth="1"/>
    <col min="5922" max="5929" width="10.625" style="1" customWidth="1"/>
    <col min="5930" max="5935" width="9.625" style="1" customWidth="1"/>
    <col min="5936" max="6144" width="9" style="1"/>
    <col min="6145" max="6145" width="4.625" style="1" customWidth="1"/>
    <col min="6146" max="6146" width="7.625" style="1" customWidth="1"/>
    <col min="6147" max="6158" width="9.625" style="1" customWidth="1"/>
    <col min="6159" max="6160" width="8.625" style="1" customWidth="1"/>
    <col min="6161" max="6166" width="9.625" style="1" customWidth="1"/>
    <col min="6167" max="6167" width="10.625" style="1" customWidth="1"/>
    <col min="6168" max="6168" width="9.625" style="1" customWidth="1"/>
    <col min="6169" max="6169" width="10.625" style="1" customWidth="1"/>
    <col min="6170" max="6170" width="9.625" style="1" customWidth="1"/>
    <col min="6171" max="6176" width="10.625" style="1" customWidth="1"/>
    <col min="6177" max="6177" width="6.625" style="1" customWidth="1"/>
    <col min="6178" max="6185" width="10.625" style="1" customWidth="1"/>
    <col min="6186" max="6191" width="9.625" style="1" customWidth="1"/>
    <col min="6192" max="6400" width="9" style="1"/>
    <col min="6401" max="6401" width="4.625" style="1" customWidth="1"/>
    <col min="6402" max="6402" width="7.625" style="1" customWidth="1"/>
    <col min="6403" max="6414" width="9.625" style="1" customWidth="1"/>
    <col min="6415" max="6416" width="8.625" style="1" customWidth="1"/>
    <col min="6417" max="6422" width="9.625" style="1" customWidth="1"/>
    <col min="6423" max="6423" width="10.625" style="1" customWidth="1"/>
    <col min="6424" max="6424" width="9.625" style="1" customWidth="1"/>
    <col min="6425" max="6425" width="10.625" style="1" customWidth="1"/>
    <col min="6426" max="6426" width="9.625" style="1" customWidth="1"/>
    <col min="6427" max="6432" width="10.625" style="1" customWidth="1"/>
    <col min="6433" max="6433" width="6.625" style="1" customWidth="1"/>
    <col min="6434" max="6441" width="10.625" style="1" customWidth="1"/>
    <col min="6442" max="6447" width="9.625" style="1" customWidth="1"/>
    <col min="6448" max="6656" width="9" style="1"/>
    <col min="6657" max="6657" width="4.625" style="1" customWidth="1"/>
    <col min="6658" max="6658" width="7.625" style="1" customWidth="1"/>
    <col min="6659" max="6670" width="9.625" style="1" customWidth="1"/>
    <col min="6671" max="6672" width="8.625" style="1" customWidth="1"/>
    <col min="6673" max="6678" width="9.625" style="1" customWidth="1"/>
    <col min="6679" max="6679" width="10.625" style="1" customWidth="1"/>
    <col min="6680" max="6680" width="9.625" style="1" customWidth="1"/>
    <col min="6681" max="6681" width="10.625" style="1" customWidth="1"/>
    <col min="6682" max="6682" width="9.625" style="1" customWidth="1"/>
    <col min="6683" max="6688" width="10.625" style="1" customWidth="1"/>
    <col min="6689" max="6689" width="6.625" style="1" customWidth="1"/>
    <col min="6690" max="6697" width="10.625" style="1" customWidth="1"/>
    <col min="6698" max="6703" width="9.625" style="1" customWidth="1"/>
    <col min="6704" max="6912" width="9" style="1"/>
    <col min="6913" max="6913" width="4.625" style="1" customWidth="1"/>
    <col min="6914" max="6914" width="7.625" style="1" customWidth="1"/>
    <col min="6915" max="6926" width="9.625" style="1" customWidth="1"/>
    <col min="6927" max="6928" width="8.625" style="1" customWidth="1"/>
    <col min="6929" max="6934" width="9.625" style="1" customWidth="1"/>
    <col min="6935" max="6935" width="10.625" style="1" customWidth="1"/>
    <col min="6936" max="6936" width="9.625" style="1" customWidth="1"/>
    <col min="6937" max="6937" width="10.625" style="1" customWidth="1"/>
    <col min="6938" max="6938" width="9.625" style="1" customWidth="1"/>
    <col min="6939" max="6944" width="10.625" style="1" customWidth="1"/>
    <col min="6945" max="6945" width="6.625" style="1" customWidth="1"/>
    <col min="6946" max="6953" width="10.625" style="1" customWidth="1"/>
    <col min="6954" max="6959" width="9.625" style="1" customWidth="1"/>
    <col min="6960" max="7168" width="9" style="1"/>
    <col min="7169" max="7169" width="4.625" style="1" customWidth="1"/>
    <col min="7170" max="7170" width="7.625" style="1" customWidth="1"/>
    <col min="7171" max="7182" width="9.625" style="1" customWidth="1"/>
    <col min="7183" max="7184" width="8.625" style="1" customWidth="1"/>
    <col min="7185" max="7190" width="9.625" style="1" customWidth="1"/>
    <col min="7191" max="7191" width="10.625" style="1" customWidth="1"/>
    <col min="7192" max="7192" width="9.625" style="1" customWidth="1"/>
    <col min="7193" max="7193" width="10.625" style="1" customWidth="1"/>
    <col min="7194" max="7194" width="9.625" style="1" customWidth="1"/>
    <col min="7195" max="7200" width="10.625" style="1" customWidth="1"/>
    <col min="7201" max="7201" width="6.625" style="1" customWidth="1"/>
    <col min="7202" max="7209" width="10.625" style="1" customWidth="1"/>
    <col min="7210" max="7215" width="9.625" style="1" customWidth="1"/>
    <col min="7216" max="7424" width="9" style="1"/>
    <col min="7425" max="7425" width="4.625" style="1" customWidth="1"/>
    <col min="7426" max="7426" width="7.625" style="1" customWidth="1"/>
    <col min="7427" max="7438" width="9.625" style="1" customWidth="1"/>
    <col min="7439" max="7440" width="8.625" style="1" customWidth="1"/>
    <col min="7441" max="7446" width="9.625" style="1" customWidth="1"/>
    <col min="7447" max="7447" width="10.625" style="1" customWidth="1"/>
    <col min="7448" max="7448" width="9.625" style="1" customWidth="1"/>
    <col min="7449" max="7449" width="10.625" style="1" customWidth="1"/>
    <col min="7450" max="7450" width="9.625" style="1" customWidth="1"/>
    <col min="7451" max="7456" width="10.625" style="1" customWidth="1"/>
    <col min="7457" max="7457" width="6.625" style="1" customWidth="1"/>
    <col min="7458" max="7465" width="10.625" style="1" customWidth="1"/>
    <col min="7466" max="7471" width="9.625" style="1" customWidth="1"/>
    <col min="7472" max="7680" width="9" style="1"/>
    <col min="7681" max="7681" width="4.625" style="1" customWidth="1"/>
    <col min="7682" max="7682" width="7.625" style="1" customWidth="1"/>
    <col min="7683" max="7694" width="9.625" style="1" customWidth="1"/>
    <col min="7695" max="7696" width="8.625" style="1" customWidth="1"/>
    <col min="7697" max="7702" width="9.625" style="1" customWidth="1"/>
    <col min="7703" max="7703" width="10.625" style="1" customWidth="1"/>
    <col min="7704" max="7704" width="9.625" style="1" customWidth="1"/>
    <col min="7705" max="7705" width="10.625" style="1" customWidth="1"/>
    <col min="7706" max="7706" width="9.625" style="1" customWidth="1"/>
    <col min="7707" max="7712" width="10.625" style="1" customWidth="1"/>
    <col min="7713" max="7713" width="6.625" style="1" customWidth="1"/>
    <col min="7714" max="7721" width="10.625" style="1" customWidth="1"/>
    <col min="7722" max="7727" width="9.625" style="1" customWidth="1"/>
    <col min="7728" max="7936" width="9" style="1"/>
    <col min="7937" max="7937" width="4.625" style="1" customWidth="1"/>
    <col min="7938" max="7938" width="7.625" style="1" customWidth="1"/>
    <col min="7939" max="7950" width="9.625" style="1" customWidth="1"/>
    <col min="7951" max="7952" width="8.625" style="1" customWidth="1"/>
    <col min="7953" max="7958" width="9.625" style="1" customWidth="1"/>
    <col min="7959" max="7959" width="10.625" style="1" customWidth="1"/>
    <col min="7960" max="7960" width="9.625" style="1" customWidth="1"/>
    <col min="7961" max="7961" width="10.625" style="1" customWidth="1"/>
    <col min="7962" max="7962" width="9.625" style="1" customWidth="1"/>
    <col min="7963" max="7968" width="10.625" style="1" customWidth="1"/>
    <col min="7969" max="7969" width="6.625" style="1" customWidth="1"/>
    <col min="7970" max="7977" width="10.625" style="1" customWidth="1"/>
    <col min="7978" max="7983" width="9.625" style="1" customWidth="1"/>
    <col min="7984" max="8192" width="9" style="1"/>
    <col min="8193" max="8193" width="4.625" style="1" customWidth="1"/>
    <col min="8194" max="8194" width="7.625" style="1" customWidth="1"/>
    <col min="8195" max="8206" width="9.625" style="1" customWidth="1"/>
    <col min="8207" max="8208" width="8.625" style="1" customWidth="1"/>
    <col min="8209" max="8214" width="9.625" style="1" customWidth="1"/>
    <col min="8215" max="8215" width="10.625" style="1" customWidth="1"/>
    <col min="8216" max="8216" width="9.625" style="1" customWidth="1"/>
    <col min="8217" max="8217" width="10.625" style="1" customWidth="1"/>
    <col min="8218" max="8218" width="9.625" style="1" customWidth="1"/>
    <col min="8219" max="8224" width="10.625" style="1" customWidth="1"/>
    <col min="8225" max="8225" width="6.625" style="1" customWidth="1"/>
    <col min="8226" max="8233" width="10.625" style="1" customWidth="1"/>
    <col min="8234" max="8239" width="9.625" style="1" customWidth="1"/>
    <col min="8240" max="8448" width="9" style="1"/>
    <col min="8449" max="8449" width="4.625" style="1" customWidth="1"/>
    <col min="8450" max="8450" width="7.625" style="1" customWidth="1"/>
    <col min="8451" max="8462" width="9.625" style="1" customWidth="1"/>
    <col min="8463" max="8464" width="8.625" style="1" customWidth="1"/>
    <col min="8465" max="8470" width="9.625" style="1" customWidth="1"/>
    <col min="8471" max="8471" width="10.625" style="1" customWidth="1"/>
    <col min="8472" max="8472" width="9.625" style="1" customWidth="1"/>
    <col min="8473" max="8473" width="10.625" style="1" customWidth="1"/>
    <col min="8474" max="8474" width="9.625" style="1" customWidth="1"/>
    <col min="8475" max="8480" width="10.625" style="1" customWidth="1"/>
    <col min="8481" max="8481" width="6.625" style="1" customWidth="1"/>
    <col min="8482" max="8489" width="10.625" style="1" customWidth="1"/>
    <col min="8490" max="8495" width="9.625" style="1" customWidth="1"/>
    <col min="8496" max="8704" width="9" style="1"/>
    <col min="8705" max="8705" width="4.625" style="1" customWidth="1"/>
    <col min="8706" max="8706" width="7.625" style="1" customWidth="1"/>
    <col min="8707" max="8718" width="9.625" style="1" customWidth="1"/>
    <col min="8719" max="8720" width="8.625" style="1" customWidth="1"/>
    <col min="8721" max="8726" width="9.625" style="1" customWidth="1"/>
    <col min="8727" max="8727" width="10.625" style="1" customWidth="1"/>
    <col min="8728" max="8728" width="9.625" style="1" customWidth="1"/>
    <col min="8729" max="8729" width="10.625" style="1" customWidth="1"/>
    <col min="8730" max="8730" width="9.625" style="1" customWidth="1"/>
    <col min="8731" max="8736" width="10.625" style="1" customWidth="1"/>
    <col min="8737" max="8737" width="6.625" style="1" customWidth="1"/>
    <col min="8738" max="8745" width="10.625" style="1" customWidth="1"/>
    <col min="8746" max="8751" width="9.625" style="1" customWidth="1"/>
    <col min="8752" max="8960" width="9" style="1"/>
    <col min="8961" max="8961" width="4.625" style="1" customWidth="1"/>
    <col min="8962" max="8962" width="7.625" style="1" customWidth="1"/>
    <col min="8963" max="8974" width="9.625" style="1" customWidth="1"/>
    <col min="8975" max="8976" width="8.625" style="1" customWidth="1"/>
    <col min="8977" max="8982" width="9.625" style="1" customWidth="1"/>
    <col min="8983" max="8983" width="10.625" style="1" customWidth="1"/>
    <col min="8984" max="8984" width="9.625" style="1" customWidth="1"/>
    <col min="8985" max="8985" width="10.625" style="1" customWidth="1"/>
    <col min="8986" max="8986" width="9.625" style="1" customWidth="1"/>
    <col min="8987" max="8992" width="10.625" style="1" customWidth="1"/>
    <col min="8993" max="8993" width="6.625" style="1" customWidth="1"/>
    <col min="8994" max="9001" width="10.625" style="1" customWidth="1"/>
    <col min="9002" max="9007" width="9.625" style="1" customWidth="1"/>
    <col min="9008" max="9216" width="9" style="1"/>
    <col min="9217" max="9217" width="4.625" style="1" customWidth="1"/>
    <col min="9218" max="9218" width="7.625" style="1" customWidth="1"/>
    <col min="9219" max="9230" width="9.625" style="1" customWidth="1"/>
    <col min="9231" max="9232" width="8.625" style="1" customWidth="1"/>
    <col min="9233" max="9238" width="9.625" style="1" customWidth="1"/>
    <col min="9239" max="9239" width="10.625" style="1" customWidth="1"/>
    <col min="9240" max="9240" width="9.625" style="1" customWidth="1"/>
    <col min="9241" max="9241" width="10.625" style="1" customWidth="1"/>
    <col min="9242" max="9242" width="9.625" style="1" customWidth="1"/>
    <col min="9243" max="9248" width="10.625" style="1" customWidth="1"/>
    <col min="9249" max="9249" width="6.625" style="1" customWidth="1"/>
    <col min="9250" max="9257" width="10.625" style="1" customWidth="1"/>
    <col min="9258" max="9263" width="9.625" style="1" customWidth="1"/>
    <col min="9264" max="9472" width="9" style="1"/>
    <col min="9473" max="9473" width="4.625" style="1" customWidth="1"/>
    <col min="9474" max="9474" width="7.625" style="1" customWidth="1"/>
    <col min="9475" max="9486" width="9.625" style="1" customWidth="1"/>
    <col min="9487" max="9488" width="8.625" style="1" customWidth="1"/>
    <col min="9489" max="9494" width="9.625" style="1" customWidth="1"/>
    <col min="9495" max="9495" width="10.625" style="1" customWidth="1"/>
    <col min="9496" max="9496" width="9.625" style="1" customWidth="1"/>
    <col min="9497" max="9497" width="10.625" style="1" customWidth="1"/>
    <col min="9498" max="9498" width="9.625" style="1" customWidth="1"/>
    <col min="9499" max="9504" width="10.625" style="1" customWidth="1"/>
    <col min="9505" max="9505" width="6.625" style="1" customWidth="1"/>
    <col min="9506" max="9513" width="10.625" style="1" customWidth="1"/>
    <col min="9514" max="9519" width="9.625" style="1" customWidth="1"/>
    <col min="9520" max="9728" width="9" style="1"/>
    <col min="9729" max="9729" width="4.625" style="1" customWidth="1"/>
    <col min="9730" max="9730" width="7.625" style="1" customWidth="1"/>
    <col min="9731" max="9742" width="9.625" style="1" customWidth="1"/>
    <col min="9743" max="9744" width="8.625" style="1" customWidth="1"/>
    <col min="9745" max="9750" width="9.625" style="1" customWidth="1"/>
    <col min="9751" max="9751" width="10.625" style="1" customWidth="1"/>
    <col min="9752" max="9752" width="9.625" style="1" customWidth="1"/>
    <col min="9753" max="9753" width="10.625" style="1" customWidth="1"/>
    <col min="9754" max="9754" width="9.625" style="1" customWidth="1"/>
    <col min="9755" max="9760" width="10.625" style="1" customWidth="1"/>
    <col min="9761" max="9761" width="6.625" style="1" customWidth="1"/>
    <col min="9762" max="9769" width="10.625" style="1" customWidth="1"/>
    <col min="9770" max="9775" width="9.625" style="1" customWidth="1"/>
    <col min="9776" max="9984" width="9" style="1"/>
    <col min="9985" max="9985" width="4.625" style="1" customWidth="1"/>
    <col min="9986" max="9986" width="7.625" style="1" customWidth="1"/>
    <col min="9987" max="9998" width="9.625" style="1" customWidth="1"/>
    <col min="9999" max="10000" width="8.625" style="1" customWidth="1"/>
    <col min="10001" max="10006" width="9.625" style="1" customWidth="1"/>
    <col min="10007" max="10007" width="10.625" style="1" customWidth="1"/>
    <col min="10008" max="10008" width="9.625" style="1" customWidth="1"/>
    <col min="10009" max="10009" width="10.625" style="1" customWidth="1"/>
    <col min="10010" max="10010" width="9.625" style="1" customWidth="1"/>
    <col min="10011" max="10016" width="10.625" style="1" customWidth="1"/>
    <col min="10017" max="10017" width="6.625" style="1" customWidth="1"/>
    <col min="10018" max="10025" width="10.625" style="1" customWidth="1"/>
    <col min="10026" max="10031" width="9.625" style="1" customWidth="1"/>
    <col min="10032" max="10240" width="9" style="1"/>
    <col min="10241" max="10241" width="4.625" style="1" customWidth="1"/>
    <col min="10242" max="10242" width="7.625" style="1" customWidth="1"/>
    <col min="10243" max="10254" width="9.625" style="1" customWidth="1"/>
    <col min="10255" max="10256" width="8.625" style="1" customWidth="1"/>
    <col min="10257" max="10262" width="9.625" style="1" customWidth="1"/>
    <col min="10263" max="10263" width="10.625" style="1" customWidth="1"/>
    <col min="10264" max="10264" width="9.625" style="1" customWidth="1"/>
    <col min="10265" max="10265" width="10.625" style="1" customWidth="1"/>
    <col min="10266" max="10266" width="9.625" style="1" customWidth="1"/>
    <col min="10267" max="10272" width="10.625" style="1" customWidth="1"/>
    <col min="10273" max="10273" width="6.625" style="1" customWidth="1"/>
    <col min="10274" max="10281" width="10.625" style="1" customWidth="1"/>
    <col min="10282" max="10287" width="9.625" style="1" customWidth="1"/>
    <col min="10288" max="10496" width="9" style="1"/>
    <col min="10497" max="10497" width="4.625" style="1" customWidth="1"/>
    <col min="10498" max="10498" width="7.625" style="1" customWidth="1"/>
    <col min="10499" max="10510" width="9.625" style="1" customWidth="1"/>
    <col min="10511" max="10512" width="8.625" style="1" customWidth="1"/>
    <col min="10513" max="10518" width="9.625" style="1" customWidth="1"/>
    <col min="10519" max="10519" width="10.625" style="1" customWidth="1"/>
    <col min="10520" max="10520" width="9.625" style="1" customWidth="1"/>
    <col min="10521" max="10521" width="10.625" style="1" customWidth="1"/>
    <col min="10522" max="10522" width="9.625" style="1" customWidth="1"/>
    <col min="10523" max="10528" width="10.625" style="1" customWidth="1"/>
    <col min="10529" max="10529" width="6.625" style="1" customWidth="1"/>
    <col min="10530" max="10537" width="10.625" style="1" customWidth="1"/>
    <col min="10538" max="10543" width="9.625" style="1" customWidth="1"/>
    <col min="10544" max="10752" width="9" style="1"/>
    <col min="10753" max="10753" width="4.625" style="1" customWidth="1"/>
    <col min="10754" max="10754" width="7.625" style="1" customWidth="1"/>
    <col min="10755" max="10766" width="9.625" style="1" customWidth="1"/>
    <col min="10767" max="10768" width="8.625" style="1" customWidth="1"/>
    <col min="10769" max="10774" width="9.625" style="1" customWidth="1"/>
    <col min="10775" max="10775" width="10.625" style="1" customWidth="1"/>
    <col min="10776" max="10776" width="9.625" style="1" customWidth="1"/>
    <col min="10777" max="10777" width="10.625" style="1" customWidth="1"/>
    <col min="10778" max="10778" width="9.625" style="1" customWidth="1"/>
    <col min="10779" max="10784" width="10.625" style="1" customWidth="1"/>
    <col min="10785" max="10785" width="6.625" style="1" customWidth="1"/>
    <col min="10786" max="10793" width="10.625" style="1" customWidth="1"/>
    <col min="10794" max="10799" width="9.625" style="1" customWidth="1"/>
    <col min="10800" max="11008" width="9" style="1"/>
    <col min="11009" max="11009" width="4.625" style="1" customWidth="1"/>
    <col min="11010" max="11010" width="7.625" style="1" customWidth="1"/>
    <col min="11011" max="11022" width="9.625" style="1" customWidth="1"/>
    <col min="11023" max="11024" width="8.625" style="1" customWidth="1"/>
    <col min="11025" max="11030" width="9.625" style="1" customWidth="1"/>
    <col min="11031" max="11031" width="10.625" style="1" customWidth="1"/>
    <col min="11032" max="11032" width="9.625" style="1" customWidth="1"/>
    <col min="11033" max="11033" width="10.625" style="1" customWidth="1"/>
    <col min="11034" max="11034" width="9.625" style="1" customWidth="1"/>
    <col min="11035" max="11040" width="10.625" style="1" customWidth="1"/>
    <col min="11041" max="11041" width="6.625" style="1" customWidth="1"/>
    <col min="11042" max="11049" width="10.625" style="1" customWidth="1"/>
    <col min="11050" max="11055" width="9.625" style="1" customWidth="1"/>
    <col min="11056" max="11264" width="9" style="1"/>
    <col min="11265" max="11265" width="4.625" style="1" customWidth="1"/>
    <col min="11266" max="11266" width="7.625" style="1" customWidth="1"/>
    <col min="11267" max="11278" width="9.625" style="1" customWidth="1"/>
    <col min="11279" max="11280" width="8.625" style="1" customWidth="1"/>
    <col min="11281" max="11286" width="9.625" style="1" customWidth="1"/>
    <col min="11287" max="11287" width="10.625" style="1" customWidth="1"/>
    <col min="11288" max="11288" width="9.625" style="1" customWidth="1"/>
    <col min="11289" max="11289" width="10.625" style="1" customWidth="1"/>
    <col min="11290" max="11290" width="9.625" style="1" customWidth="1"/>
    <col min="11291" max="11296" width="10.625" style="1" customWidth="1"/>
    <col min="11297" max="11297" width="6.625" style="1" customWidth="1"/>
    <col min="11298" max="11305" width="10.625" style="1" customWidth="1"/>
    <col min="11306" max="11311" width="9.625" style="1" customWidth="1"/>
    <col min="11312" max="11520" width="9" style="1"/>
    <col min="11521" max="11521" width="4.625" style="1" customWidth="1"/>
    <col min="11522" max="11522" width="7.625" style="1" customWidth="1"/>
    <col min="11523" max="11534" width="9.625" style="1" customWidth="1"/>
    <col min="11535" max="11536" width="8.625" style="1" customWidth="1"/>
    <col min="11537" max="11542" width="9.625" style="1" customWidth="1"/>
    <col min="11543" max="11543" width="10.625" style="1" customWidth="1"/>
    <col min="11544" max="11544" width="9.625" style="1" customWidth="1"/>
    <col min="11545" max="11545" width="10.625" style="1" customWidth="1"/>
    <col min="11546" max="11546" width="9.625" style="1" customWidth="1"/>
    <col min="11547" max="11552" width="10.625" style="1" customWidth="1"/>
    <col min="11553" max="11553" width="6.625" style="1" customWidth="1"/>
    <col min="11554" max="11561" width="10.625" style="1" customWidth="1"/>
    <col min="11562" max="11567" width="9.625" style="1" customWidth="1"/>
    <col min="11568" max="11776" width="9" style="1"/>
    <col min="11777" max="11777" width="4.625" style="1" customWidth="1"/>
    <col min="11778" max="11778" width="7.625" style="1" customWidth="1"/>
    <col min="11779" max="11790" width="9.625" style="1" customWidth="1"/>
    <col min="11791" max="11792" width="8.625" style="1" customWidth="1"/>
    <col min="11793" max="11798" width="9.625" style="1" customWidth="1"/>
    <col min="11799" max="11799" width="10.625" style="1" customWidth="1"/>
    <col min="11800" max="11800" width="9.625" style="1" customWidth="1"/>
    <col min="11801" max="11801" width="10.625" style="1" customWidth="1"/>
    <col min="11802" max="11802" width="9.625" style="1" customWidth="1"/>
    <col min="11803" max="11808" width="10.625" style="1" customWidth="1"/>
    <col min="11809" max="11809" width="6.625" style="1" customWidth="1"/>
    <col min="11810" max="11817" width="10.625" style="1" customWidth="1"/>
    <col min="11818" max="11823" width="9.625" style="1" customWidth="1"/>
    <col min="11824" max="12032" width="9" style="1"/>
    <col min="12033" max="12033" width="4.625" style="1" customWidth="1"/>
    <col min="12034" max="12034" width="7.625" style="1" customWidth="1"/>
    <col min="12035" max="12046" width="9.625" style="1" customWidth="1"/>
    <col min="12047" max="12048" width="8.625" style="1" customWidth="1"/>
    <col min="12049" max="12054" width="9.625" style="1" customWidth="1"/>
    <col min="12055" max="12055" width="10.625" style="1" customWidth="1"/>
    <col min="12056" max="12056" width="9.625" style="1" customWidth="1"/>
    <col min="12057" max="12057" width="10.625" style="1" customWidth="1"/>
    <col min="12058" max="12058" width="9.625" style="1" customWidth="1"/>
    <col min="12059" max="12064" width="10.625" style="1" customWidth="1"/>
    <col min="12065" max="12065" width="6.625" style="1" customWidth="1"/>
    <col min="12066" max="12073" width="10.625" style="1" customWidth="1"/>
    <col min="12074" max="12079" width="9.625" style="1" customWidth="1"/>
    <col min="12080" max="12288" width="9" style="1"/>
    <col min="12289" max="12289" width="4.625" style="1" customWidth="1"/>
    <col min="12290" max="12290" width="7.625" style="1" customWidth="1"/>
    <col min="12291" max="12302" width="9.625" style="1" customWidth="1"/>
    <col min="12303" max="12304" width="8.625" style="1" customWidth="1"/>
    <col min="12305" max="12310" width="9.625" style="1" customWidth="1"/>
    <col min="12311" max="12311" width="10.625" style="1" customWidth="1"/>
    <col min="12312" max="12312" width="9.625" style="1" customWidth="1"/>
    <col min="12313" max="12313" width="10.625" style="1" customWidth="1"/>
    <col min="12314" max="12314" width="9.625" style="1" customWidth="1"/>
    <col min="12315" max="12320" width="10.625" style="1" customWidth="1"/>
    <col min="12321" max="12321" width="6.625" style="1" customWidth="1"/>
    <col min="12322" max="12329" width="10.625" style="1" customWidth="1"/>
    <col min="12330" max="12335" width="9.625" style="1" customWidth="1"/>
    <col min="12336" max="12544" width="9" style="1"/>
    <col min="12545" max="12545" width="4.625" style="1" customWidth="1"/>
    <col min="12546" max="12546" width="7.625" style="1" customWidth="1"/>
    <col min="12547" max="12558" width="9.625" style="1" customWidth="1"/>
    <col min="12559" max="12560" width="8.625" style="1" customWidth="1"/>
    <col min="12561" max="12566" width="9.625" style="1" customWidth="1"/>
    <col min="12567" max="12567" width="10.625" style="1" customWidth="1"/>
    <col min="12568" max="12568" width="9.625" style="1" customWidth="1"/>
    <col min="12569" max="12569" width="10.625" style="1" customWidth="1"/>
    <col min="12570" max="12570" width="9.625" style="1" customWidth="1"/>
    <col min="12571" max="12576" width="10.625" style="1" customWidth="1"/>
    <col min="12577" max="12577" width="6.625" style="1" customWidth="1"/>
    <col min="12578" max="12585" width="10.625" style="1" customWidth="1"/>
    <col min="12586" max="12591" width="9.625" style="1" customWidth="1"/>
    <col min="12592" max="12800" width="9" style="1"/>
    <col min="12801" max="12801" width="4.625" style="1" customWidth="1"/>
    <col min="12802" max="12802" width="7.625" style="1" customWidth="1"/>
    <col min="12803" max="12814" width="9.625" style="1" customWidth="1"/>
    <col min="12815" max="12816" width="8.625" style="1" customWidth="1"/>
    <col min="12817" max="12822" width="9.625" style="1" customWidth="1"/>
    <col min="12823" max="12823" width="10.625" style="1" customWidth="1"/>
    <col min="12824" max="12824" width="9.625" style="1" customWidth="1"/>
    <col min="12825" max="12825" width="10.625" style="1" customWidth="1"/>
    <col min="12826" max="12826" width="9.625" style="1" customWidth="1"/>
    <col min="12827" max="12832" width="10.625" style="1" customWidth="1"/>
    <col min="12833" max="12833" width="6.625" style="1" customWidth="1"/>
    <col min="12834" max="12841" width="10.625" style="1" customWidth="1"/>
    <col min="12842" max="12847" width="9.625" style="1" customWidth="1"/>
    <col min="12848" max="13056" width="9" style="1"/>
    <col min="13057" max="13057" width="4.625" style="1" customWidth="1"/>
    <col min="13058" max="13058" width="7.625" style="1" customWidth="1"/>
    <col min="13059" max="13070" width="9.625" style="1" customWidth="1"/>
    <col min="13071" max="13072" width="8.625" style="1" customWidth="1"/>
    <col min="13073" max="13078" width="9.625" style="1" customWidth="1"/>
    <col min="13079" max="13079" width="10.625" style="1" customWidth="1"/>
    <col min="13080" max="13080" width="9.625" style="1" customWidth="1"/>
    <col min="13081" max="13081" width="10.625" style="1" customWidth="1"/>
    <col min="13082" max="13082" width="9.625" style="1" customWidth="1"/>
    <col min="13083" max="13088" width="10.625" style="1" customWidth="1"/>
    <col min="13089" max="13089" width="6.625" style="1" customWidth="1"/>
    <col min="13090" max="13097" width="10.625" style="1" customWidth="1"/>
    <col min="13098" max="13103" width="9.625" style="1" customWidth="1"/>
    <col min="13104" max="13312" width="9" style="1"/>
    <col min="13313" max="13313" width="4.625" style="1" customWidth="1"/>
    <col min="13314" max="13314" width="7.625" style="1" customWidth="1"/>
    <col min="13315" max="13326" width="9.625" style="1" customWidth="1"/>
    <col min="13327" max="13328" width="8.625" style="1" customWidth="1"/>
    <col min="13329" max="13334" width="9.625" style="1" customWidth="1"/>
    <col min="13335" max="13335" width="10.625" style="1" customWidth="1"/>
    <col min="13336" max="13336" width="9.625" style="1" customWidth="1"/>
    <col min="13337" max="13337" width="10.625" style="1" customWidth="1"/>
    <col min="13338" max="13338" width="9.625" style="1" customWidth="1"/>
    <col min="13339" max="13344" width="10.625" style="1" customWidth="1"/>
    <col min="13345" max="13345" width="6.625" style="1" customWidth="1"/>
    <col min="13346" max="13353" width="10.625" style="1" customWidth="1"/>
    <col min="13354" max="13359" width="9.625" style="1" customWidth="1"/>
    <col min="13360" max="13568" width="9" style="1"/>
    <col min="13569" max="13569" width="4.625" style="1" customWidth="1"/>
    <col min="13570" max="13570" width="7.625" style="1" customWidth="1"/>
    <col min="13571" max="13582" width="9.625" style="1" customWidth="1"/>
    <col min="13583" max="13584" width="8.625" style="1" customWidth="1"/>
    <col min="13585" max="13590" width="9.625" style="1" customWidth="1"/>
    <col min="13591" max="13591" width="10.625" style="1" customWidth="1"/>
    <col min="13592" max="13592" width="9.625" style="1" customWidth="1"/>
    <col min="13593" max="13593" width="10.625" style="1" customWidth="1"/>
    <col min="13594" max="13594" width="9.625" style="1" customWidth="1"/>
    <col min="13595" max="13600" width="10.625" style="1" customWidth="1"/>
    <col min="13601" max="13601" width="6.625" style="1" customWidth="1"/>
    <col min="13602" max="13609" width="10.625" style="1" customWidth="1"/>
    <col min="13610" max="13615" width="9.625" style="1" customWidth="1"/>
    <col min="13616" max="13824" width="9" style="1"/>
    <col min="13825" max="13825" width="4.625" style="1" customWidth="1"/>
    <col min="13826" max="13826" width="7.625" style="1" customWidth="1"/>
    <col min="13827" max="13838" width="9.625" style="1" customWidth="1"/>
    <col min="13839" max="13840" width="8.625" style="1" customWidth="1"/>
    <col min="13841" max="13846" width="9.625" style="1" customWidth="1"/>
    <col min="13847" max="13847" width="10.625" style="1" customWidth="1"/>
    <col min="13848" max="13848" width="9.625" style="1" customWidth="1"/>
    <col min="13849" max="13849" width="10.625" style="1" customWidth="1"/>
    <col min="13850" max="13850" width="9.625" style="1" customWidth="1"/>
    <col min="13851" max="13856" width="10.625" style="1" customWidth="1"/>
    <col min="13857" max="13857" width="6.625" style="1" customWidth="1"/>
    <col min="13858" max="13865" width="10.625" style="1" customWidth="1"/>
    <col min="13866" max="13871" width="9.625" style="1" customWidth="1"/>
    <col min="13872" max="14080" width="9" style="1"/>
    <col min="14081" max="14081" width="4.625" style="1" customWidth="1"/>
    <col min="14082" max="14082" width="7.625" style="1" customWidth="1"/>
    <col min="14083" max="14094" width="9.625" style="1" customWidth="1"/>
    <col min="14095" max="14096" width="8.625" style="1" customWidth="1"/>
    <col min="14097" max="14102" width="9.625" style="1" customWidth="1"/>
    <col min="14103" max="14103" width="10.625" style="1" customWidth="1"/>
    <col min="14104" max="14104" width="9.625" style="1" customWidth="1"/>
    <col min="14105" max="14105" width="10.625" style="1" customWidth="1"/>
    <col min="14106" max="14106" width="9.625" style="1" customWidth="1"/>
    <col min="14107" max="14112" width="10.625" style="1" customWidth="1"/>
    <col min="14113" max="14113" width="6.625" style="1" customWidth="1"/>
    <col min="14114" max="14121" width="10.625" style="1" customWidth="1"/>
    <col min="14122" max="14127" width="9.625" style="1" customWidth="1"/>
    <col min="14128" max="14336" width="9" style="1"/>
    <col min="14337" max="14337" width="4.625" style="1" customWidth="1"/>
    <col min="14338" max="14338" width="7.625" style="1" customWidth="1"/>
    <col min="14339" max="14350" width="9.625" style="1" customWidth="1"/>
    <col min="14351" max="14352" width="8.625" style="1" customWidth="1"/>
    <col min="14353" max="14358" width="9.625" style="1" customWidth="1"/>
    <col min="14359" max="14359" width="10.625" style="1" customWidth="1"/>
    <col min="14360" max="14360" width="9.625" style="1" customWidth="1"/>
    <col min="14361" max="14361" width="10.625" style="1" customWidth="1"/>
    <col min="14362" max="14362" width="9.625" style="1" customWidth="1"/>
    <col min="14363" max="14368" width="10.625" style="1" customWidth="1"/>
    <col min="14369" max="14369" width="6.625" style="1" customWidth="1"/>
    <col min="14370" max="14377" width="10.625" style="1" customWidth="1"/>
    <col min="14378" max="14383" width="9.625" style="1" customWidth="1"/>
    <col min="14384" max="14592" width="9" style="1"/>
    <col min="14593" max="14593" width="4.625" style="1" customWidth="1"/>
    <col min="14594" max="14594" width="7.625" style="1" customWidth="1"/>
    <col min="14595" max="14606" width="9.625" style="1" customWidth="1"/>
    <col min="14607" max="14608" width="8.625" style="1" customWidth="1"/>
    <col min="14609" max="14614" width="9.625" style="1" customWidth="1"/>
    <col min="14615" max="14615" width="10.625" style="1" customWidth="1"/>
    <col min="14616" max="14616" width="9.625" style="1" customWidth="1"/>
    <col min="14617" max="14617" width="10.625" style="1" customWidth="1"/>
    <col min="14618" max="14618" width="9.625" style="1" customWidth="1"/>
    <col min="14619" max="14624" width="10.625" style="1" customWidth="1"/>
    <col min="14625" max="14625" width="6.625" style="1" customWidth="1"/>
    <col min="14626" max="14633" width="10.625" style="1" customWidth="1"/>
    <col min="14634" max="14639" width="9.625" style="1" customWidth="1"/>
    <col min="14640" max="14848" width="9" style="1"/>
    <col min="14849" max="14849" width="4.625" style="1" customWidth="1"/>
    <col min="14850" max="14850" width="7.625" style="1" customWidth="1"/>
    <col min="14851" max="14862" width="9.625" style="1" customWidth="1"/>
    <col min="14863" max="14864" width="8.625" style="1" customWidth="1"/>
    <col min="14865" max="14870" width="9.625" style="1" customWidth="1"/>
    <col min="14871" max="14871" width="10.625" style="1" customWidth="1"/>
    <col min="14872" max="14872" width="9.625" style="1" customWidth="1"/>
    <col min="14873" max="14873" width="10.625" style="1" customWidth="1"/>
    <col min="14874" max="14874" width="9.625" style="1" customWidth="1"/>
    <col min="14875" max="14880" width="10.625" style="1" customWidth="1"/>
    <col min="14881" max="14881" width="6.625" style="1" customWidth="1"/>
    <col min="14882" max="14889" width="10.625" style="1" customWidth="1"/>
    <col min="14890" max="14895" width="9.625" style="1" customWidth="1"/>
    <col min="14896" max="15104" width="9" style="1"/>
    <col min="15105" max="15105" width="4.625" style="1" customWidth="1"/>
    <col min="15106" max="15106" width="7.625" style="1" customWidth="1"/>
    <col min="15107" max="15118" width="9.625" style="1" customWidth="1"/>
    <col min="15119" max="15120" width="8.625" style="1" customWidth="1"/>
    <col min="15121" max="15126" width="9.625" style="1" customWidth="1"/>
    <col min="15127" max="15127" width="10.625" style="1" customWidth="1"/>
    <col min="15128" max="15128" width="9.625" style="1" customWidth="1"/>
    <col min="15129" max="15129" width="10.625" style="1" customWidth="1"/>
    <col min="15130" max="15130" width="9.625" style="1" customWidth="1"/>
    <col min="15131" max="15136" width="10.625" style="1" customWidth="1"/>
    <col min="15137" max="15137" width="6.625" style="1" customWidth="1"/>
    <col min="15138" max="15145" width="10.625" style="1" customWidth="1"/>
    <col min="15146" max="15151" width="9.625" style="1" customWidth="1"/>
    <col min="15152" max="15360" width="9" style="1"/>
    <col min="15361" max="15361" width="4.625" style="1" customWidth="1"/>
    <col min="15362" max="15362" width="7.625" style="1" customWidth="1"/>
    <col min="15363" max="15374" width="9.625" style="1" customWidth="1"/>
    <col min="15375" max="15376" width="8.625" style="1" customWidth="1"/>
    <col min="15377" max="15382" width="9.625" style="1" customWidth="1"/>
    <col min="15383" max="15383" width="10.625" style="1" customWidth="1"/>
    <col min="15384" max="15384" width="9.625" style="1" customWidth="1"/>
    <col min="15385" max="15385" width="10.625" style="1" customWidth="1"/>
    <col min="15386" max="15386" width="9.625" style="1" customWidth="1"/>
    <col min="15387" max="15392" width="10.625" style="1" customWidth="1"/>
    <col min="15393" max="15393" width="6.625" style="1" customWidth="1"/>
    <col min="15394" max="15401" width="10.625" style="1" customWidth="1"/>
    <col min="15402" max="15407" width="9.625" style="1" customWidth="1"/>
    <col min="15408" max="15616" width="9" style="1"/>
    <col min="15617" max="15617" width="4.625" style="1" customWidth="1"/>
    <col min="15618" max="15618" width="7.625" style="1" customWidth="1"/>
    <col min="15619" max="15630" width="9.625" style="1" customWidth="1"/>
    <col min="15631" max="15632" width="8.625" style="1" customWidth="1"/>
    <col min="15633" max="15638" width="9.625" style="1" customWidth="1"/>
    <col min="15639" max="15639" width="10.625" style="1" customWidth="1"/>
    <col min="15640" max="15640" width="9.625" style="1" customWidth="1"/>
    <col min="15641" max="15641" width="10.625" style="1" customWidth="1"/>
    <col min="15642" max="15642" width="9.625" style="1" customWidth="1"/>
    <col min="15643" max="15648" width="10.625" style="1" customWidth="1"/>
    <col min="15649" max="15649" width="6.625" style="1" customWidth="1"/>
    <col min="15650" max="15657" width="10.625" style="1" customWidth="1"/>
    <col min="15658" max="15663" width="9.625" style="1" customWidth="1"/>
    <col min="15664" max="15872" width="9" style="1"/>
    <col min="15873" max="15873" width="4.625" style="1" customWidth="1"/>
    <col min="15874" max="15874" width="7.625" style="1" customWidth="1"/>
    <col min="15875" max="15886" width="9.625" style="1" customWidth="1"/>
    <col min="15887" max="15888" width="8.625" style="1" customWidth="1"/>
    <col min="15889" max="15894" width="9.625" style="1" customWidth="1"/>
    <col min="15895" max="15895" width="10.625" style="1" customWidth="1"/>
    <col min="15896" max="15896" width="9.625" style="1" customWidth="1"/>
    <col min="15897" max="15897" width="10.625" style="1" customWidth="1"/>
    <col min="15898" max="15898" width="9.625" style="1" customWidth="1"/>
    <col min="15899" max="15904" width="10.625" style="1" customWidth="1"/>
    <col min="15905" max="15905" width="6.625" style="1" customWidth="1"/>
    <col min="15906" max="15913" width="10.625" style="1" customWidth="1"/>
    <col min="15914" max="15919" width="9.625" style="1" customWidth="1"/>
    <col min="15920" max="16128" width="9" style="1"/>
    <col min="16129" max="16129" width="4.625" style="1" customWidth="1"/>
    <col min="16130" max="16130" width="7.625" style="1" customWidth="1"/>
    <col min="16131" max="16142" width="9.625" style="1" customWidth="1"/>
    <col min="16143" max="16144" width="8.625" style="1" customWidth="1"/>
    <col min="16145" max="16150" width="9.625" style="1" customWidth="1"/>
    <col min="16151" max="16151" width="10.625" style="1" customWidth="1"/>
    <col min="16152" max="16152" width="9.625" style="1" customWidth="1"/>
    <col min="16153" max="16153" width="10.625" style="1" customWidth="1"/>
    <col min="16154" max="16154" width="9.625" style="1" customWidth="1"/>
    <col min="16155" max="16160" width="10.625" style="1" customWidth="1"/>
    <col min="16161" max="16161" width="6.625" style="1" customWidth="1"/>
    <col min="16162" max="16169" width="10.625" style="1" customWidth="1"/>
    <col min="16170" max="16175" width="9.625" style="1" customWidth="1"/>
    <col min="16176" max="16384" width="9" style="1"/>
  </cols>
  <sheetData>
    <row r="1" spans="1:47" ht="30" customHeight="1" x14ac:dyDescent="0.15">
      <c r="A1" s="263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5"/>
    </row>
    <row r="2" spans="1:47" ht="15" customHeight="1" x14ac:dyDescent="0.15">
      <c r="A2" s="181" t="s">
        <v>188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" t="s">
        <v>335</v>
      </c>
    </row>
    <row r="3" spans="1:47" ht="15" customHeight="1" thickBot="1" x14ac:dyDescent="0.2">
      <c r="A3" s="181" t="s">
        <v>2</v>
      </c>
      <c r="B3" s="181"/>
      <c r="C3" s="181"/>
      <c r="D3" s="181"/>
      <c r="E3" s="181"/>
      <c r="F3" s="181"/>
      <c r="G3" s="181" t="s">
        <v>3</v>
      </c>
      <c r="H3" s="181"/>
      <c r="I3" s="181"/>
      <c r="J3" s="181"/>
      <c r="K3" s="181"/>
      <c r="L3" s="181"/>
      <c r="M3" s="181"/>
      <c r="O3" s="1" t="s">
        <v>4</v>
      </c>
      <c r="T3" s="1" t="s">
        <v>5</v>
      </c>
      <c r="X3" s="1" t="s">
        <v>6</v>
      </c>
      <c r="AB3" s="1" t="s">
        <v>7</v>
      </c>
      <c r="AH3" s="1" t="s">
        <v>8</v>
      </c>
    </row>
    <row r="4" spans="1:47" ht="14.45" customHeight="1" thickTop="1" x14ac:dyDescent="0.15">
      <c r="A4" s="197"/>
      <c r="B4" s="261" t="s">
        <v>9</v>
      </c>
      <c r="C4" s="266"/>
      <c r="D4" s="266"/>
      <c r="E4" s="266"/>
      <c r="F4" s="267"/>
      <c r="G4" s="260" t="s">
        <v>10</v>
      </c>
      <c r="H4" s="261"/>
      <c r="I4" s="261"/>
      <c r="J4" s="261"/>
      <c r="K4" s="261"/>
      <c r="L4" s="262"/>
      <c r="M4" s="198"/>
      <c r="N4" s="3"/>
      <c r="O4" s="231" t="s">
        <v>11</v>
      </c>
      <c r="P4" s="232"/>
      <c r="Q4" s="248" t="s">
        <v>12</v>
      </c>
      <c r="R4" s="232"/>
      <c r="S4" s="233"/>
      <c r="T4" s="231" t="s">
        <v>13</v>
      </c>
      <c r="U4" s="249"/>
      <c r="V4" s="249"/>
      <c r="W4" s="250"/>
      <c r="X4" s="231" t="s">
        <v>14</v>
      </c>
      <c r="Y4" s="232"/>
      <c r="Z4" s="232"/>
      <c r="AA4" s="233"/>
      <c r="AB4" s="234" t="s">
        <v>15</v>
      </c>
      <c r="AC4" s="235"/>
      <c r="AD4" s="235"/>
      <c r="AE4" s="235"/>
      <c r="AF4" s="236"/>
      <c r="AH4" s="234" t="s">
        <v>16</v>
      </c>
      <c r="AI4" s="237"/>
      <c r="AJ4" s="237"/>
      <c r="AK4" s="237"/>
      <c r="AL4" s="237"/>
      <c r="AM4" s="237"/>
      <c r="AN4" s="235"/>
      <c r="AO4" s="236"/>
      <c r="AP4" s="234" t="s">
        <v>17</v>
      </c>
      <c r="AQ4" s="237"/>
      <c r="AR4" s="235"/>
      <c r="AS4" s="235"/>
      <c r="AT4" s="235"/>
      <c r="AU4" s="236"/>
    </row>
    <row r="5" spans="1:47" ht="39.950000000000003" customHeight="1" x14ac:dyDescent="0.15">
      <c r="A5" s="199" t="s">
        <v>18</v>
      </c>
      <c r="B5" s="200" t="s">
        <v>19</v>
      </c>
      <c r="C5" s="186" t="s">
        <v>20</v>
      </c>
      <c r="D5" s="186" t="s">
        <v>21</v>
      </c>
      <c r="E5" s="187" t="s">
        <v>22</v>
      </c>
      <c r="F5" s="188" t="s">
        <v>23</v>
      </c>
      <c r="G5" s="189" t="s">
        <v>19</v>
      </c>
      <c r="H5" s="190" t="s">
        <v>20</v>
      </c>
      <c r="I5" s="190" t="s">
        <v>21</v>
      </c>
      <c r="J5" s="190" t="s">
        <v>24</v>
      </c>
      <c r="K5" s="190" t="s">
        <v>25</v>
      </c>
      <c r="L5" s="191" t="s">
        <v>26</v>
      </c>
      <c r="M5" s="201"/>
      <c r="N5" s="12"/>
      <c r="O5" s="4" t="s">
        <v>27</v>
      </c>
      <c r="P5" s="13" t="s">
        <v>28</v>
      </c>
      <c r="Q5" s="14" t="s">
        <v>29</v>
      </c>
      <c r="R5" s="13" t="s">
        <v>30</v>
      </c>
      <c r="S5" s="15" t="s">
        <v>31</v>
      </c>
      <c r="T5" s="4" t="s">
        <v>32</v>
      </c>
      <c r="U5" s="13" t="s">
        <v>25</v>
      </c>
      <c r="V5" s="224" t="s">
        <v>26</v>
      </c>
      <c r="W5" s="225"/>
      <c r="X5" s="226" t="s">
        <v>33</v>
      </c>
      <c r="Y5" s="224"/>
      <c r="Z5" s="224" t="s">
        <v>34</v>
      </c>
      <c r="AA5" s="225"/>
      <c r="AB5" s="16" t="s">
        <v>35</v>
      </c>
      <c r="AC5" s="238" t="s">
        <v>36</v>
      </c>
      <c r="AD5" s="239"/>
      <c r="AE5" s="238" t="s">
        <v>37</v>
      </c>
      <c r="AF5" s="240"/>
      <c r="AH5" s="17" t="s">
        <v>32</v>
      </c>
      <c r="AI5" s="18" t="s">
        <v>31</v>
      </c>
      <c r="AJ5" s="223" t="s">
        <v>35</v>
      </c>
      <c r="AK5" s="241"/>
      <c r="AL5" s="223" t="s">
        <v>36</v>
      </c>
      <c r="AM5" s="223"/>
      <c r="AN5" s="224" t="s">
        <v>37</v>
      </c>
      <c r="AO5" s="225"/>
      <c r="AP5" s="226" t="s">
        <v>35</v>
      </c>
      <c r="AQ5" s="227"/>
      <c r="AR5" s="224" t="s">
        <v>36</v>
      </c>
      <c r="AS5" s="227"/>
      <c r="AT5" s="224" t="s">
        <v>37</v>
      </c>
      <c r="AU5" s="228"/>
    </row>
    <row r="6" spans="1:47" ht="14.45" customHeight="1" x14ac:dyDescent="0.15">
      <c r="A6" s="202"/>
      <c r="B6" s="182" t="s">
        <v>38</v>
      </c>
      <c r="C6" s="192" t="s">
        <v>39</v>
      </c>
      <c r="D6" s="192" t="s">
        <v>39</v>
      </c>
      <c r="E6" s="192" t="s">
        <v>39</v>
      </c>
      <c r="F6" s="193" t="s">
        <v>39</v>
      </c>
      <c r="G6" s="183" t="s">
        <v>38</v>
      </c>
      <c r="H6" s="194" t="s">
        <v>39</v>
      </c>
      <c r="I6" s="194" t="s">
        <v>39</v>
      </c>
      <c r="J6" s="195" t="s">
        <v>40</v>
      </c>
      <c r="K6" s="195" t="s">
        <v>113</v>
      </c>
      <c r="L6" s="196" t="s">
        <v>114</v>
      </c>
      <c r="M6" s="201"/>
      <c r="N6" s="12"/>
      <c r="O6" s="26" t="s">
        <v>115</v>
      </c>
      <c r="P6" s="27" t="s">
        <v>44</v>
      </c>
      <c r="Q6" s="28"/>
      <c r="R6" s="27" t="s">
        <v>45</v>
      </c>
      <c r="S6" s="29" t="s">
        <v>118</v>
      </c>
      <c r="T6" s="30" t="s">
        <v>119</v>
      </c>
      <c r="U6" s="24" t="s">
        <v>120</v>
      </c>
      <c r="V6" s="24" t="s">
        <v>49</v>
      </c>
      <c r="W6" s="31" t="s">
        <v>122</v>
      </c>
      <c r="X6" s="30" t="s">
        <v>123</v>
      </c>
      <c r="Y6" s="32" t="s">
        <v>122</v>
      </c>
      <c r="Z6" s="33" t="s">
        <v>52</v>
      </c>
      <c r="AA6" s="31" t="s">
        <v>122</v>
      </c>
      <c r="AB6" s="34" t="s">
        <v>125</v>
      </c>
      <c r="AC6" s="35" t="s">
        <v>54</v>
      </c>
      <c r="AD6" s="35" t="s">
        <v>127</v>
      </c>
      <c r="AE6" s="36" t="s">
        <v>128</v>
      </c>
      <c r="AF6" s="37" t="s">
        <v>57</v>
      </c>
      <c r="AH6" s="38" t="s">
        <v>130</v>
      </c>
      <c r="AI6" s="39" t="s">
        <v>131</v>
      </c>
      <c r="AJ6" s="40"/>
      <c r="AK6" s="41" t="s">
        <v>132</v>
      </c>
      <c r="AL6" s="40"/>
      <c r="AM6" s="41" t="s">
        <v>61</v>
      </c>
      <c r="AN6" s="40"/>
      <c r="AO6" s="42" t="s">
        <v>134</v>
      </c>
      <c r="AP6" s="43" t="s">
        <v>63</v>
      </c>
      <c r="AQ6" s="44" t="s">
        <v>64</v>
      </c>
      <c r="AR6" s="44" t="s">
        <v>63</v>
      </c>
      <c r="AS6" s="44" t="s">
        <v>64</v>
      </c>
      <c r="AT6" s="44" t="s">
        <v>63</v>
      </c>
      <c r="AU6" s="45" t="s">
        <v>64</v>
      </c>
    </row>
    <row r="7" spans="1:47" ht="14.45" customHeight="1" x14ac:dyDescent="0.15">
      <c r="A7" s="203" t="s">
        <v>65</v>
      </c>
      <c r="B7" s="204" t="s">
        <v>135</v>
      </c>
      <c r="C7" s="48">
        <v>3075</v>
      </c>
      <c r="D7" s="49">
        <v>1</v>
      </c>
      <c r="E7" s="49">
        <v>1022</v>
      </c>
      <c r="F7" s="115">
        <v>0</v>
      </c>
      <c r="G7" s="51" t="s">
        <v>67</v>
      </c>
      <c r="H7" s="49">
        <v>2689162</v>
      </c>
      <c r="I7" s="49">
        <v>1873</v>
      </c>
      <c r="J7" s="52">
        <v>0</v>
      </c>
      <c r="K7" s="49">
        <v>100000</v>
      </c>
      <c r="L7" s="53">
        <v>7963518</v>
      </c>
      <c r="M7" s="179"/>
      <c r="N7" s="54"/>
      <c r="O7" s="55">
        <f>IF(K7&lt;0.5,0.5,((L7-L8)-5*K8)/5/(K7-K8))</f>
        <v>0.1728613569321534</v>
      </c>
      <c r="P7" s="56">
        <f>IF(H7&lt;0.5,1,(I7/H7)/((K7-K8)/(L7-L8)))</f>
        <v>1.0244048963074786</v>
      </c>
      <c r="Q7" s="57">
        <f>IF(C7&lt;0.5,0,D7/C7)</f>
        <v>3.2520325203252032E-4</v>
      </c>
      <c r="R7" s="58">
        <f>IF(P7=0,Q7,Q7/P7)</f>
        <v>3.1745577671947158E-4</v>
      </c>
      <c r="S7" s="59">
        <f>IF(E7&lt;0.5,0,F7/E7)</f>
        <v>0</v>
      </c>
      <c r="T7" s="60">
        <f>5*R7/(1+5*(1-O7)*R7)</f>
        <v>1.5851976780383312E-3</v>
      </c>
      <c r="U7" s="61">
        <v>100000</v>
      </c>
      <c r="V7" s="61">
        <f>5*U7*((1-T7)+O7*T7)</f>
        <v>499344.41087179654</v>
      </c>
      <c r="W7" s="62">
        <f>SUM(V7:V$24)</f>
        <v>7915549.6941753849</v>
      </c>
      <c r="X7" s="63">
        <f t="shared" ref="X7:X42" si="0">V7*(1-S7)</f>
        <v>499344.41087179654</v>
      </c>
      <c r="Y7" s="61">
        <f>SUM(X7:X$24)</f>
        <v>7800813.0945948502</v>
      </c>
      <c r="Z7" s="61">
        <f t="shared" ref="Z7:Z42" si="1">V7*S7</f>
        <v>0</v>
      </c>
      <c r="AA7" s="62">
        <f>SUM(Z7:Z$24)</f>
        <v>114736.59958053651</v>
      </c>
      <c r="AB7" s="55">
        <f t="shared" ref="AB7:AB42" si="2">W7/U7</f>
        <v>79.155496941753853</v>
      </c>
      <c r="AC7" s="56">
        <f t="shared" ref="AC7:AC42" si="3">Y7/U7</f>
        <v>78.008130945948508</v>
      </c>
      <c r="AD7" s="64">
        <f>AC7/AB7*100</f>
        <v>98.550491071201748</v>
      </c>
      <c r="AE7" s="56">
        <f t="shared" ref="AE7:AE42" si="4">AA7/U7</f>
        <v>1.147365995805365</v>
      </c>
      <c r="AF7" s="65">
        <f>AE7/AB7*100</f>
        <v>1.4495089287982716</v>
      </c>
      <c r="AH7" s="66">
        <f>IF(D7=0,0,T7*T7*(1-T7)/D7)</f>
        <v>2.5088683118121705E-6</v>
      </c>
      <c r="AI7" s="67">
        <f>IF(E7&lt;0.5,0,S7*(1-S7)/E7)</f>
        <v>0</v>
      </c>
      <c r="AJ7" s="67">
        <f>U7*U7*((1-O7)*5+AB8)^2*AH7</f>
        <v>154270054.91308111</v>
      </c>
      <c r="AK7" s="67">
        <f>SUM(AJ7:AJ$24)/U7/U7</f>
        <v>0.23855185706721632</v>
      </c>
      <c r="AL7" s="67">
        <f>U7*U7*((1-O7)*5*(1-S7)+AC8)^2*AH7+V7*V7*AI7</f>
        <v>149781498.62180996</v>
      </c>
      <c r="AM7" s="67">
        <f>SUM(AL7:AL$24)/U7/U7</f>
        <v>0.21906432610765372</v>
      </c>
      <c r="AN7" s="67">
        <f>U7*U7*((1-O7)*5*S7+AE8)^2*AH7+V7*V7*AI7</f>
        <v>33132.926203576448</v>
      </c>
      <c r="AO7" s="68">
        <f>SUM(AN7:AN$24)/U7/U7</f>
        <v>4.1102757823851923E-3</v>
      </c>
      <c r="AP7" s="55">
        <f t="shared" ref="AP7:AP42" si="5">AB7-1.96*SQRT(AK7)</f>
        <v>78.198198234918095</v>
      </c>
      <c r="AQ7" s="56">
        <f t="shared" ref="AQ7:AQ42" si="6">AB7+1.96*SQRT(AK7)</f>
        <v>80.112795648589611</v>
      </c>
      <c r="AR7" s="56">
        <f t="shared" ref="AR7:AR42" si="7">AC7-1.96*SQRT(AM7)</f>
        <v>77.090766506276267</v>
      </c>
      <c r="AS7" s="56">
        <f t="shared" ref="AS7:AS42" si="8">AC7+1.96*SQRT(AM7)</f>
        <v>78.925495385620749</v>
      </c>
      <c r="AT7" s="56">
        <f t="shared" ref="AT7:AT42" si="9">AE7-1.96*SQRT(AO7)</f>
        <v>1.0217075880261361</v>
      </c>
      <c r="AU7" s="69">
        <f t="shared" ref="AU7:AU42" si="10">AE7+1.96*SQRT(AO7)</f>
        <v>1.2730244035845939</v>
      </c>
    </row>
    <row r="8" spans="1:47" ht="14.45" customHeight="1" x14ac:dyDescent="0.15">
      <c r="A8" s="203"/>
      <c r="B8" s="205" t="s">
        <v>68</v>
      </c>
      <c r="C8" s="71">
        <v>3307</v>
      </c>
      <c r="D8" s="72">
        <v>0</v>
      </c>
      <c r="E8" s="72">
        <v>1100</v>
      </c>
      <c r="F8" s="126">
        <v>0</v>
      </c>
      <c r="G8" s="74" t="s">
        <v>69</v>
      </c>
      <c r="H8" s="72">
        <v>2841813</v>
      </c>
      <c r="I8" s="72">
        <v>261</v>
      </c>
      <c r="J8" s="75">
        <v>5</v>
      </c>
      <c r="K8" s="72">
        <v>99661</v>
      </c>
      <c r="L8" s="76">
        <v>7464920</v>
      </c>
      <c r="M8" s="179"/>
      <c r="N8" s="54"/>
      <c r="O8" s="77">
        <f t="shared" ref="O8:O22" si="11">IF(K8&lt;0.5,0.5,((L8-L9)-5*K9)/5/(K8-K9))</f>
        <v>0.4553191489361702</v>
      </c>
      <c r="P8" s="78">
        <f t="shared" ref="P8:P23" si="12">IF(H8&lt;0.5,1,(I8/H8)/((K8-K9)/(L8-L9)))</f>
        <v>0.97348850068450843</v>
      </c>
      <c r="Q8" s="79">
        <f t="shared" ref="Q8:Q42" si="13">IF(C8&lt;0.5,0,D8/C8)</f>
        <v>0</v>
      </c>
      <c r="R8" s="80">
        <f t="shared" ref="R8:R42" si="14">IF(P8=0,Q8,Q8/P8)</f>
        <v>0</v>
      </c>
      <c r="S8" s="81">
        <f t="shared" ref="S8:S42" si="15">IF(E8&lt;0.5,0,F8/E8)</f>
        <v>0</v>
      </c>
      <c r="T8" s="82">
        <f>5*R8/(1+5*(1-O8)*R8)</f>
        <v>0</v>
      </c>
      <c r="U8" s="83">
        <f>U7*(1-T7)</f>
        <v>99841.480232196162</v>
      </c>
      <c r="V8" s="83">
        <f>5*U8*((1-T8)+O8*T8)</f>
        <v>499207.40116098081</v>
      </c>
      <c r="W8" s="84">
        <f>SUM(V8:V$24)</f>
        <v>7416205.2833035886</v>
      </c>
      <c r="X8" s="85">
        <f t="shared" si="0"/>
        <v>499207.40116098081</v>
      </c>
      <c r="Y8" s="83">
        <f>SUM(X8:X$24)</f>
        <v>7301468.6837230539</v>
      </c>
      <c r="Z8" s="83">
        <f t="shared" si="1"/>
        <v>0</v>
      </c>
      <c r="AA8" s="84">
        <f>SUM(Z8:Z$24)</f>
        <v>114736.59958053651</v>
      </c>
      <c r="AB8" s="77">
        <f t="shared" si="2"/>
        <v>74.279801001107998</v>
      </c>
      <c r="AC8" s="78">
        <f t="shared" si="3"/>
        <v>73.130613315652027</v>
      </c>
      <c r="AD8" s="86">
        <f t="shared" ref="AD8:AD42" si="16">AC8/AB8*100</f>
        <v>98.452893424635278</v>
      </c>
      <c r="AE8" s="78">
        <f t="shared" si="4"/>
        <v>1.1491876854559802</v>
      </c>
      <c r="AF8" s="87">
        <f t="shared" ref="AF8:AF42" si="17">AE8/AB8*100</f>
        <v>1.5471065753647324</v>
      </c>
      <c r="AH8" s="88">
        <f>IF(D8=0,0,T8*T8*(1-T8)/D8)</f>
        <v>0</v>
      </c>
      <c r="AI8" s="89">
        <f t="shared" ref="AI8:AI42" si="18">IF(E8&lt;0.5,0,S8*(1-S8)/E8)</f>
        <v>0</v>
      </c>
      <c r="AJ8" s="89">
        <f>U8*U8*((1-O8)*5+AB9)^2*AH8</f>
        <v>0</v>
      </c>
      <c r="AK8" s="89">
        <f>SUM(AJ8:AJ$24)/U8/U8</f>
        <v>0.2238339311703535</v>
      </c>
      <c r="AL8" s="89">
        <f>U8*U8*((1-O8)*5*(1-S8)+AC9)^2*AH8+V8*V8*AI8</f>
        <v>0</v>
      </c>
      <c r="AM8" s="89">
        <f>SUM(AL8:AL$24)/U8/U8</f>
        <v>0.20473475188400839</v>
      </c>
      <c r="AN8" s="89">
        <f>U8*U8*((1-O8)*5*S8+AE9)^2*AH8+V8*V8*AI8</f>
        <v>0</v>
      </c>
      <c r="AO8" s="90">
        <f>SUM(AN8:AN$24)/U8/U8</f>
        <v>4.1200142107007866E-3</v>
      </c>
      <c r="AP8" s="77">
        <f t="shared" si="5"/>
        <v>73.35250362163147</v>
      </c>
      <c r="AQ8" s="78">
        <f t="shared" si="6"/>
        <v>75.207098380584526</v>
      </c>
      <c r="AR8" s="78">
        <f t="shared" si="7"/>
        <v>72.243759876329833</v>
      </c>
      <c r="AS8" s="78">
        <f t="shared" si="8"/>
        <v>74.017466754974222</v>
      </c>
      <c r="AT8" s="78">
        <f t="shared" si="9"/>
        <v>1.0233805052482188</v>
      </c>
      <c r="AU8" s="91">
        <f t="shared" si="10"/>
        <v>1.2749948656637415</v>
      </c>
    </row>
    <row r="9" spans="1:47" ht="14.45" customHeight="1" x14ac:dyDescent="0.15">
      <c r="A9" s="203"/>
      <c r="B9" s="205" t="s">
        <v>70</v>
      </c>
      <c r="C9" s="71">
        <v>3478</v>
      </c>
      <c r="D9" s="72">
        <v>0</v>
      </c>
      <c r="E9" s="72">
        <v>1150</v>
      </c>
      <c r="F9" s="126">
        <v>0</v>
      </c>
      <c r="G9" s="74" t="s">
        <v>71</v>
      </c>
      <c r="H9" s="72">
        <v>3013782</v>
      </c>
      <c r="I9" s="72">
        <v>350</v>
      </c>
      <c r="J9" s="75">
        <v>10</v>
      </c>
      <c r="K9" s="72">
        <v>99614</v>
      </c>
      <c r="L9" s="76">
        <v>6966743</v>
      </c>
      <c r="M9" s="179"/>
      <c r="N9" s="54"/>
      <c r="O9" s="77">
        <f t="shared" si="11"/>
        <v>0.56491228070175448</v>
      </c>
      <c r="P9" s="78">
        <f t="shared" si="12"/>
        <v>1.0145269823413694</v>
      </c>
      <c r="Q9" s="79">
        <f t="shared" si="13"/>
        <v>0</v>
      </c>
      <c r="R9" s="80">
        <f t="shared" si="14"/>
        <v>0</v>
      </c>
      <c r="S9" s="81">
        <f t="shared" si="15"/>
        <v>0</v>
      </c>
      <c r="T9" s="82">
        <f t="shared" ref="T9:T22" si="19">5*R9/(1+5*(1-O9)*R9)</f>
        <v>0</v>
      </c>
      <c r="U9" s="83">
        <f t="shared" ref="U9:U23" si="20">U8*(1-T8)</f>
        <v>99841.480232196162</v>
      </c>
      <c r="V9" s="83">
        <f t="shared" ref="V9:V22" si="21">5*U9*((1-T9)+O9*T9)</f>
        <v>499207.40116098081</v>
      </c>
      <c r="W9" s="84">
        <f>SUM(V9:V$24)</f>
        <v>6916997.8821426071</v>
      </c>
      <c r="X9" s="85">
        <f t="shared" si="0"/>
        <v>499207.40116098081</v>
      </c>
      <c r="Y9" s="83">
        <f>SUM(X9:X$24)</f>
        <v>6802261.2825620724</v>
      </c>
      <c r="Z9" s="83">
        <f t="shared" si="1"/>
        <v>0</v>
      </c>
      <c r="AA9" s="84">
        <f>SUM(Z9:Z$24)</f>
        <v>114736.59958053651</v>
      </c>
      <c r="AB9" s="77">
        <f t="shared" si="2"/>
        <v>69.279801001107984</v>
      </c>
      <c r="AC9" s="78">
        <f t="shared" si="3"/>
        <v>68.130613315652027</v>
      </c>
      <c r="AD9" s="86">
        <f t="shared" si="16"/>
        <v>98.341237028903166</v>
      </c>
      <c r="AE9" s="78">
        <f t="shared" si="4"/>
        <v>1.1491876854559802</v>
      </c>
      <c r="AF9" s="87">
        <f t="shared" si="17"/>
        <v>1.6587629710968732</v>
      </c>
      <c r="AH9" s="88">
        <f>IF(D9=0,0,T9*T9*(1-T9)/D9)</f>
        <v>0</v>
      </c>
      <c r="AI9" s="89">
        <f t="shared" si="18"/>
        <v>0</v>
      </c>
      <c r="AJ9" s="89">
        <f t="shared" ref="AJ9:AJ23" si="22">U9*U9*((1-O9)*5+AB10)^2*AH9</f>
        <v>0</v>
      </c>
      <c r="AK9" s="89">
        <f>SUM(AJ9:AJ$24)/U9/U9</f>
        <v>0.2238339311703535</v>
      </c>
      <c r="AL9" s="89">
        <f t="shared" ref="AL9:AL23" si="23">U9*U9*((1-O9)*5*(1-S9)+AC10)^2*AH9+V9*V9*AI9</f>
        <v>0</v>
      </c>
      <c r="AM9" s="89">
        <f>SUM(AL9:AL$24)/U9/U9</f>
        <v>0.20473475188400839</v>
      </c>
      <c r="AN9" s="89">
        <f t="shared" ref="AN9:AN23" si="24">U9*U9*((1-O9)*5*S9+AE10)^2*AH9+V9*V9*AI9</f>
        <v>0</v>
      </c>
      <c r="AO9" s="90">
        <f>SUM(AN9:AN$24)/U9/U9</f>
        <v>4.1200142107007866E-3</v>
      </c>
      <c r="AP9" s="77">
        <f t="shared" si="5"/>
        <v>68.352503621631456</v>
      </c>
      <c r="AQ9" s="78">
        <f t="shared" si="6"/>
        <v>70.207098380584512</v>
      </c>
      <c r="AR9" s="78">
        <f t="shared" si="7"/>
        <v>67.243759876329833</v>
      </c>
      <c r="AS9" s="78">
        <f t="shared" si="8"/>
        <v>69.017466754974222</v>
      </c>
      <c r="AT9" s="78">
        <f t="shared" si="9"/>
        <v>1.0233805052482188</v>
      </c>
      <c r="AU9" s="91">
        <f t="shared" si="10"/>
        <v>1.2749948656637415</v>
      </c>
    </row>
    <row r="10" spans="1:47" ht="14.45" customHeight="1" x14ac:dyDescent="0.15">
      <c r="A10" s="203"/>
      <c r="B10" s="205" t="s">
        <v>138</v>
      </c>
      <c r="C10" s="71">
        <v>3466</v>
      </c>
      <c r="D10" s="72">
        <v>0</v>
      </c>
      <c r="E10" s="72">
        <v>1093</v>
      </c>
      <c r="F10" s="126">
        <v>0</v>
      </c>
      <c r="G10" s="74" t="s">
        <v>73</v>
      </c>
      <c r="H10" s="72">
        <v>3096387</v>
      </c>
      <c r="I10" s="72">
        <v>941</v>
      </c>
      <c r="J10" s="75">
        <v>15</v>
      </c>
      <c r="K10" s="72">
        <v>99557</v>
      </c>
      <c r="L10" s="76">
        <v>6468797</v>
      </c>
      <c r="M10" s="179"/>
      <c r="N10" s="54"/>
      <c r="O10" s="77">
        <f t="shared" si="11"/>
        <v>0.5870129870129871</v>
      </c>
      <c r="P10" s="78">
        <f t="shared" si="12"/>
        <v>0.98169808499767264</v>
      </c>
      <c r="Q10" s="79">
        <f t="shared" si="13"/>
        <v>0</v>
      </c>
      <c r="R10" s="80">
        <f t="shared" si="14"/>
        <v>0</v>
      </c>
      <c r="S10" s="81">
        <f t="shared" si="15"/>
        <v>0</v>
      </c>
      <c r="T10" s="82">
        <f t="shared" si="19"/>
        <v>0</v>
      </c>
      <c r="U10" s="83">
        <f t="shared" si="20"/>
        <v>99841.480232196162</v>
      </c>
      <c r="V10" s="83">
        <f t="shared" si="21"/>
        <v>499207.40116098081</v>
      </c>
      <c r="W10" s="84">
        <f>SUM(V10:V$24)</f>
        <v>6417790.4809816275</v>
      </c>
      <c r="X10" s="85">
        <f t="shared" si="0"/>
        <v>499207.40116098081</v>
      </c>
      <c r="Y10" s="83">
        <f>SUM(X10:X$24)</f>
        <v>6303053.8814010909</v>
      </c>
      <c r="Z10" s="83">
        <f t="shared" si="1"/>
        <v>0</v>
      </c>
      <c r="AA10" s="84">
        <f>SUM(Z10:Z$24)</f>
        <v>114736.59958053651</v>
      </c>
      <c r="AB10" s="77">
        <f t="shared" si="2"/>
        <v>64.279801001107998</v>
      </c>
      <c r="AC10" s="78">
        <f t="shared" si="3"/>
        <v>63.13061331565202</v>
      </c>
      <c r="AD10" s="86">
        <f t="shared" si="16"/>
        <v>98.212210262697965</v>
      </c>
      <c r="AE10" s="78">
        <f t="shared" si="4"/>
        <v>1.1491876854559802</v>
      </c>
      <c r="AF10" s="87">
        <f t="shared" si="17"/>
        <v>1.7877897373020357</v>
      </c>
      <c r="AH10" s="88">
        <f t="shared" ref="AH10:AH22" si="25">IF(D10=0,0,T10*T10*(1-T10)/D10)</f>
        <v>0</v>
      </c>
      <c r="AI10" s="89">
        <f t="shared" si="18"/>
        <v>0</v>
      </c>
      <c r="AJ10" s="89">
        <f t="shared" si="22"/>
        <v>0</v>
      </c>
      <c r="AK10" s="89">
        <f>SUM(AJ10:AJ$24)/U10/U10</f>
        <v>0.2238339311703535</v>
      </c>
      <c r="AL10" s="89">
        <f t="shared" si="23"/>
        <v>0</v>
      </c>
      <c r="AM10" s="89">
        <f>SUM(AL10:AL$24)/U10/U10</f>
        <v>0.20473475188400839</v>
      </c>
      <c r="AN10" s="89">
        <f t="shared" si="24"/>
        <v>0</v>
      </c>
      <c r="AO10" s="90">
        <f>SUM(AN10:AN$24)/U10/U10</f>
        <v>4.1200142107007866E-3</v>
      </c>
      <c r="AP10" s="77">
        <f t="shared" si="5"/>
        <v>63.35250362163147</v>
      </c>
      <c r="AQ10" s="78">
        <f t="shared" si="6"/>
        <v>65.207098380584526</v>
      </c>
      <c r="AR10" s="78">
        <f t="shared" si="7"/>
        <v>62.243759876329825</v>
      </c>
      <c r="AS10" s="78">
        <f t="shared" si="8"/>
        <v>64.017466754974222</v>
      </c>
      <c r="AT10" s="78">
        <f t="shared" si="9"/>
        <v>1.0233805052482188</v>
      </c>
      <c r="AU10" s="91">
        <f t="shared" si="10"/>
        <v>1.2749948656637415</v>
      </c>
    </row>
    <row r="11" spans="1:47" ht="14.45" customHeight="1" x14ac:dyDescent="0.15">
      <c r="A11" s="203"/>
      <c r="B11" s="205" t="s">
        <v>178</v>
      </c>
      <c r="C11" s="71">
        <v>2118</v>
      </c>
      <c r="D11" s="72">
        <v>1</v>
      </c>
      <c r="E11" s="72">
        <v>723</v>
      </c>
      <c r="F11" s="126">
        <v>0</v>
      </c>
      <c r="G11" s="74" t="s">
        <v>75</v>
      </c>
      <c r="H11" s="72">
        <v>3228469</v>
      </c>
      <c r="I11" s="72">
        <v>1962</v>
      </c>
      <c r="J11" s="75">
        <v>20</v>
      </c>
      <c r="K11" s="72">
        <v>99403</v>
      </c>
      <c r="L11" s="76">
        <v>5971330</v>
      </c>
      <c r="M11" s="179"/>
      <c r="N11" s="54"/>
      <c r="O11" s="77">
        <f t="shared" si="11"/>
        <v>0.52070175438596489</v>
      </c>
      <c r="P11" s="78">
        <f t="shared" si="12"/>
        <v>1.0583511809924049</v>
      </c>
      <c r="Q11" s="79">
        <f t="shared" si="13"/>
        <v>4.7214353163361664E-4</v>
      </c>
      <c r="R11" s="80">
        <f t="shared" si="14"/>
        <v>4.4611234920236264E-4</v>
      </c>
      <c r="S11" s="81">
        <f t="shared" si="15"/>
        <v>0</v>
      </c>
      <c r="T11" s="82">
        <f t="shared" si="19"/>
        <v>2.228179589561037E-3</v>
      </c>
      <c r="U11" s="83">
        <f t="shared" si="20"/>
        <v>99841.480232196162</v>
      </c>
      <c r="V11" s="83">
        <f t="shared" si="21"/>
        <v>498674.2663427777</v>
      </c>
      <c r="W11" s="84">
        <f>SUM(V11:V$24)</f>
        <v>5918583.0798206469</v>
      </c>
      <c r="X11" s="85">
        <f t="shared" si="0"/>
        <v>498674.2663427777</v>
      </c>
      <c r="Y11" s="83">
        <f>SUM(X11:X$24)</f>
        <v>5803846.4802401103</v>
      </c>
      <c r="Z11" s="83">
        <f t="shared" si="1"/>
        <v>0</v>
      </c>
      <c r="AA11" s="84">
        <f>SUM(Z11:Z$24)</f>
        <v>114736.59958053651</v>
      </c>
      <c r="AB11" s="77">
        <f t="shared" si="2"/>
        <v>59.279801001108005</v>
      </c>
      <c r="AC11" s="78">
        <f t="shared" si="3"/>
        <v>58.13061331565202</v>
      </c>
      <c r="AD11" s="86">
        <f t="shared" si="16"/>
        <v>98.061417774606724</v>
      </c>
      <c r="AE11" s="78">
        <f t="shared" si="4"/>
        <v>1.1491876854559802</v>
      </c>
      <c r="AF11" s="87">
        <f t="shared" si="17"/>
        <v>1.9385822253932679</v>
      </c>
      <c r="AH11" s="88">
        <f t="shared" si="25"/>
        <v>4.953721852329687E-6</v>
      </c>
      <c r="AI11" s="89">
        <f t="shared" si="18"/>
        <v>0</v>
      </c>
      <c r="AJ11" s="89">
        <f t="shared" si="22"/>
        <v>159328707.59301877</v>
      </c>
      <c r="AK11" s="89">
        <f>SUM(AJ11:AJ$24)/U11/U11</f>
        <v>0.2238339311703535</v>
      </c>
      <c r="AL11" s="89">
        <f t="shared" si="23"/>
        <v>152933006.77716273</v>
      </c>
      <c r="AM11" s="89">
        <f>SUM(AL11:AL$24)/U11/U11</f>
        <v>0.20473475188400839</v>
      </c>
      <c r="AN11" s="89">
        <f t="shared" si="24"/>
        <v>65504.796011823215</v>
      </c>
      <c r="AO11" s="90">
        <f>SUM(AN11:AN$24)/U11/U11</f>
        <v>4.1200142107007866E-3</v>
      </c>
      <c r="AP11" s="77">
        <f t="shared" si="5"/>
        <v>58.352503621631477</v>
      </c>
      <c r="AQ11" s="78">
        <f t="shared" si="6"/>
        <v>60.207098380584533</v>
      </c>
      <c r="AR11" s="78">
        <f t="shared" si="7"/>
        <v>57.243759876329825</v>
      </c>
      <c r="AS11" s="78">
        <f t="shared" si="8"/>
        <v>59.017466754974215</v>
      </c>
      <c r="AT11" s="78">
        <f t="shared" si="9"/>
        <v>1.0233805052482188</v>
      </c>
      <c r="AU11" s="91">
        <f t="shared" si="10"/>
        <v>1.2749948656637415</v>
      </c>
    </row>
    <row r="12" spans="1:47" ht="14.45" customHeight="1" x14ac:dyDescent="0.15">
      <c r="A12" s="203"/>
      <c r="B12" s="205" t="s">
        <v>189</v>
      </c>
      <c r="C12" s="71">
        <v>2972</v>
      </c>
      <c r="D12" s="72">
        <v>3</v>
      </c>
      <c r="E12" s="72">
        <v>1048</v>
      </c>
      <c r="F12" s="126">
        <v>0</v>
      </c>
      <c r="G12" s="74" t="s">
        <v>77</v>
      </c>
      <c r="H12" s="72">
        <v>3642952</v>
      </c>
      <c r="I12" s="72">
        <v>2412</v>
      </c>
      <c r="J12" s="75">
        <v>25</v>
      </c>
      <c r="K12" s="72">
        <v>99118</v>
      </c>
      <c r="L12" s="76">
        <v>5474998</v>
      </c>
      <c r="M12" s="179"/>
      <c r="N12" s="54"/>
      <c r="O12" s="77">
        <f t="shared" si="11"/>
        <v>0.51083591331269351</v>
      </c>
      <c r="P12" s="78">
        <f t="shared" si="12"/>
        <v>1.0142640282602235</v>
      </c>
      <c r="Q12" s="79">
        <f t="shared" si="13"/>
        <v>1.009421265141319E-3</v>
      </c>
      <c r="R12" s="80">
        <f t="shared" si="14"/>
        <v>9.9522534272736512E-4</v>
      </c>
      <c r="S12" s="81">
        <f t="shared" si="15"/>
        <v>0</v>
      </c>
      <c r="T12" s="82">
        <f t="shared" si="19"/>
        <v>4.9640435244258374E-3</v>
      </c>
      <c r="U12" s="83">
        <f t="shared" si="20"/>
        <v>99619.015483751224</v>
      </c>
      <c r="V12" s="83">
        <f t="shared" si="21"/>
        <v>496885.5871039257</v>
      </c>
      <c r="W12" s="84">
        <f>SUM(V12:V$24)</f>
        <v>5419908.8134778691</v>
      </c>
      <c r="X12" s="85">
        <f t="shared" si="0"/>
        <v>496885.5871039257</v>
      </c>
      <c r="Y12" s="83">
        <f>SUM(X12:X$24)</f>
        <v>5305172.2138973325</v>
      </c>
      <c r="Z12" s="83">
        <f t="shared" si="1"/>
        <v>0</v>
      </c>
      <c r="AA12" s="84">
        <f>SUM(Z12:Z$24)</f>
        <v>114736.59958053651</v>
      </c>
      <c r="AB12" s="77">
        <f t="shared" si="2"/>
        <v>54.406367972607661</v>
      </c>
      <c r="AC12" s="78">
        <f t="shared" si="3"/>
        <v>53.254613972396214</v>
      </c>
      <c r="AD12" s="86">
        <f t="shared" si="16"/>
        <v>97.883052952934975</v>
      </c>
      <c r="AE12" s="78">
        <f t="shared" si="4"/>
        <v>1.1517540002114466</v>
      </c>
      <c r="AF12" s="87">
        <f t="shared" si="17"/>
        <v>2.11694704706502</v>
      </c>
      <c r="AH12" s="88">
        <f t="shared" si="25"/>
        <v>8.1731351671757E-6</v>
      </c>
      <c r="AI12" s="89">
        <f t="shared" si="18"/>
        <v>0</v>
      </c>
      <c r="AJ12" s="89">
        <f t="shared" si="22"/>
        <v>220257042.56116849</v>
      </c>
      <c r="AK12" s="89">
        <f>SUM(AJ12:AJ$24)/U12/U12</f>
        <v>0.20877978772322117</v>
      </c>
      <c r="AL12" s="89">
        <f t="shared" si="23"/>
        <v>210580902.98925459</v>
      </c>
      <c r="AM12" s="89">
        <f>SUM(AL12:AL$24)/U12/U12</f>
        <v>0.19023968171616371</v>
      </c>
      <c r="AN12" s="89">
        <f t="shared" si="24"/>
        <v>108671.35479313674</v>
      </c>
      <c r="AO12" s="90">
        <f>SUM(AN12:AN$24)/U12/U12</f>
        <v>4.131835342688607E-3</v>
      </c>
      <c r="AP12" s="77">
        <f t="shared" si="5"/>
        <v>53.510796405105921</v>
      </c>
      <c r="AQ12" s="78">
        <f t="shared" si="6"/>
        <v>55.301939540109402</v>
      </c>
      <c r="AR12" s="78">
        <f t="shared" si="7"/>
        <v>52.399731079082272</v>
      </c>
      <c r="AS12" s="78">
        <f t="shared" si="8"/>
        <v>54.109496865710156</v>
      </c>
      <c r="AT12" s="78">
        <f t="shared" si="9"/>
        <v>1.0257664664929371</v>
      </c>
      <c r="AU12" s="91">
        <f t="shared" si="10"/>
        <v>1.277741533929956</v>
      </c>
    </row>
    <row r="13" spans="1:47" ht="14.45" customHeight="1" x14ac:dyDescent="0.15">
      <c r="A13" s="203"/>
      <c r="B13" s="205" t="s">
        <v>190</v>
      </c>
      <c r="C13" s="71">
        <v>3603</v>
      </c>
      <c r="D13" s="72">
        <v>3</v>
      </c>
      <c r="E13" s="72">
        <v>1208</v>
      </c>
      <c r="F13" s="126">
        <v>0</v>
      </c>
      <c r="G13" s="74" t="s">
        <v>79</v>
      </c>
      <c r="H13" s="72">
        <v>4180032</v>
      </c>
      <c r="I13" s="72">
        <v>3177</v>
      </c>
      <c r="J13" s="75">
        <v>30</v>
      </c>
      <c r="K13" s="72">
        <v>98795</v>
      </c>
      <c r="L13" s="76">
        <v>4980198</v>
      </c>
      <c r="M13" s="179"/>
      <c r="N13" s="54"/>
      <c r="O13" s="77">
        <f t="shared" si="11"/>
        <v>0.51657754010695189</v>
      </c>
      <c r="P13" s="78">
        <f t="shared" si="12"/>
        <v>1.0020178689264798</v>
      </c>
      <c r="Q13" s="79">
        <f t="shared" si="13"/>
        <v>8.3263946711074107E-4</v>
      </c>
      <c r="R13" s="80">
        <f t="shared" si="14"/>
        <v>8.3096269331284114E-4</v>
      </c>
      <c r="S13" s="81">
        <f t="shared" si="15"/>
        <v>0</v>
      </c>
      <c r="T13" s="82">
        <f t="shared" si="19"/>
        <v>4.1464851261866472E-3</v>
      </c>
      <c r="U13" s="83">
        <f t="shared" si="20"/>
        <v>99124.502355029428</v>
      </c>
      <c r="V13" s="83">
        <f t="shared" si="21"/>
        <v>494629.03444817173</v>
      </c>
      <c r="W13" s="84">
        <f>SUM(V13:V$24)</f>
        <v>4923023.2263739426</v>
      </c>
      <c r="X13" s="85">
        <f t="shared" si="0"/>
        <v>494629.03444817173</v>
      </c>
      <c r="Y13" s="83">
        <f>SUM(X13:X$24)</f>
        <v>4808286.6267934069</v>
      </c>
      <c r="Z13" s="83">
        <f t="shared" si="1"/>
        <v>0</v>
      </c>
      <c r="AA13" s="84">
        <f>SUM(Z13:Z$24)</f>
        <v>114736.59958053651</v>
      </c>
      <c r="AB13" s="77">
        <f t="shared" si="2"/>
        <v>49.665048594558272</v>
      </c>
      <c r="AC13" s="78">
        <f t="shared" si="3"/>
        <v>48.507548714563022</v>
      </c>
      <c r="AD13" s="86">
        <f t="shared" si="16"/>
        <v>97.669387400695967</v>
      </c>
      <c r="AE13" s="78">
        <f t="shared" si="4"/>
        <v>1.1574998799952607</v>
      </c>
      <c r="AF13" s="87">
        <f t="shared" si="17"/>
        <v>2.3306125993040632</v>
      </c>
      <c r="AH13" s="88">
        <f t="shared" si="25"/>
        <v>5.7073489925539217E-6</v>
      </c>
      <c r="AI13" s="89">
        <f t="shared" si="18"/>
        <v>0</v>
      </c>
      <c r="AJ13" s="89">
        <f t="shared" si="22"/>
        <v>125348263.73188756</v>
      </c>
      <c r="AK13" s="89">
        <f>SUM(AJ13:AJ$24)/U13/U13</f>
        <v>0.18845161064372307</v>
      </c>
      <c r="AL13" s="89">
        <f t="shared" si="23"/>
        <v>119260731.02372928</v>
      </c>
      <c r="AM13" s="89">
        <f>SUM(AL13:AL$24)/U13/U13</f>
        <v>0.1707108391012227</v>
      </c>
      <c r="AN13" s="89">
        <f t="shared" si="24"/>
        <v>75761.306908503946</v>
      </c>
      <c r="AO13" s="90">
        <f>SUM(AN13:AN$24)/U13/U13</f>
        <v>4.1621040977312231E-3</v>
      </c>
      <c r="AP13" s="77">
        <f t="shared" si="5"/>
        <v>48.814192726946764</v>
      </c>
      <c r="AQ13" s="78">
        <f t="shared" si="6"/>
        <v>50.515904462169779</v>
      </c>
      <c r="AR13" s="78">
        <f t="shared" si="7"/>
        <v>47.69773221714447</v>
      </c>
      <c r="AS13" s="78">
        <f t="shared" si="8"/>
        <v>49.317365211981574</v>
      </c>
      <c r="AT13" s="78">
        <f t="shared" si="9"/>
        <v>1.0310517123460445</v>
      </c>
      <c r="AU13" s="91">
        <f t="shared" si="10"/>
        <v>1.2839480476444769</v>
      </c>
    </row>
    <row r="14" spans="1:47" ht="14.45" customHeight="1" x14ac:dyDescent="0.15">
      <c r="A14" s="203"/>
      <c r="B14" s="205" t="s">
        <v>142</v>
      </c>
      <c r="C14" s="71">
        <v>3581</v>
      </c>
      <c r="D14" s="72">
        <v>8</v>
      </c>
      <c r="E14" s="72">
        <v>1207</v>
      </c>
      <c r="F14" s="126">
        <v>0</v>
      </c>
      <c r="G14" s="74" t="s">
        <v>81</v>
      </c>
      <c r="H14" s="72">
        <v>4926663</v>
      </c>
      <c r="I14" s="72">
        <v>4867</v>
      </c>
      <c r="J14" s="75">
        <v>35</v>
      </c>
      <c r="K14" s="72">
        <v>98421</v>
      </c>
      <c r="L14" s="76">
        <v>4487127</v>
      </c>
      <c r="M14" s="179"/>
      <c r="N14" s="54"/>
      <c r="O14" s="77">
        <f t="shared" si="11"/>
        <v>0.53387096774193554</v>
      </c>
      <c r="P14" s="78">
        <f t="shared" si="12"/>
        <v>0.97782963082719465</v>
      </c>
      <c r="Q14" s="79">
        <f t="shared" si="13"/>
        <v>2.2340128455738619E-3</v>
      </c>
      <c r="R14" s="80">
        <f t="shared" si="14"/>
        <v>2.2846647055315755E-3</v>
      </c>
      <c r="S14" s="81">
        <f t="shared" si="15"/>
        <v>0</v>
      </c>
      <c r="T14" s="82">
        <f t="shared" si="19"/>
        <v>1.1362819437340266E-2</v>
      </c>
      <c r="U14" s="83">
        <f t="shared" si="20"/>
        <v>98713.484080373644</v>
      </c>
      <c r="V14" s="83">
        <f t="shared" si="21"/>
        <v>490953.22080316808</v>
      </c>
      <c r="W14" s="84">
        <f>SUM(V14:V$24)</f>
        <v>4428394.1919257706</v>
      </c>
      <c r="X14" s="85">
        <f t="shared" si="0"/>
        <v>490953.22080316808</v>
      </c>
      <c r="Y14" s="83">
        <f>SUM(X14:X$24)</f>
        <v>4313657.5923452349</v>
      </c>
      <c r="Z14" s="83">
        <f t="shared" si="1"/>
        <v>0</v>
      </c>
      <c r="AA14" s="84">
        <f>SUM(Z14:Z$24)</f>
        <v>114736.59958053651</v>
      </c>
      <c r="AB14" s="77">
        <f t="shared" si="2"/>
        <v>44.86108694451633</v>
      </c>
      <c r="AC14" s="78">
        <f t="shared" si="3"/>
        <v>43.698767524333412</v>
      </c>
      <c r="AD14" s="86">
        <f t="shared" si="16"/>
        <v>97.409069865782655</v>
      </c>
      <c r="AE14" s="78">
        <f t="shared" si="4"/>
        <v>1.1623194201829272</v>
      </c>
      <c r="AF14" s="87">
        <f t="shared" si="17"/>
        <v>2.5909301342173681</v>
      </c>
      <c r="AH14" s="88">
        <f t="shared" si="25"/>
        <v>1.595582128711034E-5</v>
      </c>
      <c r="AI14" s="89">
        <f t="shared" si="18"/>
        <v>0</v>
      </c>
      <c r="AJ14" s="89">
        <f t="shared" si="22"/>
        <v>283173726.22972757</v>
      </c>
      <c r="AK14" s="89">
        <f>SUM(AJ14:AJ$24)/U14/U14</f>
        <v>0.17716052464331131</v>
      </c>
      <c r="AL14" s="89">
        <f t="shared" si="23"/>
        <v>267786603.22458836</v>
      </c>
      <c r="AM14" s="89">
        <f>SUM(AL14:AL$24)/U14/U14</f>
        <v>0.1598964334798767</v>
      </c>
      <c r="AN14" s="89">
        <f t="shared" si="24"/>
        <v>214906.34302664149</v>
      </c>
      <c r="AO14" s="90">
        <f>SUM(AN14:AN$24)/U14/U14</f>
        <v>4.1890612833227698E-3</v>
      </c>
      <c r="AP14" s="77">
        <f t="shared" si="5"/>
        <v>44.036114295594111</v>
      </c>
      <c r="AQ14" s="78">
        <f t="shared" si="6"/>
        <v>45.68605959343855</v>
      </c>
      <c r="AR14" s="78">
        <f t="shared" si="7"/>
        <v>42.915021303381572</v>
      </c>
      <c r="AS14" s="78">
        <f t="shared" si="8"/>
        <v>44.482513745285253</v>
      </c>
      <c r="AT14" s="78">
        <f t="shared" si="9"/>
        <v>1.0354624226383977</v>
      </c>
      <c r="AU14" s="91">
        <f t="shared" si="10"/>
        <v>1.2891764177274567</v>
      </c>
    </row>
    <row r="15" spans="1:47" ht="14.45" customHeight="1" x14ac:dyDescent="0.15">
      <c r="A15" s="203"/>
      <c r="B15" s="205" t="s">
        <v>180</v>
      </c>
      <c r="C15" s="71">
        <v>3403</v>
      </c>
      <c r="D15" s="72">
        <v>6</v>
      </c>
      <c r="E15" s="72">
        <v>1114</v>
      </c>
      <c r="F15" s="126">
        <v>0</v>
      </c>
      <c r="G15" s="74" t="s">
        <v>83</v>
      </c>
      <c r="H15" s="72">
        <v>4381848</v>
      </c>
      <c r="I15" s="72">
        <v>6629</v>
      </c>
      <c r="J15" s="75">
        <v>40</v>
      </c>
      <c r="K15" s="72">
        <v>97925</v>
      </c>
      <c r="L15" s="76">
        <v>3996178</v>
      </c>
      <c r="M15" s="179"/>
      <c r="N15" s="54"/>
      <c r="O15" s="77">
        <f t="shared" si="11"/>
        <v>0.53368841544607193</v>
      </c>
      <c r="P15" s="78">
        <f t="shared" si="12"/>
        <v>0.98278483788079118</v>
      </c>
      <c r="Q15" s="79">
        <f t="shared" si="13"/>
        <v>1.7631501616220981E-3</v>
      </c>
      <c r="R15" s="80">
        <f t="shared" si="14"/>
        <v>1.7940347608781109E-3</v>
      </c>
      <c r="S15" s="81">
        <f t="shared" si="15"/>
        <v>0</v>
      </c>
      <c r="T15" s="82">
        <f t="shared" si="19"/>
        <v>8.9328087945682866E-3</v>
      </c>
      <c r="U15" s="83">
        <f t="shared" si="20"/>
        <v>97591.820584737594</v>
      </c>
      <c r="V15" s="83">
        <f t="shared" si="21"/>
        <v>485926.52283424931</v>
      </c>
      <c r="W15" s="84">
        <f>SUM(V15:V$24)</f>
        <v>3937440.9711226025</v>
      </c>
      <c r="X15" s="85">
        <f t="shared" si="0"/>
        <v>485926.52283424931</v>
      </c>
      <c r="Y15" s="83">
        <f>SUM(X15:X$24)</f>
        <v>3822704.3715420663</v>
      </c>
      <c r="Z15" s="83">
        <f t="shared" si="1"/>
        <v>0</v>
      </c>
      <c r="AA15" s="84">
        <f>SUM(Z15:Z$24)</f>
        <v>114736.59958053651</v>
      </c>
      <c r="AB15" s="77">
        <f t="shared" si="2"/>
        <v>40.346014118096896</v>
      </c>
      <c r="AC15" s="78">
        <f t="shared" si="3"/>
        <v>39.170335676060745</v>
      </c>
      <c r="AD15" s="86">
        <f t="shared" si="16"/>
        <v>97.086010928874359</v>
      </c>
      <c r="AE15" s="78">
        <f t="shared" si="4"/>
        <v>1.1756784420361577</v>
      </c>
      <c r="AF15" s="87">
        <f t="shared" si="17"/>
        <v>2.913989071125656</v>
      </c>
      <c r="AH15" s="88">
        <f t="shared" si="25"/>
        <v>1.3180379805135568E-5</v>
      </c>
      <c r="AI15" s="89">
        <f t="shared" si="18"/>
        <v>0</v>
      </c>
      <c r="AJ15" s="89">
        <f t="shared" si="22"/>
        <v>181432207.23640606</v>
      </c>
      <c r="AK15" s="89">
        <f>SUM(AJ15:AJ$24)/U15/U15</f>
        <v>0.15152415054303722</v>
      </c>
      <c r="AL15" s="89">
        <f t="shared" si="23"/>
        <v>170286161.48028064</v>
      </c>
      <c r="AM15" s="89">
        <f>SUM(AL15:AL$24)/U15/U15</f>
        <v>0.13547651989440251</v>
      </c>
      <c r="AN15" s="89">
        <f t="shared" si="24"/>
        <v>176654.89494187888</v>
      </c>
      <c r="AO15" s="90">
        <f>SUM(AN15:AN$24)/U15/U15</f>
        <v>4.2633435819540693E-3</v>
      </c>
      <c r="AP15" s="77">
        <f t="shared" si="5"/>
        <v>39.5830624966122</v>
      </c>
      <c r="AQ15" s="78">
        <f t="shared" si="6"/>
        <v>41.108965739581592</v>
      </c>
      <c r="AR15" s="78">
        <f t="shared" si="7"/>
        <v>38.448915826856179</v>
      </c>
      <c r="AS15" s="78">
        <f t="shared" si="8"/>
        <v>39.89175552526531</v>
      </c>
      <c r="AT15" s="78">
        <f t="shared" si="9"/>
        <v>1.0477016445124083</v>
      </c>
      <c r="AU15" s="91">
        <f t="shared" si="10"/>
        <v>1.303655239559907</v>
      </c>
    </row>
    <row r="16" spans="1:47" ht="14.45" customHeight="1" x14ac:dyDescent="0.15">
      <c r="A16" s="203"/>
      <c r="B16" s="205" t="s">
        <v>144</v>
      </c>
      <c r="C16" s="71">
        <v>3898</v>
      </c>
      <c r="D16" s="72">
        <v>16</v>
      </c>
      <c r="E16" s="72">
        <v>1312</v>
      </c>
      <c r="F16" s="128">
        <v>1</v>
      </c>
      <c r="G16" s="74" t="s">
        <v>85</v>
      </c>
      <c r="H16" s="72">
        <v>4015388</v>
      </c>
      <c r="I16" s="72">
        <v>9566</v>
      </c>
      <c r="J16" s="75">
        <v>45</v>
      </c>
      <c r="K16" s="72">
        <v>97174</v>
      </c>
      <c r="L16" s="76">
        <v>3508304</v>
      </c>
      <c r="M16" s="179"/>
      <c r="N16" s="54"/>
      <c r="O16" s="77">
        <f t="shared" si="11"/>
        <v>0.53811965811965812</v>
      </c>
      <c r="P16" s="78">
        <f t="shared" si="12"/>
        <v>0.98381889997385186</v>
      </c>
      <c r="Q16" s="79">
        <f t="shared" si="13"/>
        <v>4.1046690610569521E-3</v>
      </c>
      <c r="R16" s="80">
        <f t="shared" si="14"/>
        <v>4.1721795151181251E-3</v>
      </c>
      <c r="S16" s="81">
        <f t="shared" si="15"/>
        <v>7.6219512195121954E-4</v>
      </c>
      <c r="T16" s="82">
        <f t="shared" si="19"/>
        <v>2.0661816050019925E-2</v>
      </c>
      <c r="U16" s="83">
        <f t="shared" si="20"/>
        <v>96720.051511540325</v>
      </c>
      <c r="V16" s="83">
        <f t="shared" si="21"/>
        <v>478985.12167046987</v>
      </c>
      <c r="W16" s="84">
        <f>SUM(V16:V$24)</f>
        <v>3451514.4482883532</v>
      </c>
      <c r="X16" s="85">
        <f t="shared" si="0"/>
        <v>478620.04154724546</v>
      </c>
      <c r="Y16" s="83">
        <f>SUM(X16:X$24)</f>
        <v>3336777.8487078175</v>
      </c>
      <c r="Z16" s="83">
        <f t="shared" si="1"/>
        <v>365.08012322444353</v>
      </c>
      <c r="AA16" s="84">
        <f>SUM(Z16:Z$24)</f>
        <v>114736.59958053651</v>
      </c>
      <c r="AB16" s="77">
        <f t="shared" si="2"/>
        <v>35.68561424800864</v>
      </c>
      <c r="AC16" s="78">
        <f t="shared" si="3"/>
        <v>34.49933903632882</v>
      </c>
      <c r="AD16" s="86">
        <f t="shared" si="16"/>
        <v>96.675760704480467</v>
      </c>
      <c r="AE16" s="78">
        <f t="shared" si="4"/>
        <v>1.1862752116798294</v>
      </c>
      <c r="AF16" s="87">
        <f t="shared" si="17"/>
        <v>3.3242392955195577</v>
      </c>
      <c r="AH16" s="88">
        <f t="shared" si="25"/>
        <v>2.6130618332502688E-5</v>
      </c>
      <c r="AI16" s="89">
        <f t="shared" si="18"/>
        <v>5.8049861322202241E-7</v>
      </c>
      <c r="AJ16" s="89">
        <f t="shared" si="22"/>
        <v>277468722.63366711</v>
      </c>
      <c r="AK16" s="89">
        <f>SUM(AJ16:AJ$24)/U16/U16</f>
        <v>0.13487330944601864</v>
      </c>
      <c r="AL16" s="89">
        <f t="shared" si="23"/>
        <v>258042064.4798924</v>
      </c>
      <c r="AM16" s="89">
        <f>SUM(AL16:AL$24)/U16/U16</f>
        <v>0.11972657294461446</v>
      </c>
      <c r="AN16" s="89">
        <f t="shared" si="24"/>
        <v>490607.29599667888</v>
      </c>
      <c r="AO16" s="90">
        <f>SUM(AN16:AN$24)/U16/U16</f>
        <v>4.3216597811057515E-3</v>
      </c>
      <c r="AP16" s="77">
        <f t="shared" si="5"/>
        <v>34.965802254799421</v>
      </c>
      <c r="AQ16" s="78">
        <f t="shared" si="6"/>
        <v>36.40542624121786</v>
      </c>
      <c r="AR16" s="78">
        <f t="shared" si="7"/>
        <v>33.82114909049946</v>
      </c>
      <c r="AS16" s="78">
        <f t="shared" si="8"/>
        <v>35.177528982158179</v>
      </c>
      <c r="AT16" s="78">
        <f t="shared" si="9"/>
        <v>1.0574261208211979</v>
      </c>
      <c r="AU16" s="91">
        <f t="shared" si="10"/>
        <v>1.3151243025384609</v>
      </c>
    </row>
    <row r="17" spans="1:47" ht="14.45" customHeight="1" x14ac:dyDescent="0.15">
      <c r="A17" s="203"/>
      <c r="B17" s="205" t="s">
        <v>191</v>
      </c>
      <c r="C17" s="71">
        <v>4961</v>
      </c>
      <c r="D17" s="72">
        <v>25</v>
      </c>
      <c r="E17" s="72">
        <v>1666</v>
      </c>
      <c r="F17" s="128">
        <v>1</v>
      </c>
      <c r="G17" s="74" t="s">
        <v>87</v>
      </c>
      <c r="H17" s="72">
        <v>3807362</v>
      </c>
      <c r="I17" s="72">
        <v>14638</v>
      </c>
      <c r="J17" s="75">
        <v>50</v>
      </c>
      <c r="K17" s="72">
        <v>96004</v>
      </c>
      <c r="L17" s="76">
        <v>3025136</v>
      </c>
      <c r="M17" s="179"/>
      <c r="N17" s="54"/>
      <c r="O17" s="77">
        <f t="shared" si="11"/>
        <v>0.53771739130434781</v>
      </c>
      <c r="P17" s="78">
        <f t="shared" si="12"/>
        <v>0.99410913388781819</v>
      </c>
      <c r="Q17" s="79">
        <f t="shared" si="13"/>
        <v>5.0393065914130213E-3</v>
      </c>
      <c r="R17" s="80">
        <f t="shared" si="14"/>
        <v>5.0691683836612753E-3</v>
      </c>
      <c r="S17" s="81">
        <f t="shared" si="15"/>
        <v>6.0024009603841532E-4</v>
      </c>
      <c r="T17" s="82">
        <f t="shared" si="19"/>
        <v>2.5052305509648091E-2</v>
      </c>
      <c r="U17" s="83">
        <f t="shared" si="20"/>
        <v>94721.63959886042</v>
      </c>
      <c r="V17" s="83">
        <f t="shared" si="21"/>
        <v>468123.22535072389</v>
      </c>
      <c r="W17" s="84">
        <f>SUM(V17:V$24)</f>
        <v>2972529.3266178835</v>
      </c>
      <c r="X17" s="85">
        <f t="shared" si="0"/>
        <v>467842.23902098153</v>
      </c>
      <c r="Y17" s="83">
        <f>SUM(X17:X$24)</f>
        <v>2858157.8071605721</v>
      </c>
      <c r="Z17" s="83">
        <f t="shared" si="1"/>
        <v>280.98632974233124</v>
      </c>
      <c r="AA17" s="84">
        <f>SUM(Z17:Z$24)</f>
        <v>114371.51945731205</v>
      </c>
      <c r="AB17" s="77">
        <f t="shared" si="2"/>
        <v>31.38173430280915</v>
      </c>
      <c r="AC17" s="78">
        <f t="shared" si="3"/>
        <v>30.174285614825422</v>
      </c>
      <c r="AD17" s="86">
        <f t="shared" si="16"/>
        <v>96.152383815589047</v>
      </c>
      <c r="AE17" s="78">
        <f t="shared" si="4"/>
        <v>1.2074486879837334</v>
      </c>
      <c r="AF17" s="87">
        <f t="shared" si="17"/>
        <v>3.8476161844109678</v>
      </c>
      <c r="AH17" s="88">
        <f t="shared" si="25"/>
        <v>2.4475789327403107E-5</v>
      </c>
      <c r="AI17" s="89">
        <f t="shared" si="18"/>
        <v>3.6007191348470769E-7</v>
      </c>
      <c r="AJ17" s="89">
        <f t="shared" si="22"/>
        <v>190208037.24618578</v>
      </c>
      <c r="AK17" s="89">
        <f>SUM(AJ17:AJ$24)/U17/U17</f>
        <v>0.10969896475242558</v>
      </c>
      <c r="AL17" s="89">
        <f t="shared" si="23"/>
        <v>174635815.93287516</v>
      </c>
      <c r="AM17" s="89">
        <f>SUM(AL17:AL$24)/U17/U17</f>
        <v>9.6071570904577533E-2</v>
      </c>
      <c r="AN17" s="89">
        <f t="shared" si="24"/>
        <v>414835.45373649884</v>
      </c>
      <c r="AO17" s="90">
        <f>SUM(AN17:AN$24)/U17/U17</f>
        <v>4.4512569751974981E-3</v>
      </c>
      <c r="AP17" s="77">
        <f t="shared" si="5"/>
        <v>30.732565955619517</v>
      </c>
      <c r="AQ17" s="78">
        <f t="shared" si="6"/>
        <v>32.030902649998779</v>
      </c>
      <c r="AR17" s="78">
        <f t="shared" si="7"/>
        <v>29.56677549409736</v>
      </c>
      <c r="AS17" s="78">
        <f t="shared" si="8"/>
        <v>30.781795735553484</v>
      </c>
      <c r="AT17" s="78">
        <f t="shared" si="9"/>
        <v>1.0766819154613578</v>
      </c>
      <c r="AU17" s="91">
        <f t="shared" si="10"/>
        <v>1.338215460506109</v>
      </c>
    </row>
    <row r="18" spans="1:47" ht="14.45" customHeight="1" x14ac:dyDescent="0.15">
      <c r="A18" s="203"/>
      <c r="B18" s="205" t="s">
        <v>192</v>
      </c>
      <c r="C18" s="71">
        <v>5999</v>
      </c>
      <c r="D18" s="72">
        <v>49</v>
      </c>
      <c r="E18" s="72">
        <v>2019</v>
      </c>
      <c r="F18" s="128">
        <v>3</v>
      </c>
      <c r="G18" s="74" t="s">
        <v>89</v>
      </c>
      <c r="H18" s="72">
        <v>4296539</v>
      </c>
      <c r="I18" s="72">
        <v>27134</v>
      </c>
      <c r="J18" s="75">
        <v>55</v>
      </c>
      <c r="K18" s="72">
        <v>94164</v>
      </c>
      <c r="L18" s="76">
        <v>2549369</v>
      </c>
      <c r="M18" s="179"/>
      <c r="N18" s="54"/>
      <c r="O18" s="77">
        <f t="shared" si="11"/>
        <v>0.53580846634281754</v>
      </c>
      <c r="P18" s="78">
        <f t="shared" si="12"/>
        <v>1.017048497327077</v>
      </c>
      <c r="Q18" s="79">
        <f t="shared" si="13"/>
        <v>8.1680280046674443E-3</v>
      </c>
      <c r="R18" s="80">
        <f t="shared" si="14"/>
        <v>8.0311096532112106E-3</v>
      </c>
      <c r="S18" s="81">
        <f t="shared" si="15"/>
        <v>1.4858841010401188E-3</v>
      </c>
      <c r="T18" s="82">
        <f t="shared" si="19"/>
        <v>3.9420750772391003E-2</v>
      </c>
      <c r="U18" s="83">
        <f t="shared" si="20"/>
        <v>92348.644145254992</v>
      </c>
      <c r="V18" s="83">
        <f t="shared" si="21"/>
        <v>453293.88368675805</v>
      </c>
      <c r="W18" s="84">
        <f>SUM(V18:V$24)</f>
        <v>2504406.1012671599</v>
      </c>
      <c r="X18" s="85">
        <f t="shared" si="0"/>
        <v>452620.34151188919</v>
      </c>
      <c r="Y18" s="83">
        <f>SUM(X18:X$24)</f>
        <v>2390315.5681395903</v>
      </c>
      <c r="Z18" s="83">
        <f t="shared" si="1"/>
        <v>673.54217486888263</v>
      </c>
      <c r="AA18" s="84">
        <f>SUM(Z18:Z$24)</f>
        <v>114090.53312756972</v>
      </c>
      <c r="AB18" s="77">
        <f t="shared" si="2"/>
        <v>27.119034875357613</v>
      </c>
      <c r="AC18" s="78">
        <f t="shared" si="3"/>
        <v>25.883602193226224</v>
      </c>
      <c r="AD18" s="86">
        <f t="shared" si="16"/>
        <v>95.444407635413313</v>
      </c>
      <c r="AE18" s="78">
        <f t="shared" si="4"/>
        <v>1.2354326821313908</v>
      </c>
      <c r="AF18" s="87">
        <f t="shared" si="17"/>
        <v>4.5555923645866816</v>
      </c>
      <c r="AH18" s="88">
        <f t="shared" si="25"/>
        <v>3.0463998337687092E-5</v>
      </c>
      <c r="AI18" s="89">
        <f t="shared" si="18"/>
        <v>7.348569833969267E-7</v>
      </c>
      <c r="AJ18" s="89">
        <f t="shared" si="22"/>
        <v>168183616.50204977</v>
      </c>
      <c r="AK18" s="89">
        <f>SUM(AJ18:AJ$24)/U18/U18</f>
        <v>9.310582513088346E-2</v>
      </c>
      <c r="AL18" s="89">
        <f t="shared" si="23"/>
        <v>151813146.66707096</v>
      </c>
      <c r="AM18" s="89">
        <f>SUM(AL18:AL$24)/U18/U18</f>
        <v>8.0595045568983087E-2</v>
      </c>
      <c r="AN18" s="89">
        <f t="shared" si="24"/>
        <v>577983.78903773683</v>
      </c>
      <c r="AO18" s="90">
        <f>SUM(AN18:AN$24)/U18/U18</f>
        <v>4.6343131530626322E-3</v>
      </c>
      <c r="AP18" s="77">
        <f t="shared" si="5"/>
        <v>26.520975231323007</v>
      </c>
      <c r="AQ18" s="78">
        <f t="shared" si="6"/>
        <v>27.717094519392219</v>
      </c>
      <c r="AR18" s="78">
        <f t="shared" si="7"/>
        <v>25.327172568693342</v>
      </c>
      <c r="AS18" s="78">
        <f t="shared" si="8"/>
        <v>26.440031817759106</v>
      </c>
      <c r="AT18" s="78">
        <f t="shared" si="9"/>
        <v>1.1020041341785429</v>
      </c>
      <c r="AU18" s="91">
        <f t="shared" si="10"/>
        <v>1.3688612300842387</v>
      </c>
    </row>
    <row r="19" spans="1:47" ht="14.45" customHeight="1" x14ac:dyDescent="0.15">
      <c r="A19" s="203"/>
      <c r="B19" s="205" t="s">
        <v>193</v>
      </c>
      <c r="C19" s="71">
        <v>5693</v>
      </c>
      <c r="D19" s="72">
        <v>54</v>
      </c>
      <c r="E19" s="72">
        <v>1913</v>
      </c>
      <c r="F19" s="128">
        <v>8</v>
      </c>
      <c r="G19" s="74" t="s">
        <v>91</v>
      </c>
      <c r="H19" s="72">
        <v>4936772</v>
      </c>
      <c r="I19" s="72">
        <v>46155</v>
      </c>
      <c r="J19" s="75">
        <v>60</v>
      </c>
      <c r="K19" s="72">
        <v>91282</v>
      </c>
      <c r="L19" s="76">
        <v>2085238</v>
      </c>
      <c r="M19" s="179"/>
      <c r="N19" s="54"/>
      <c r="O19" s="77">
        <f t="shared" si="11"/>
        <v>0.52924419940271084</v>
      </c>
      <c r="P19" s="78">
        <f t="shared" si="12"/>
        <v>0.95825599073661039</v>
      </c>
      <c r="Q19" s="79">
        <f t="shared" si="13"/>
        <v>9.4853328649218346E-3</v>
      </c>
      <c r="R19" s="80">
        <f t="shared" si="14"/>
        <v>9.8985375062779091E-3</v>
      </c>
      <c r="S19" s="81">
        <f t="shared" si="15"/>
        <v>4.1819132253005748E-3</v>
      </c>
      <c r="T19" s="82">
        <f t="shared" si="19"/>
        <v>4.8365813896833386E-2</v>
      </c>
      <c r="U19" s="83">
        <f t="shared" si="20"/>
        <v>88708.191260236665</v>
      </c>
      <c r="V19" s="83">
        <f t="shared" si="21"/>
        <v>433442.1996073862</v>
      </c>
      <c r="W19" s="84">
        <f>SUM(V19:V$24)</f>
        <v>2051112.2175804016</v>
      </c>
      <c r="X19" s="85">
        <f t="shared" si="0"/>
        <v>431629.58194044471</v>
      </c>
      <c r="Y19" s="83">
        <f>SUM(X19:X$24)</f>
        <v>1937695.226627701</v>
      </c>
      <c r="Z19" s="83">
        <f t="shared" si="1"/>
        <v>1812.6176669414999</v>
      </c>
      <c r="AA19" s="84">
        <f>SUM(Z19:Z$24)</f>
        <v>113416.99095270084</v>
      </c>
      <c r="AB19" s="77">
        <f t="shared" si="2"/>
        <v>23.122015999212579</v>
      </c>
      <c r="AC19" s="78">
        <f t="shared" si="3"/>
        <v>21.843475772640069</v>
      </c>
      <c r="AD19" s="86">
        <f t="shared" si="16"/>
        <v>94.470463879031783</v>
      </c>
      <c r="AE19" s="78">
        <f t="shared" si="4"/>
        <v>1.2785402265725134</v>
      </c>
      <c r="AF19" s="87">
        <f t="shared" si="17"/>
        <v>5.529536120968233</v>
      </c>
      <c r="AH19" s="88">
        <f t="shared" si="25"/>
        <v>4.122429868968221E-5</v>
      </c>
      <c r="AI19" s="89">
        <f t="shared" si="18"/>
        <v>2.176907907515228E-6</v>
      </c>
      <c r="AJ19" s="89">
        <f t="shared" si="22"/>
        <v>150183492.68029502</v>
      </c>
      <c r="AK19" s="89">
        <f>SUM(AJ19:AJ$24)/U19/U19</f>
        <v>7.9531935864426917E-2</v>
      </c>
      <c r="AL19" s="89">
        <f t="shared" si="23"/>
        <v>132574895.02630095</v>
      </c>
      <c r="AM19" s="89">
        <f>SUM(AL19:AL$24)/U19/U19</f>
        <v>6.8053575401574348E-2</v>
      </c>
      <c r="AN19" s="89">
        <f t="shared" si="24"/>
        <v>984445.12377193745</v>
      </c>
      <c r="AO19" s="90">
        <f>SUM(AN19:AN$24)/U19/U19</f>
        <v>4.9490393922062247E-3</v>
      </c>
      <c r="AP19" s="77">
        <f t="shared" si="5"/>
        <v>22.569268421364622</v>
      </c>
      <c r="AQ19" s="78">
        <f t="shared" si="6"/>
        <v>23.674763577060535</v>
      </c>
      <c r="AR19" s="78">
        <f t="shared" si="7"/>
        <v>21.332169000474192</v>
      </c>
      <c r="AS19" s="78">
        <f t="shared" si="8"/>
        <v>22.354782544805946</v>
      </c>
      <c r="AT19" s="78">
        <f t="shared" si="9"/>
        <v>1.1406553842978839</v>
      </c>
      <c r="AU19" s="91">
        <f t="shared" si="10"/>
        <v>1.4164250688471429</v>
      </c>
    </row>
    <row r="20" spans="1:47" ht="14.45" customHeight="1" x14ac:dyDescent="0.15">
      <c r="A20" s="203"/>
      <c r="B20" s="205" t="s">
        <v>194</v>
      </c>
      <c r="C20" s="71">
        <v>4200</v>
      </c>
      <c r="D20" s="72">
        <v>62</v>
      </c>
      <c r="E20" s="72">
        <v>1436</v>
      </c>
      <c r="F20" s="126">
        <v>14</v>
      </c>
      <c r="G20" s="74" t="s">
        <v>93</v>
      </c>
      <c r="H20" s="72">
        <v>3933785</v>
      </c>
      <c r="I20" s="72">
        <v>57468</v>
      </c>
      <c r="J20" s="75">
        <v>65</v>
      </c>
      <c r="K20" s="72">
        <v>86929</v>
      </c>
      <c r="L20" s="76">
        <v>1639074</v>
      </c>
      <c r="M20" s="179"/>
      <c r="N20" s="54"/>
      <c r="O20" s="77">
        <f t="shared" si="11"/>
        <v>0.5272548053228191</v>
      </c>
      <c r="P20" s="78">
        <f t="shared" si="12"/>
        <v>1.0086189358122006</v>
      </c>
      <c r="Q20" s="79">
        <f t="shared" si="13"/>
        <v>1.4761904761904763E-2</v>
      </c>
      <c r="R20" s="80">
        <f t="shared" si="14"/>
        <v>1.4635760085167933E-2</v>
      </c>
      <c r="S20" s="81">
        <f t="shared" si="15"/>
        <v>9.7493036211699167E-3</v>
      </c>
      <c r="T20" s="82">
        <f t="shared" si="19"/>
        <v>7.0731837716266913E-2</v>
      </c>
      <c r="U20" s="83">
        <f t="shared" si="20"/>
        <v>84417.747390619363</v>
      </c>
      <c r="V20" s="83">
        <f t="shared" si="21"/>
        <v>407974.87619773258</v>
      </c>
      <c r="W20" s="84">
        <f>SUM(V20:V$24)</f>
        <v>1617670.0179730153</v>
      </c>
      <c r="X20" s="85">
        <f t="shared" si="0"/>
        <v>403997.40525987168</v>
      </c>
      <c r="Y20" s="83">
        <f>SUM(X20:X$24)</f>
        <v>1506065.6446872561</v>
      </c>
      <c r="Z20" s="83">
        <f t="shared" si="1"/>
        <v>3977.4709378609027</v>
      </c>
      <c r="AA20" s="84">
        <f>SUM(Z20:Z$24)</f>
        <v>111604.37328575934</v>
      </c>
      <c r="AB20" s="77">
        <f t="shared" si="2"/>
        <v>19.162676901193567</v>
      </c>
      <c r="AC20" s="78">
        <f t="shared" si="3"/>
        <v>17.840628200114857</v>
      </c>
      <c r="AD20" s="86">
        <f t="shared" si="16"/>
        <v>93.100918478689337</v>
      </c>
      <c r="AE20" s="78">
        <f t="shared" si="4"/>
        <v>1.3220487010787141</v>
      </c>
      <c r="AF20" s="87">
        <f t="shared" si="17"/>
        <v>6.8990815213106726</v>
      </c>
      <c r="AH20" s="88">
        <f t="shared" si="25"/>
        <v>7.4985838502835743E-5</v>
      </c>
      <c r="AI20" s="89">
        <f t="shared" si="18"/>
        <v>6.7230185933650143E-6</v>
      </c>
      <c r="AJ20" s="89">
        <f t="shared" si="22"/>
        <v>169013472.93679032</v>
      </c>
      <c r="AK20" s="89">
        <f>SUM(AJ20:AJ$24)/U20/U20</f>
        <v>6.6747254048433374E-2</v>
      </c>
      <c r="AL20" s="89">
        <f t="shared" si="23"/>
        <v>144657255.5540871</v>
      </c>
      <c r="AM20" s="89">
        <f>SUM(AL20:AL$24)/U20/U20</f>
        <v>5.6543404601275202E-2</v>
      </c>
      <c r="AN20" s="89">
        <f t="shared" si="24"/>
        <v>2158939.9053008677</v>
      </c>
      <c r="AO20" s="90">
        <f>SUM(AN20:AN$24)/U20/U20</f>
        <v>5.3267412044173878E-3</v>
      </c>
      <c r="AP20" s="77">
        <f t="shared" si="5"/>
        <v>18.656301298352691</v>
      </c>
      <c r="AQ20" s="78">
        <f t="shared" si="6"/>
        <v>19.669052504034443</v>
      </c>
      <c r="AR20" s="78">
        <f t="shared" si="7"/>
        <v>17.374562600530144</v>
      </c>
      <c r="AS20" s="78">
        <f t="shared" si="8"/>
        <v>18.30669379969957</v>
      </c>
      <c r="AT20" s="78">
        <f t="shared" si="9"/>
        <v>1.1789990278498323</v>
      </c>
      <c r="AU20" s="91">
        <f t="shared" si="10"/>
        <v>1.4650983743075958</v>
      </c>
    </row>
    <row r="21" spans="1:47" ht="14.45" customHeight="1" x14ac:dyDescent="0.15">
      <c r="A21" s="203"/>
      <c r="B21" s="205" t="s">
        <v>195</v>
      </c>
      <c r="C21" s="71">
        <v>4249</v>
      </c>
      <c r="D21" s="72">
        <v>89</v>
      </c>
      <c r="E21" s="72">
        <v>1379</v>
      </c>
      <c r="F21" s="126">
        <v>37</v>
      </c>
      <c r="G21" s="74" t="s">
        <v>95</v>
      </c>
      <c r="H21" s="72">
        <v>3235341</v>
      </c>
      <c r="I21" s="72">
        <v>73470</v>
      </c>
      <c r="J21" s="75">
        <v>70</v>
      </c>
      <c r="K21" s="72">
        <v>80842</v>
      </c>
      <c r="L21" s="76">
        <v>1218817</v>
      </c>
      <c r="M21" s="179"/>
      <c r="N21" s="54"/>
      <c r="O21" s="77">
        <f t="shared" si="11"/>
        <v>0.53200229489386108</v>
      </c>
      <c r="P21" s="78">
        <f t="shared" si="12"/>
        <v>1.0001077519982688</v>
      </c>
      <c r="Q21" s="79">
        <f t="shared" si="13"/>
        <v>2.0946104965874325E-2</v>
      </c>
      <c r="R21" s="80">
        <f t="shared" si="14"/>
        <v>2.0943848224376709E-2</v>
      </c>
      <c r="S21" s="81">
        <f t="shared" si="15"/>
        <v>2.6831036983321246E-2</v>
      </c>
      <c r="T21" s="82">
        <f t="shared" si="19"/>
        <v>9.9826888577053061E-2</v>
      </c>
      <c r="U21" s="83">
        <f t="shared" si="20"/>
        <v>78446.724981813255</v>
      </c>
      <c r="V21" s="83">
        <f t="shared" si="21"/>
        <v>373908.95837755007</v>
      </c>
      <c r="W21" s="84">
        <f>SUM(V21:V$24)</f>
        <v>1209695.1417752828</v>
      </c>
      <c r="X21" s="85">
        <f t="shared" si="0"/>
        <v>363876.59328692692</v>
      </c>
      <c r="Y21" s="83">
        <f>SUM(X21:X$24)</f>
        <v>1102068.2394273845</v>
      </c>
      <c r="Z21" s="83">
        <f t="shared" si="1"/>
        <v>10032.365090623171</v>
      </c>
      <c r="AA21" s="84">
        <f>SUM(Z21:Z$24)</f>
        <v>107626.90234789845</v>
      </c>
      <c r="AB21" s="77">
        <f t="shared" si="2"/>
        <v>15.420594576201024</v>
      </c>
      <c r="AC21" s="78">
        <f t="shared" si="3"/>
        <v>14.048620126370899</v>
      </c>
      <c r="AD21" s="86">
        <f t="shared" si="16"/>
        <v>91.102973085437782</v>
      </c>
      <c r="AE21" s="78">
        <f t="shared" si="4"/>
        <v>1.3719744498301261</v>
      </c>
      <c r="AF21" s="87">
        <f t="shared" si="17"/>
        <v>8.8970269145622147</v>
      </c>
      <c r="AH21" s="88">
        <f t="shared" si="25"/>
        <v>1.0079316899530424E-4</v>
      </c>
      <c r="AI21" s="89">
        <f t="shared" si="18"/>
        <v>1.8934831354402388E-5</v>
      </c>
      <c r="AJ21" s="89">
        <f t="shared" si="22"/>
        <v>124643519.14657493</v>
      </c>
      <c r="AK21" s="89">
        <f>SUM(AJ21:AJ$24)/U21/U21</f>
        <v>4.9830480096683623E-2</v>
      </c>
      <c r="AL21" s="89">
        <f t="shared" si="23"/>
        <v>103177392.47711553</v>
      </c>
      <c r="AM21" s="89">
        <f>SUM(AL21:AL$24)/U21/U21</f>
        <v>4.1972026722345838E-2</v>
      </c>
      <c r="AN21" s="89">
        <f t="shared" si="24"/>
        <v>3942086.4787907833</v>
      </c>
      <c r="AO21" s="90">
        <f>SUM(AN21:AN$24)/U21/U21</f>
        <v>5.8176734435681282E-3</v>
      </c>
      <c r="AP21" s="77">
        <f t="shared" si="5"/>
        <v>14.983068837141687</v>
      </c>
      <c r="AQ21" s="78">
        <f t="shared" si="6"/>
        <v>15.858120315260361</v>
      </c>
      <c r="AR21" s="78">
        <f t="shared" si="7"/>
        <v>13.647073444331857</v>
      </c>
      <c r="AS21" s="78">
        <f t="shared" si="8"/>
        <v>14.450166808409941</v>
      </c>
      <c r="AT21" s="78">
        <f t="shared" si="9"/>
        <v>1.2224780475295647</v>
      </c>
      <c r="AU21" s="91">
        <f t="shared" si="10"/>
        <v>1.5214708521306874</v>
      </c>
    </row>
    <row r="22" spans="1:47" ht="14.45" customHeight="1" x14ac:dyDescent="0.15">
      <c r="A22" s="203"/>
      <c r="B22" s="205" t="s">
        <v>148</v>
      </c>
      <c r="C22" s="71">
        <v>4186</v>
      </c>
      <c r="D22" s="72">
        <v>166</v>
      </c>
      <c r="E22" s="72">
        <v>1417</v>
      </c>
      <c r="F22" s="126">
        <v>64</v>
      </c>
      <c r="G22" s="74" t="s">
        <v>97</v>
      </c>
      <c r="H22" s="72">
        <v>2593169</v>
      </c>
      <c r="I22" s="72">
        <v>102673</v>
      </c>
      <c r="J22" s="75">
        <v>75</v>
      </c>
      <c r="K22" s="72">
        <v>72127</v>
      </c>
      <c r="L22" s="76">
        <v>835000</v>
      </c>
      <c r="M22" s="179"/>
      <c r="N22" s="54"/>
      <c r="O22" s="77">
        <f t="shared" si="11"/>
        <v>0.53363147123474564</v>
      </c>
      <c r="P22" s="78">
        <f t="shared" si="12"/>
        <v>0.98997905253822749</v>
      </c>
      <c r="Q22" s="79">
        <f t="shared" si="13"/>
        <v>3.9655996177735311E-2</v>
      </c>
      <c r="R22" s="80">
        <f t="shared" si="14"/>
        <v>4.0057409372511968E-2</v>
      </c>
      <c r="S22" s="81">
        <f t="shared" si="15"/>
        <v>4.5165843330980948E-2</v>
      </c>
      <c r="T22" s="82">
        <f t="shared" si="19"/>
        <v>0.18317693362759069</v>
      </c>
      <c r="U22" s="83">
        <f t="shared" si="20"/>
        <v>70615.632507819057</v>
      </c>
      <c r="V22" s="83">
        <f t="shared" si="21"/>
        <v>322915.41643807391</v>
      </c>
      <c r="W22" s="84">
        <f>SUM(V22:V$24)</f>
        <v>835786.18339773268</v>
      </c>
      <c r="X22" s="85">
        <f t="shared" si="0"/>
        <v>308330.6693300734</v>
      </c>
      <c r="Y22" s="83">
        <f>SUM(X22:X$24)</f>
        <v>738191.64614045748</v>
      </c>
      <c r="Z22" s="83">
        <f t="shared" si="1"/>
        <v>14584.747108000516</v>
      </c>
      <c r="AA22" s="84">
        <f>SUM(Z22:Z$24)</f>
        <v>97594.537257275268</v>
      </c>
      <c r="AB22" s="77">
        <f t="shared" si="2"/>
        <v>11.835710503693196</v>
      </c>
      <c r="AC22" s="78">
        <f t="shared" si="3"/>
        <v>10.453657638182589</v>
      </c>
      <c r="AD22" s="86">
        <f t="shared" si="16"/>
        <v>88.323025769518836</v>
      </c>
      <c r="AE22" s="78">
        <f t="shared" si="4"/>
        <v>1.3820528655106066</v>
      </c>
      <c r="AF22" s="87">
        <f t="shared" si="17"/>
        <v>11.676974230481161</v>
      </c>
      <c r="AH22" s="88">
        <f t="shared" si="25"/>
        <v>1.6510547488060484E-4</v>
      </c>
      <c r="AI22" s="89">
        <f t="shared" si="18"/>
        <v>3.0434643561878783E-5</v>
      </c>
      <c r="AJ22" s="89">
        <f t="shared" si="22"/>
        <v>103708431.90625809</v>
      </c>
      <c r="AK22" s="89">
        <f>SUM(AJ22:AJ$24)/U22/U22</f>
        <v>3.6499597222505634E-2</v>
      </c>
      <c r="AL22" s="89">
        <f t="shared" si="23"/>
        <v>80303298.617884174</v>
      </c>
      <c r="AM22" s="89">
        <f>SUM(AL22:AL$24)/U22/U22</f>
        <v>3.1106324165413771E-2</v>
      </c>
      <c r="AN22" s="89">
        <f t="shared" si="24"/>
        <v>5137417.6222969098</v>
      </c>
      <c r="AO22" s="90">
        <f>SUM(AN22:AN$24)/U22/U22</f>
        <v>6.3890096358392339E-3</v>
      </c>
      <c r="AP22" s="77">
        <f t="shared" si="5"/>
        <v>11.461255095546942</v>
      </c>
      <c r="AQ22" s="78">
        <f t="shared" si="6"/>
        <v>12.21016591183945</v>
      </c>
      <c r="AR22" s="78">
        <f t="shared" si="7"/>
        <v>10.107972731202469</v>
      </c>
      <c r="AS22" s="78">
        <f t="shared" si="8"/>
        <v>10.799342545162709</v>
      </c>
      <c r="AT22" s="78">
        <f t="shared" si="9"/>
        <v>1.225387555320252</v>
      </c>
      <c r="AU22" s="91">
        <f t="shared" si="10"/>
        <v>1.5387181757009611</v>
      </c>
    </row>
    <row r="23" spans="1:47" ht="14.45" customHeight="1" x14ac:dyDescent="0.15">
      <c r="A23" s="203"/>
      <c r="B23" s="205" t="s">
        <v>196</v>
      </c>
      <c r="C23" s="71">
        <v>2888</v>
      </c>
      <c r="D23" s="72">
        <v>187</v>
      </c>
      <c r="E23" s="72">
        <v>986</v>
      </c>
      <c r="F23" s="126">
        <v>85</v>
      </c>
      <c r="G23" s="74" t="s">
        <v>99</v>
      </c>
      <c r="H23" s="72">
        <v>1700191</v>
      </c>
      <c r="I23" s="72">
        <v>119801</v>
      </c>
      <c r="J23" s="75">
        <v>80</v>
      </c>
      <c r="K23" s="72">
        <v>58934</v>
      </c>
      <c r="L23" s="76">
        <v>505129</v>
      </c>
      <c r="M23" s="179"/>
      <c r="N23" s="54"/>
      <c r="O23" s="77">
        <f>IF(K23&lt;0.5,0.5,((L23-L24)-5*K24)/5/(K23-K24))</f>
        <v>0.51768128916741274</v>
      </c>
      <c r="P23" s="78">
        <f t="shared" si="12"/>
        <v>0.99185554200888892</v>
      </c>
      <c r="Q23" s="79">
        <f t="shared" si="13"/>
        <v>6.475069252077563E-2</v>
      </c>
      <c r="R23" s="80">
        <f t="shared" si="14"/>
        <v>6.5282382139671843E-2</v>
      </c>
      <c r="S23" s="81">
        <f t="shared" si="15"/>
        <v>8.6206896551724144E-2</v>
      </c>
      <c r="T23" s="82">
        <f>5*R23/(1+5*(1-O23)*R23)</f>
        <v>0.28201327194092246</v>
      </c>
      <c r="U23" s="83">
        <f t="shared" si="20"/>
        <v>57680.477478863948</v>
      </c>
      <c r="V23" s="83">
        <f>5*U23*((1-T23)+O23*T23)</f>
        <v>249173.81455423217</v>
      </c>
      <c r="W23" s="84">
        <f>SUM(V23:V$24)</f>
        <v>512870.76695965888</v>
      </c>
      <c r="X23" s="85">
        <f t="shared" si="0"/>
        <v>227693.31329955696</v>
      </c>
      <c r="Y23" s="83">
        <f>SUM(X23:X$24)</f>
        <v>429860.97681038408</v>
      </c>
      <c r="Z23" s="83">
        <f t="shared" si="1"/>
        <v>21480.50125467519</v>
      </c>
      <c r="AA23" s="84">
        <f>SUM(Z23:Z$24)</f>
        <v>83009.790149274748</v>
      </c>
      <c r="AB23" s="77">
        <f t="shared" si="2"/>
        <v>8.8915832423126506</v>
      </c>
      <c r="AC23" s="78">
        <f t="shared" si="3"/>
        <v>7.4524517756965425</v>
      </c>
      <c r="AD23" s="86">
        <f t="shared" si="16"/>
        <v>83.814677010864955</v>
      </c>
      <c r="AE23" s="78">
        <f t="shared" si="4"/>
        <v>1.4391314666161061</v>
      </c>
      <c r="AF23" s="87">
        <f t="shared" si="17"/>
        <v>16.185322989135017</v>
      </c>
      <c r="AH23" s="88">
        <f>IF(D23=0,0,T23*T23*(1-T23)/D23)</f>
        <v>3.0536123576638729E-4</v>
      </c>
      <c r="AI23" s="89">
        <f t="shared" si="18"/>
        <v>7.989378046515667E-5</v>
      </c>
      <c r="AJ23" s="89">
        <f t="shared" si="22"/>
        <v>78299275.355053157</v>
      </c>
      <c r="AK23" s="89">
        <f>SUM(AJ23:AJ$24)/U23/U23</f>
        <v>2.3534233014868084E-2</v>
      </c>
      <c r="AL23" s="89">
        <f t="shared" si="23"/>
        <v>55963166.123721674</v>
      </c>
      <c r="AM23" s="89">
        <f>SUM(AL23:AL$24)/U23/U23</f>
        <v>2.2485616289254325E-2</v>
      </c>
      <c r="AN23" s="89">
        <f t="shared" si="24"/>
        <v>7874488.4522715006</v>
      </c>
      <c r="AO23" s="90">
        <f>SUM(AN23:AN$24)/U23/U23</f>
        <v>8.0317131009439834E-3</v>
      </c>
      <c r="AP23" s="77">
        <f t="shared" si="5"/>
        <v>8.5909021661706397</v>
      </c>
      <c r="AQ23" s="78">
        <f t="shared" si="6"/>
        <v>9.1922643184546615</v>
      </c>
      <c r="AR23" s="78">
        <f t="shared" si="7"/>
        <v>7.1585457642969805</v>
      </c>
      <c r="AS23" s="78">
        <f t="shared" si="8"/>
        <v>7.7463577870961045</v>
      </c>
      <c r="AT23" s="78">
        <f t="shared" si="9"/>
        <v>1.2634766088734681</v>
      </c>
      <c r="AU23" s="91">
        <f t="shared" si="10"/>
        <v>1.6147863243587441</v>
      </c>
    </row>
    <row r="24" spans="1:47" ht="14.45" customHeight="1" x14ac:dyDescent="0.15">
      <c r="A24" s="183"/>
      <c r="B24" s="206" t="s">
        <v>197</v>
      </c>
      <c r="C24" s="94">
        <v>1955</v>
      </c>
      <c r="D24" s="95">
        <v>288</v>
      </c>
      <c r="E24" s="95">
        <v>660</v>
      </c>
      <c r="F24" s="180">
        <v>154</v>
      </c>
      <c r="G24" s="97" t="s">
        <v>101</v>
      </c>
      <c r="H24" s="95">
        <v>1052072</v>
      </c>
      <c r="I24" s="95">
        <v>159813</v>
      </c>
      <c r="J24" s="98">
        <v>85</v>
      </c>
      <c r="K24" s="95">
        <v>41062</v>
      </c>
      <c r="L24" s="99">
        <v>253559</v>
      </c>
      <c r="M24" s="179"/>
      <c r="N24" s="54"/>
      <c r="O24" s="100">
        <v>1</v>
      </c>
      <c r="P24" s="101">
        <f>IF(H24&lt;0.5,1,(I24/H24)/(K24/L24))</f>
        <v>0.93800590719217503</v>
      </c>
      <c r="Q24" s="102">
        <f t="shared" si="13"/>
        <v>0.14731457800511508</v>
      </c>
      <c r="R24" s="103">
        <f t="shared" si="14"/>
        <v>0.15705079986765352</v>
      </c>
      <c r="S24" s="104">
        <f t="shared" si="15"/>
        <v>0.23333333333333334</v>
      </c>
      <c r="T24" s="100">
        <v>1</v>
      </c>
      <c r="U24" s="105">
        <f>U23*(1-T23)</f>
        <v>41413.817297934831</v>
      </c>
      <c r="V24" s="105">
        <f>U24/R24</f>
        <v>263696.95240542671</v>
      </c>
      <c r="W24" s="106">
        <f>SUM(V24:V$24)</f>
        <v>263696.95240542671</v>
      </c>
      <c r="X24" s="100">
        <f t="shared" si="0"/>
        <v>202167.66351082711</v>
      </c>
      <c r="Y24" s="105">
        <f>SUM(X24:X$24)</f>
        <v>202167.66351082711</v>
      </c>
      <c r="Z24" s="105">
        <f t="shared" si="1"/>
        <v>61529.288894599566</v>
      </c>
      <c r="AA24" s="106">
        <f>SUM(Z24:Z$24)</f>
        <v>61529.288894599566</v>
      </c>
      <c r="AB24" s="107">
        <f t="shared" si="2"/>
        <v>6.3673664880579937</v>
      </c>
      <c r="AC24" s="101">
        <f t="shared" si="3"/>
        <v>4.8816476408444611</v>
      </c>
      <c r="AD24" s="108">
        <f t="shared" si="16"/>
        <v>76.666666666666657</v>
      </c>
      <c r="AE24" s="101">
        <f t="shared" si="4"/>
        <v>1.4857188472135319</v>
      </c>
      <c r="AF24" s="109">
        <f t="shared" si="17"/>
        <v>23.333333333333332</v>
      </c>
      <c r="AH24" s="110">
        <f>0</f>
        <v>0</v>
      </c>
      <c r="AI24" s="111">
        <f t="shared" si="18"/>
        <v>2.7104377104377104E-4</v>
      </c>
      <c r="AJ24" s="111">
        <v>0</v>
      </c>
      <c r="AK24" s="111">
        <f>(1-R24)/R24/R24/D24</f>
        <v>0.11866663022634029</v>
      </c>
      <c r="AL24" s="111">
        <f>V24*V24*AI24</f>
        <v>18847322.080763452</v>
      </c>
      <c r="AM24" s="111">
        <f>(1-S24)*(1-S24)*(1-R24)/R24/R24/D24+AI24/R24/R24</f>
        <v>8.0738632309994493E-2</v>
      </c>
      <c r="AN24" s="111">
        <f>V24*V24*AI24</f>
        <v>18847322.080763452</v>
      </c>
      <c r="AO24" s="112">
        <f>S24*S24*(1-R24)/R24/R24/D24+AI24/R24/R24</f>
        <v>1.7449762855946349E-2</v>
      </c>
      <c r="AP24" s="107">
        <f t="shared" si="5"/>
        <v>5.6921852333733653</v>
      </c>
      <c r="AQ24" s="101">
        <f t="shared" si="6"/>
        <v>7.042547742742622</v>
      </c>
      <c r="AR24" s="101">
        <f t="shared" si="7"/>
        <v>4.3247225741774322</v>
      </c>
      <c r="AS24" s="101">
        <f t="shared" si="8"/>
        <v>5.43857270751149</v>
      </c>
      <c r="AT24" s="101">
        <f t="shared" si="9"/>
        <v>1.2268076481753221</v>
      </c>
      <c r="AU24" s="113">
        <f t="shared" si="10"/>
        <v>1.7446300462517417</v>
      </c>
    </row>
    <row r="25" spans="1:47" ht="14.45" customHeight="1" x14ac:dyDescent="0.15">
      <c r="A25" s="203" t="s">
        <v>102</v>
      </c>
      <c r="B25" s="204" t="s">
        <v>67</v>
      </c>
      <c r="C25" s="114">
        <v>2874</v>
      </c>
      <c r="D25" s="207">
        <v>1</v>
      </c>
      <c r="E25" s="207">
        <v>933</v>
      </c>
      <c r="F25" s="115">
        <v>0</v>
      </c>
      <c r="G25" s="51" t="s">
        <v>67</v>
      </c>
      <c r="H25" s="49">
        <v>2565299</v>
      </c>
      <c r="I25" s="49">
        <v>1509</v>
      </c>
      <c r="J25" s="52">
        <v>0</v>
      </c>
      <c r="K25" s="49">
        <v>100000</v>
      </c>
      <c r="L25" s="53">
        <v>8638891</v>
      </c>
      <c r="M25" s="179"/>
      <c r="N25" s="54"/>
      <c r="O25" s="116">
        <f t="shared" ref="O25:O40" si="26">IF(K25&lt;0.5,0.5,((L25-L26)-5*K26)/5/(K25-K26))</f>
        <v>0.17388316151202748</v>
      </c>
      <c r="P25" s="117">
        <f t="shared" ref="P25:P40" si="27">IF(H25&lt;0.5,1,(I25/H25)/((K25-K26)/(L25-L26)))</f>
        <v>1.0082842014159938</v>
      </c>
      <c r="Q25" s="57">
        <f t="shared" si="13"/>
        <v>3.479471120389701E-4</v>
      </c>
      <c r="R25" s="118">
        <f t="shared" si="14"/>
        <v>3.450883308003112E-4</v>
      </c>
      <c r="S25" s="119">
        <f t="shared" si="15"/>
        <v>0</v>
      </c>
      <c r="T25" s="120">
        <f>5*R25/(1+5*(1-O25)*R25)</f>
        <v>1.7229856819463093E-3</v>
      </c>
      <c r="U25" s="121">
        <v>100000</v>
      </c>
      <c r="V25" s="121">
        <f>5*U25*((1-T25)+O25*T25)</f>
        <v>499288.30625783524</v>
      </c>
      <c r="W25" s="122">
        <f>SUM(V25:V$42)</f>
        <v>8787420.2734972071</v>
      </c>
      <c r="X25" s="123">
        <f t="shared" si="0"/>
        <v>499288.30625783524</v>
      </c>
      <c r="Y25" s="121">
        <f>SUM(X25:X$42)</f>
        <v>8464970.2813756019</v>
      </c>
      <c r="Z25" s="121">
        <f t="shared" si="1"/>
        <v>0</v>
      </c>
      <c r="AA25" s="122">
        <f>SUM(Z25:Z$42)</f>
        <v>322449.99212160439</v>
      </c>
      <c r="AB25" s="116">
        <f t="shared" si="2"/>
        <v>87.874202734972073</v>
      </c>
      <c r="AC25" s="117">
        <f t="shared" si="3"/>
        <v>84.649702813756022</v>
      </c>
      <c r="AD25" s="64">
        <f t="shared" si="16"/>
        <v>96.330550012566135</v>
      </c>
      <c r="AE25" s="117">
        <f t="shared" si="4"/>
        <v>3.2244999212160437</v>
      </c>
      <c r="AF25" s="65">
        <f t="shared" si="17"/>
        <v>3.6694499874338669</v>
      </c>
      <c r="AH25" s="66">
        <f>IF(D25=0,0,T25*T25*(1-T25)/D25)</f>
        <v>2.9635646676431925E-6</v>
      </c>
      <c r="AI25" s="67">
        <f t="shared" si="18"/>
        <v>0</v>
      </c>
      <c r="AJ25" s="67">
        <f>U25*U25*((1-O25)*5+AB26)^2*AH25</f>
        <v>225111955.72277427</v>
      </c>
      <c r="AK25" s="67">
        <f>SUM(AJ25:AJ$42)/U25/U25</f>
        <v>0.22876011628664081</v>
      </c>
      <c r="AL25" s="67">
        <f>U25*U25*((1-O25)*5*(1-S25)+AC26)^2*AH25+V25*V25*AI25</f>
        <v>208735325.30150819</v>
      </c>
      <c r="AM25" s="67">
        <f>SUM(AL25:AL$42)/U25/U25</f>
        <v>0.19782854477637957</v>
      </c>
      <c r="AN25" s="67">
        <f>U25*U25*((1-O25)*5*S25+AE26)^2*AH25+V25*V25*AI25</f>
        <v>309198.23545988131</v>
      </c>
      <c r="AO25" s="68">
        <f>SUM(AN25:AN$42)/U25/U25</f>
        <v>1.0766751387128442E-2</v>
      </c>
      <c r="AP25" s="116">
        <f t="shared" si="5"/>
        <v>86.936756809743983</v>
      </c>
      <c r="AQ25" s="117">
        <f t="shared" si="6"/>
        <v>88.811648660200163</v>
      </c>
      <c r="AR25" s="117">
        <f t="shared" si="7"/>
        <v>83.777935564076998</v>
      </c>
      <c r="AS25" s="117">
        <f t="shared" si="8"/>
        <v>85.521470063435046</v>
      </c>
      <c r="AT25" s="117">
        <f t="shared" si="9"/>
        <v>3.0211245241573224</v>
      </c>
      <c r="AU25" s="124">
        <f t="shared" si="10"/>
        <v>3.427875318274765</v>
      </c>
    </row>
    <row r="26" spans="1:47" ht="14.45" customHeight="1" x14ac:dyDescent="0.15">
      <c r="A26" s="208"/>
      <c r="B26" s="205" t="s">
        <v>69</v>
      </c>
      <c r="C26" s="71">
        <v>3014</v>
      </c>
      <c r="D26" s="72">
        <v>1</v>
      </c>
      <c r="E26" s="72">
        <v>997</v>
      </c>
      <c r="F26" s="126">
        <v>0</v>
      </c>
      <c r="G26" s="74" t="s">
        <v>69</v>
      </c>
      <c r="H26" s="72">
        <v>2708194</v>
      </c>
      <c r="I26" s="72">
        <v>219</v>
      </c>
      <c r="J26" s="75">
        <v>5</v>
      </c>
      <c r="K26" s="72">
        <v>99709</v>
      </c>
      <c r="L26" s="76">
        <v>8140093</v>
      </c>
      <c r="M26" s="179"/>
      <c r="N26" s="54"/>
      <c r="O26" s="77">
        <f t="shared" si="26"/>
        <v>0.44736842105263158</v>
      </c>
      <c r="P26" s="78">
        <f t="shared" si="27"/>
        <v>1.0607026014578835</v>
      </c>
      <c r="Q26" s="79">
        <f t="shared" si="13"/>
        <v>3.3178500331785003E-4</v>
      </c>
      <c r="R26" s="80">
        <f t="shared" si="14"/>
        <v>3.1279738812917764E-4</v>
      </c>
      <c r="S26" s="81">
        <f t="shared" si="15"/>
        <v>0</v>
      </c>
      <c r="T26" s="82">
        <f>5*R26/(1+5*(1-O26)*R26)</f>
        <v>1.562636340661014E-3</v>
      </c>
      <c r="U26" s="83">
        <f>U25*(1-T25)</f>
        <v>99827.70143180537</v>
      </c>
      <c r="V26" s="83">
        <f>5*U26*((1-T26)+O26*T26)</f>
        <v>498707.4700175398</v>
      </c>
      <c r="W26" s="84">
        <f>SUM(V26:V$42)</f>
        <v>8288131.9672393715</v>
      </c>
      <c r="X26" s="85">
        <f t="shared" si="0"/>
        <v>498707.4700175398</v>
      </c>
      <c r="Y26" s="83">
        <f>SUM(X26:X$42)</f>
        <v>7965681.9751177663</v>
      </c>
      <c r="Z26" s="83">
        <f t="shared" si="1"/>
        <v>0</v>
      </c>
      <c r="AA26" s="84">
        <f>SUM(Z26:Z$42)</f>
        <v>322449.99212160439</v>
      </c>
      <c r="AB26" s="77">
        <f t="shared" si="2"/>
        <v>83.024369472247017</v>
      </c>
      <c r="AC26" s="78">
        <f t="shared" si="3"/>
        <v>79.794304194806188</v>
      </c>
      <c r="AD26" s="86">
        <f t="shared" si="16"/>
        <v>96.109497370503291</v>
      </c>
      <c r="AE26" s="78">
        <f t="shared" si="4"/>
        <v>3.2300652774408265</v>
      </c>
      <c r="AF26" s="87">
        <f t="shared" si="17"/>
        <v>3.8905026294967011</v>
      </c>
      <c r="AH26" s="88">
        <f>IF(D26=0,0,T26*T26*(1-T26)/D26)</f>
        <v>2.4380166372128563E-6</v>
      </c>
      <c r="AI26" s="89">
        <f t="shared" si="18"/>
        <v>0</v>
      </c>
      <c r="AJ26" s="89">
        <f>U26*U26*((1-O26)*5+AB27)^2*AH26</f>
        <v>159069087.66404888</v>
      </c>
      <c r="AK26" s="89">
        <f>SUM(AJ26:AJ$42)/U26/U26</f>
        <v>0.20696148967886044</v>
      </c>
      <c r="AL26" s="89">
        <f>U26*U26*((1-O26)*5*(1-S26)+AC27)^2*AH26+V26*V26*AI26</f>
        <v>146603499.26676789</v>
      </c>
      <c r="AM26" s="89">
        <f>SUM(AL26:AL$42)/U26/U26</f>
        <v>0.17756637374767142</v>
      </c>
      <c r="AN26" s="89">
        <f>U26*U26*((1-O26)*5*S26+AE27)^2*AH26+V26*V26*AI26</f>
        <v>254284.42278548345</v>
      </c>
      <c r="AO26" s="90">
        <f>SUM(AN26:AN$42)/U26/U26</f>
        <v>1.0772922765581379E-2</v>
      </c>
      <c r="AP26" s="77">
        <f t="shared" si="5"/>
        <v>82.132706274200629</v>
      </c>
      <c r="AQ26" s="78">
        <f t="shared" si="6"/>
        <v>83.916032670293404</v>
      </c>
      <c r="AR26" s="78">
        <f t="shared" si="7"/>
        <v>78.968387140018564</v>
      </c>
      <c r="AS26" s="78">
        <f t="shared" si="8"/>
        <v>80.620221249593811</v>
      </c>
      <c r="AT26" s="78">
        <f t="shared" si="9"/>
        <v>3.0266316025090263</v>
      </c>
      <c r="AU26" s="91">
        <f t="shared" si="10"/>
        <v>3.4334989523726267</v>
      </c>
    </row>
    <row r="27" spans="1:47" ht="14.45" customHeight="1" x14ac:dyDescent="0.15">
      <c r="A27" s="208"/>
      <c r="B27" s="205" t="s">
        <v>71</v>
      </c>
      <c r="C27" s="127">
        <v>3272</v>
      </c>
      <c r="D27" s="72">
        <v>0</v>
      </c>
      <c r="E27" s="72">
        <v>1083</v>
      </c>
      <c r="F27" s="126">
        <v>0</v>
      </c>
      <c r="G27" s="74" t="s">
        <v>71</v>
      </c>
      <c r="H27" s="72">
        <v>2870493</v>
      </c>
      <c r="I27" s="72">
        <v>203</v>
      </c>
      <c r="J27" s="75">
        <v>10</v>
      </c>
      <c r="K27" s="72">
        <v>99671</v>
      </c>
      <c r="L27" s="76">
        <v>7641653</v>
      </c>
      <c r="M27" s="179"/>
      <c r="N27" s="54"/>
      <c r="O27" s="77">
        <f t="shared" si="26"/>
        <v>0.54594594594594592</v>
      </c>
      <c r="P27" s="78">
        <f t="shared" si="27"/>
        <v>0.95236501468845525</v>
      </c>
      <c r="Q27" s="79">
        <f t="shared" si="13"/>
        <v>0</v>
      </c>
      <c r="R27" s="80">
        <f t="shared" si="14"/>
        <v>0</v>
      </c>
      <c r="S27" s="81">
        <f t="shared" si="15"/>
        <v>0</v>
      </c>
      <c r="T27" s="82">
        <f t="shared" ref="T27:T40" si="28">5*R27/(1+5*(1-O27)*R27)</f>
        <v>0</v>
      </c>
      <c r="U27" s="83">
        <f t="shared" ref="U27:U41" si="29">U26*(1-T26)</f>
        <v>99671.70703774337</v>
      </c>
      <c r="V27" s="83">
        <f t="shared" ref="V27:V40" si="30">5*U27*((1-T27)+O27*T27)</f>
        <v>498358.53518871684</v>
      </c>
      <c r="W27" s="84">
        <f>SUM(V27:V$42)</f>
        <v>7789424.4972218322</v>
      </c>
      <c r="X27" s="85">
        <f t="shared" si="0"/>
        <v>498358.53518871684</v>
      </c>
      <c r="Y27" s="83">
        <f>SUM(X27:X$42)</f>
        <v>7466974.505100227</v>
      </c>
      <c r="Z27" s="83">
        <f t="shared" si="1"/>
        <v>0</v>
      </c>
      <c r="AA27" s="84">
        <f>SUM(Z27:Z$42)</f>
        <v>322449.99212160439</v>
      </c>
      <c r="AB27" s="77">
        <f t="shared" si="2"/>
        <v>78.150808576722355</v>
      </c>
      <c r="AC27" s="78">
        <f t="shared" si="3"/>
        <v>74.915687982274207</v>
      </c>
      <c r="AD27" s="86">
        <f t="shared" si="16"/>
        <v>95.860413150719793</v>
      </c>
      <c r="AE27" s="78">
        <f t="shared" si="4"/>
        <v>3.2351205944481318</v>
      </c>
      <c r="AF27" s="87">
        <f t="shared" si="17"/>
        <v>4.1395868492801879</v>
      </c>
      <c r="AH27" s="88">
        <f t="shared" ref="AH27:AH40" si="31">IF(D27=0,0,T27*T27*(1-T27)/D27)</f>
        <v>0</v>
      </c>
      <c r="AI27" s="89">
        <f t="shared" si="18"/>
        <v>0</v>
      </c>
      <c r="AJ27" s="89">
        <f t="shared" ref="AJ27:AJ40" si="32">U27*U27*((1-O27)*5+AB28)^2*AH27</f>
        <v>0</v>
      </c>
      <c r="AK27" s="89">
        <f>SUM(AJ27:AJ$42)/U27/U27</f>
        <v>0.19159795216226705</v>
      </c>
      <c r="AL27" s="89">
        <f t="shared" ref="AL27:AL40" si="33">U27*U27*((1-O27)*5*(1-S27)+AC28)^2*AH27+V27*V27*AI27</f>
        <v>0</v>
      </c>
      <c r="AM27" s="89">
        <f>SUM(AL27:AL$42)/U27/U27</f>
        <v>0.16336553674653076</v>
      </c>
      <c r="AN27" s="89">
        <f t="shared" ref="AN27:AN40" si="34">U27*U27*((1-O27)*5*S27+AE28)^2*AH27+V27*V27*AI27</f>
        <v>0</v>
      </c>
      <c r="AO27" s="90">
        <f>SUM(AN27:AN$42)/U27/U27</f>
        <v>1.0781073940918758E-2</v>
      </c>
      <c r="AP27" s="77">
        <f t="shared" si="5"/>
        <v>77.292879271344248</v>
      </c>
      <c r="AQ27" s="78">
        <f t="shared" si="6"/>
        <v>79.008737882100462</v>
      </c>
      <c r="AR27" s="78">
        <f t="shared" si="7"/>
        <v>74.12348532766778</v>
      </c>
      <c r="AS27" s="78">
        <f t="shared" si="8"/>
        <v>75.707890636880634</v>
      </c>
      <c r="AT27" s="78">
        <f t="shared" si="9"/>
        <v>3.0316099715032019</v>
      </c>
      <c r="AU27" s="91">
        <f t="shared" si="10"/>
        <v>3.4386312173930618</v>
      </c>
    </row>
    <row r="28" spans="1:47" ht="14.45" customHeight="1" x14ac:dyDescent="0.15">
      <c r="A28" s="208"/>
      <c r="B28" s="205" t="s">
        <v>73</v>
      </c>
      <c r="C28" s="71">
        <v>3506</v>
      </c>
      <c r="D28" s="72">
        <v>0</v>
      </c>
      <c r="E28" s="72">
        <v>1097</v>
      </c>
      <c r="F28" s="126">
        <v>0</v>
      </c>
      <c r="G28" s="74" t="s">
        <v>73</v>
      </c>
      <c r="H28" s="72">
        <v>2932213</v>
      </c>
      <c r="I28" s="72">
        <v>481</v>
      </c>
      <c r="J28" s="75">
        <v>15</v>
      </c>
      <c r="K28" s="72">
        <v>99634</v>
      </c>
      <c r="L28" s="76">
        <v>7143382</v>
      </c>
      <c r="M28" s="179"/>
      <c r="N28" s="54"/>
      <c r="O28" s="77">
        <f t="shared" si="26"/>
        <v>0.55999999999999994</v>
      </c>
      <c r="P28" s="78">
        <f t="shared" si="27"/>
        <v>1.0211362288483135</v>
      </c>
      <c r="Q28" s="79">
        <f t="shared" si="13"/>
        <v>0</v>
      </c>
      <c r="R28" s="80">
        <f t="shared" si="14"/>
        <v>0</v>
      </c>
      <c r="S28" s="81">
        <f t="shared" si="15"/>
        <v>0</v>
      </c>
      <c r="T28" s="82">
        <f t="shared" si="28"/>
        <v>0</v>
      </c>
      <c r="U28" s="83">
        <f t="shared" si="29"/>
        <v>99671.70703774337</v>
      </c>
      <c r="V28" s="83">
        <f t="shared" si="30"/>
        <v>498358.53518871684</v>
      </c>
      <c r="W28" s="84">
        <f>SUM(V28:V$42)</f>
        <v>7291065.9620331153</v>
      </c>
      <c r="X28" s="85">
        <f t="shared" si="0"/>
        <v>498358.53518871684</v>
      </c>
      <c r="Y28" s="83">
        <f>SUM(X28:X$42)</f>
        <v>6968615.9699115111</v>
      </c>
      <c r="Z28" s="83">
        <f t="shared" si="1"/>
        <v>0</v>
      </c>
      <c r="AA28" s="84">
        <f>SUM(Z28:Z$42)</f>
        <v>322449.99212160439</v>
      </c>
      <c r="AB28" s="77">
        <f t="shared" si="2"/>
        <v>73.150808576722355</v>
      </c>
      <c r="AC28" s="78">
        <f t="shared" si="3"/>
        <v>69.915687982274221</v>
      </c>
      <c r="AD28" s="86">
        <f t="shared" si="16"/>
        <v>95.577464340595682</v>
      </c>
      <c r="AE28" s="78">
        <f t="shared" si="4"/>
        <v>3.2351205944481318</v>
      </c>
      <c r="AF28" s="87">
        <f t="shared" si="17"/>
        <v>4.4225356594043097</v>
      </c>
      <c r="AH28" s="88">
        <f t="shared" si="31"/>
        <v>0</v>
      </c>
      <c r="AI28" s="89">
        <f t="shared" si="18"/>
        <v>0</v>
      </c>
      <c r="AJ28" s="89">
        <f t="shared" si="32"/>
        <v>0</v>
      </c>
      <c r="AK28" s="89">
        <f>SUM(AJ28:AJ$42)/U28/U28</f>
        <v>0.19159795216226705</v>
      </c>
      <c r="AL28" s="89">
        <f t="shared" si="33"/>
        <v>0</v>
      </c>
      <c r="AM28" s="89">
        <f>SUM(AL28:AL$42)/U28/U28</f>
        <v>0.16336553674653076</v>
      </c>
      <c r="AN28" s="89">
        <f t="shared" si="34"/>
        <v>0</v>
      </c>
      <c r="AO28" s="90">
        <f>SUM(AN28:AN$42)/U28/U28</f>
        <v>1.0781073940918758E-2</v>
      </c>
      <c r="AP28" s="77">
        <f t="shared" si="5"/>
        <v>72.292879271344248</v>
      </c>
      <c r="AQ28" s="78">
        <f t="shared" si="6"/>
        <v>74.008737882100462</v>
      </c>
      <c r="AR28" s="78">
        <f t="shared" si="7"/>
        <v>69.123485327667794</v>
      </c>
      <c r="AS28" s="78">
        <f t="shared" si="8"/>
        <v>70.707890636880649</v>
      </c>
      <c r="AT28" s="78">
        <f t="shared" si="9"/>
        <v>3.0316099715032019</v>
      </c>
      <c r="AU28" s="91">
        <f t="shared" si="10"/>
        <v>3.4386312173930618</v>
      </c>
    </row>
    <row r="29" spans="1:47" ht="14.45" customHeight="1" x14ac:dyDescent="0.15">
      <c r="A29" s="208"/>
      <c r="B29" s="205" t="s">
        <v>75</v>
      </c>
      <c r="C29" s="71">
        <v>2395</v>
      </c>
      <c r="D29" s="72">
        <v>2</v>
      </c>
      <c r="E29" s="72">
        <v>801</v>
      </c>
      <c r="F29" s="126">
        <v>0</v>
      </c>
      <c r="G29" s="74" t="s">
        <v>75</v>
      </c>
      <c r="H29" s="72">
        <v>3076411</v>
      </c>
      <c r="I29" s="72">
        <v>791</v>
      </c>
      <c r="J29" s="75">
        <v>20</v>
      </c>
      <c r="K29" s="72">
        <v>99554</v>
      </c>
      <c r="L29" s="76">
        <v>6645388</v>
      </c>
      <c r="M29" s="179"/>
      <c r="N29" s="54"/>
      <c r="O29" s="77">
        <f t="shared" si="26"/>
        <v>0.50406504065040647</v>
      </c>
      <c r="P29" s="78">
        <f t="shared" si="27"/>
        <v>1.0398951367025973</v>
      </c>
      <c r="Q29" s="79">
        <f t="shared" si="13"/>
        <v>8.3507306889352823E-4</v>
      </c>
      <c r="R29" s="80">
        <f t="shared" si="14"/>
        <v>8.0303584411545647E-4</v>
      </c>
      <c r="S29" s="81">
        <f t="shared" si="15"/>
        <v>0</v>
      </c>
      <c r="T29" s="82">
        <f t="shared" si="28"/>
        <v>4.0071998128480462E-3</v>
      </c>
      <c r="U29" s="83">
        <f t="shared" si="29"/>
        <v>99671.70703774337</v>
      </c>
      <c r="V29" s="83">
        <f t="shared" si="30"/>
        <v>497368.14205078752</v>
      </c>
      <c r="W29" s="84">
        <f>SUM(V29:V$42)</f>
        <v>6792707.4268443985</v>
      </c>
      <c r="X29" s="85">
        <f t="shared" si="0"/>
        <v>497368.14205078752</v>
      </c>
      <c r="Y29" s="83">
        <f>SUM(X29:X$42)</f>
        <v>6470257.4347227952</v>
      </c>
      <c r="Z29" s="83">
        <f t="shared" si="1"/>
        <v>0</v>
      </c>
      <c r="AA29" s="84">
        <f>SUM(Z29:Z$42)</f>
        <v>322449.99212160439</v>
      </c>
      <c r="AB29" s="77">
        <f t="shared" si="2"/>
        <v>68.150808576722355</v>
      </c>
      <c r="AC29" s="78">
        <f t="shared" si="3"/>
        <v>64.915687982274235</v>
      </c>
      <c r="AD29" s="86">
        <f t="shared" si="16"/>
        <v>95.252997488934994</v>
      </c>
      <c r="AE29" s="78">
        <f t="shared" si="4"/>
        <v>3.2351205944481318</v>
      </c>
      <c r="AF29" s="87">
        <f t="shared" si="17"/>
        <v>4.7470025110650305</v>
      </c>
      <c r="AH29" s="88">
        <f t="shared" si="31"/>
        <v>7.9966520633259157E-6</v>
      </c>
      <c r="AI29" s="89">
        <f t="shared" si="18"/>
        <v>0</v>
      </c>
      <c r="AJ29" s="89">
        <f t="shared" si="32"/>
        <v>344945751.61652273</v>
      </c>
      <c r="AK29" s="89">
        <f>SUM(AJ29:AJ$42)/U29/U29</f>
        <v>0.19159795216226705</v>
      </c>
      <c r="AL29" s="89">
        <f t="shared" si="33"/>
        <v>311777107.0895825</v>
      </c>
      <c r="AM29" s="89">
        <f>SUM(AL29:AL$42)/U29/U29</f>
        <v>0.16336553674653076</v>
      </c>
      <c r="AN29" s="89">
        <f t="shared" si="34"/>
        <v>838147.6727068288</v>
      </c>
      <c r="AO29" s="90">
        <f>SUM(AN29:AN$42)/U29/U29</f>
        <v>1.0781073940918758E-2</v>
      </c>
      <c r="AP29" s="77">
        <f t="shared" si="5"/>
        <v>67.292879271344248</v>
      </c>
      <c r="AQ29" s="78">
        <f t="shared" si="6"/>
        <v>69.008737882100462</v>
      </c>
      <c r="AR29" s="78">
        <f t="shared" si="7"/>
        <v>64.123485327667808</v>
      </c>
      <c r="AS29" s="78">
        <f t="shared" si="8"/>
        <v>65.707890636880663</v>
      </c>
      <c r="AT29" s="78">
        <f t="shared" si="9"/>
        <v>3.0316099715032019</v>
      </c>
      <c r="AU29" s="91">
        <f t="shared" si="10"/>
        <v>3.4386312173930618</v>
      </c>
    </row>
    <row r="30" spans="1:47" ht="14.45" customHeight="1" x14ac:dyDescent="0.15">
      <c r="A30" s="208"/>
      <c r="B30" s="205" t="s">
        <v>77</v>
      </c>
      <c r="C30" s="71">
        <v>3112</v>
      </c>
      <c r="D30" s="72">
        <v>3</v>
      </c>
      <c r="E30" s="72">
        <v>1115</v>
      </c>
      <c r="F30" s="126">
        <v>0</v>
      </c>
      <c r="G30" s="74" t="s">
        <v>77</v>
      </c>
      <c r="H30" s="72">
        <v>3511714</v>
      </c>
      <c r="I30" s="72">
        <v>1025</v>
      </c>
      <c r="J30" s="75">
        <v>25</v>
      </c>
      <c r="K30" s="72">
        <v>99431</v>
      </c>
      <c r="L30" s="76">
        <v>6147923</v>
      </c>
      <c r="M30" s="179"/>
      <c r="N30" s="54"/>
      <c r="O30" s="77">
        <f t="shared" si="26"/>
        <v>0.52689655172413796</v>
      </c>
      <c r="P30" s="78">
        <f t="shared" si="27"/>
        <v>1.000066319908661</v>
      </c>
      <c r="Q30" s="79">
        <f t="shared" si="13"/>
        <v>9.640102827763496E-4</v>
      </c>
      <c r="R30" s="80">
        <f t="shared" si="14"/>
        <v>9.6394635394220207E-4</v>
      </c>
      <c r="S30" s="81">
        <f t="shared" si="15"/>
        <v>0</v>
      </c>
      <c r="T30" s="82">
        <f t="shared" si="28"/>
        <v>4.8087666674218044E-3</v>
      </c>
      <c r="U30" s="83">
        <f t="shared" si="29"/>
        <v>99272.302591955478</v>
      </c>
      <c r="V30" s="83">
        <f t="shared" si="30"/>
        <v>495232.26863206754</v>
      </c>
      <c r="W30" s="84">
        <f>SUM(V30:V$42)</f>
        <v>6295339.2847936107</v>
      </c>
      <c r="X30" s="85">
        <f t="shared" si="0"/>
        <v>495232.26863206754</v>
      </c>
      <c r="Y30" s="83">
        <f>SUM(X30:X$42)</f>
        <v>5972889.2926720073</v>
      </c>
      <c r="Z30" s="83">
        <f t="shared" si="1"/>
        <v>0</v>
      </c>
      <c r="AA30" s="84">
        <f>SUM(Z30:Z$42)</f>
        <v>322449.99212160439</v>
      </c>
      <c r="AB30" s="77">
        <f t="shared" si="2"/>
        <v>63.414861148831186</v>
      </c>
      <c r="AC30" s="78">
        <f t="shared" si="3"/>
        <v>60.166724622301849</v>
      </c>
      <c r="AD30" s="86">
        <f t="shared" si="16"/>
        <v>94.877956889464542</v>
      </c>
      <c r="AE30" s="78">
        <f t="shared" si="4"/>
        <v>3.2481365265293451</v>
      </c>
      <c r="AF30" s="87">
        <f t="shared" si="17"/>
        <v>5.1220431105354747</v>
      </c>
      <c r="AH30" s="88">
        <f t="shared" si="31"/>
        <v>7.6710126007589541E-6</v>
      </c>
      <c r="AI30" s="89">
        <f t="shared" si="18"/>
        <v>0</v>
      </c>
      <c r="AJ30" s="89">
        <f t="shared" si="32"/>
        <v>281982789.4816516</v>
      </c>
      <c r="AK30" s="89">
        <f>SUM(AJ30:AJ$42)/U30/U30</f>
        <v>0.15814063312827006</v>
      </c>
      <c r="AL30" s="89">
        <f t="shared" si="33"/>
        <v>252649474.10612011</v>
      </c>
      <c r="AM30" s="89">
        <f>SUM(AL30:AL$42)/U30/U30</f>
        <v>0.13304625452376989</v>
      </c>
      <c r="AN30" s="89">
        <f t="shared" si="34"/>
        <v>805312.34039958334</v>
      </c>
      <c r="AO30" s="90">
        <f>SUM(AN30:AN$42)/U30/U30</f>
        <v>1.0782951872378658E-2</v>
      </c>
      <c r="AP30" s="77">
        <f t="shared" si="5"/>
        <v>62.635429909897589</v>
      </c>
      <c r="AQ30" s="78">
        <f t="shared" si="6"/>
        <v>64.19429238776479</v>
      </c>
      <c r="AR30" s="78">
        <f t="shared" si="7"/>
        <v>59.451804702745463</v>
      </c>
      <c r="AS30" s="78">
        <f t="shared" si="8"/>
        <v>60.881644541858236</v>
      </c>
      <c r="AT30" s="78">
        <f t="shared" si="9"/>
        <v>3.044608179823217</v>
      </c>
      <c r="AU30" s="91">
        <f t="shared" si="10"/>
        <v>3.4516648732354733</v>
      </c>
    </row>
    <row r="31" spans="1:47" ht="14.45" customHeight="1" x14ac:dyDescent="0.15">
      <c r="A31" s="208"/>
      <c r="B31" s="205" t="s">
        <v>79</v>
      </c>
      <c r="C31" s="71">
        <v>3969</v>
      </c>
      <c r="D31" s="72">
        <v>1</v>
      </c>
      <c r="E31" s="72">
        <v>1354</v>
      </c>
      <c r="F31" s="126">
        <v>0</v>
      </c>
      <c r="G31" s="74" t="s">
        <v>79</v>
      </c>
      <c r="H31" s="72">
        <v>4033928</v>
      </c>
      <c r="I31" s="72">
        <v>1660</v>
      </c>
      <c r="J31" s="75">
        <v>30</v>
      </c>
      <c r="K31" s="72">
        <v>99286</v>
      </c>
      <c r="L31" s="76">
        <v>5651111</v>
      </c>
      <c r="M31" s="179"/>
      <c r="N31" s="54"/>
      <c r="O31" s="77">
        <f t="shared" si="26"/>
        <v>0.5217821782178218</v>
      </c>
      <c r="P31" s="78">
        <f t="shared" si="27"/>
        <v>1.0103313840519563</v>
      </c>
      <c r="Q31" s="79">
        <f t="shared" si="13"/>
        <v>2.5195263290501388E-4</v>
      </c>
      <c r="R31" s="80">
        <f t="shared" si="14"/>
        <v>2.4937623128616702E-4</v>
      </c>
      <c r="S31" s="81">
        <f t="shared" si="15"/>
        <v>0</v>
      </c>
      <c r="T31" s="82">
        <f t="shared" si="28"/>
        <v>1.2461381082144105E-3</v>
      </c>
      <c r="U31" s="83">
        <f t="shared" si="29"/>
        <v>98794.925252253073</v>
      </c>
      <c r="V31" s="83">
        <f t="shared" si="30"/>
        <v>493680.2542089576</v>
      </c>
      <c r="W31" s="84">
        <f>SUM(V31:V$42)</f>
        <v>5800107.0161615433</v>
      </c>
      <c r="X31" s="85">
        <f t="shared" si="0"/>
        <v>493680.2542089576</v>
      </c>
      <c r="Y31" s="83">
        <f>SUM(X31:X$42)</f>
        <v>5477657.024039939</v>
      </c>
      <c r="Z31" s="83">
        <f t="shared" si="1"/>
        <v>0</v>
      </c>
      <c r="AA31" s="84">
        <f>SUM(Z31:Z$42)</f>
        <v>322449.99212160439</v>
      </c>
      <c r="AB31" s="77">
        <f t="shared" si="2"/>
        <v>58.708552097712818</v>
      </c>
      <c r="AC31" s="78">
        <f t="shared" si="3"/>
        <v>55.444720566910071</v>
      </c>
      <c r="AD31" s="86">
        <f t="shared" si="16"/>
        <v>94.440619953681505</v>
      </c>
      <c r="AE31" s="78">
        <f t="shared" si="4"/>
        <v>3.2638315308027499</v>
      </c>
      <c r="AF31" s="87">
        <f t="shared" si="17"/>
        <v>5.5593800463185037</v>
      </c>
      <c r="AH31" s="88">
        <f t="shared" si="31"/>
        <v>1.5509251064912512E-6</v>
      </c>
      <c r="AI31" s="89">
        <f t="shared" si="18"/>
        <v>0</v>
      </c>
      <c r="AJ31" s="89">
        <f t="shared" si="32"/>
        <v>47759890.729969181</v>
      </c>
      <c r="AK31" s="89">
        <f>SUM(AJ31:AJ$42)/U31/U31</f>
        <v>0.13078221241054097</v>
      </c>
      <c r="AL31" s="89">
        <f t="shared" si="33"/>
        <v>42364286.007372588</v>
      </c>
      <c r="AM31" s="89">
        <f>SUM(AL31:AL$42)/U31/U31</f>
        <v>0.10845006368876395</v>
      </c>
      <c r="AN31" s="89">
        <f t="shared" si="34"/>
        <v>161658.52969537742</v>
      </c>
      <c r="AO31" s="90">
        <f>SUM(AN31:AN$42)/U31/U31</f>
        <v>1.0804902325399806E-2</v>
      </c>
      <c r="AP31" s="77">
        <f t="shared" si="5"/>
        <v>57.999741158747895</v>
      </c>
      <c r="AQ31" s="78">
        <f t="shared" si="6"/>
        <v>59.417363036677742</v>
      </c>
      <c r="AR31" s="78">
        <f t="shared" si="7"/>
        <v>54.799258124418834</v>
      </c>
      <c r="AS31" s="78">
        <f t="shared" si="8"/>
        <v>56.090183009401308</v>
      </c>
      <c r="AT31" s="78">
        <f t="shared" si="9"/>
        <v>3.0600961318823465</v>
      </c>
      <c r="AU31" s="91">
        <f t="shared" si="10"/>
        <v>3.4675669297231533</v>
      </c>
    </row>
    <row r="32" spans="1:47" ht="14.45" customHeight="1" x14ac:dyDescent="0.15">
      <c r="A32" s="208"/>
      <c r="B32" s="205" t="s">
        <v>81</v>
      </c>
      <c r="C32" s="71">
        <v>3741</v>
      </c>
      <c r="D32" s="72">
        <v>3</v>
      </c>
      <c r="E32" s="72">
        <v>1229</v>
      </c>
      <c r="F32" s="126">
        <v>0</v>
      </c>
      <c r="G32" s="74" t="s">
        <v>81</v>
      </c>
      <c r="H32" s="72">
        <v>4761382</v>
      </c>
      <c r="I32" s="72">
        <v>2688</v>
      </c>
      <c r="J32" s="75">
        <v>35</v>
      </c>
      <c r="K32" s="72">
        <v>99084</v>
      </c>
      <c r="L32" s="76">
        <v>5155164</v>
      </c>
      <c r="M32" s="179"/>
      <c r="N32" s="54"/>
      <c r="O32" s="77">
        <f t="shared" si="26"/>
        <v>0.5321554770318021</v>
      </c>
      <c r="P32" s="78">
        <f t="shared" si="27"/>
        <v>0.98696699178052738</v>
      </c>
      <c r="Q32" s="79">
        <f t="shared" si="13"/>
        <v>8.0192461908580592E-4</v>
      </c>
      <c r="R32" s="80">
        <f t="shared" si="14"/>
        <v>8.1251412232044584E-4</v>
      </c>
      <c r="S32" s="81">
        <f t="shared" si="15"/>
        <v>0</v>
      </c>
      <c r="T32" s="82">
        <f t="shared" si="28"/>
        <v>4.0548637291388558E-3</v>
      </c>
      <c r="U32" s="83">
        <f t="shared" si="29"/>
        <v>98671.813130998053</v>
      </c>
      <c r="V32" s="83">
        <f t="shared" si="30"/>
        <v>492423.14091798157</v>
      </c>
      <c r="W32" s="84">
        <f>SUM(V32:V$42)</f>
        <v>5306426.7619525855</v>
      </c>
      <c r="X32" s="85">
        <f t="shared" si="0"/>
        <v>492423.14091798157</v>
      </c>
      <c r="Y32" s="83">
        <f>SUM(X32:X$42)</f>
        <v>4983976.7698309813</v>
      </c>
      <c r="Z32" s="83">
        <f t="shared" si="1"/>
        <v>0</v>
      </c>
      <c r="AA32" s="84">
        <f>SUM(Z32:Z$42)</f>
        <v>322449.99212160439</v>
      </c>
      <c r="AB32" s="77">
        <f t="shared" si="2"/>
        <v>53.778547222069392</v>
      </c>
      <c r="AC32" s="78">
        <f t="shared" si="3"/>
        <v>50.510643431819638</v>
      </c>
      <c r="AD32" s="86">
        <f t="shared" si="16"/>
        <v>93.92340634127676</v>
      </c>
      <c r="AE32" s="78">
        <f t="shared" si="4"/>
        <v>3.2679037902497581</v>
      </c>
      <c r="AF32" s="87">
        <f t="shared" si="17"/>
        <v>6.0765936587232519</v>
      </c>
      <c r="AH32" s="88">
        <f t="shared" si="31"/>
        <v>5.4584167058001667E-6</v>
      </c>
      <c r="AI32" s="89">
        <f t="shared" si="18"/>
        <v>0</v>
      </c>
      <c r="AJ32" s="89">
        <f t="shared" si="32"/>
        <v>139999302.16344491</v>
      </c>
      <c r="AK32" s="89">
        <f>SUM(AJ32:AJ$42)/U32/U32</f>
        <v>0.126203337804111</v>
      </c>
      <c r="AL32" s="89">
        <f t="shared" si="33"/>
        <v>122671458.03381562</v>
      </c>
      <c r="AM32" s="89">
        <f>SUM(AL32:AL$42)/U32/U32</f>
        <v>0.10436961089546275</v>
      </c>
      <c r="AN32" s="89">
        <f t="shared" si="34"/>
        <v>572164.09185209626</v>
      </c>
      <c r="AO32" s="90">
        <f>SUM(AN32:AN$42)/U32/U32</f>
        <v>1.0815277557892113E-2</v>
      </c>
      <c r="AP32" s="77">
        <f t="shared" si="5"/>
        <v>53.082255083302712</v>
      </c>
      <c r="AQ32" s="78">
        <f t="shared" si="6"/>
        <v>54.474839360836071</v>
      </c>
      <c r="AR32" s="78">
        <f t="shared" si="7"/>
        <v>49.877440228087998</v>
      </c>
      <c r="AS32" s="78">
        <f t="shared" si="8"/>
        <v>51.143846635551277</v>
      </c>
      <c r="AT32" s="78">
        <f t="shared" si="9"/>
        <v>3.0640705979909937</v>
      </c>
      <c r="AU32" s="91">
        <f t="shared" si="10"/>
        <v>3.4717369825085225</v>
      </c>
    </row>
    <row r="33" spans="1:47" ht="14.45" customHeight="1" x14ac:dyDescent="0.15">
      <c r="A33" s="208"/>
      <c r="B33" s="205" t="s">
        <v>83</v>
      </c>
      <c r="C33" s="71">
        <v>3671</v>
      </c>
      <c r="D33" s="72">
        <v>5</v>
      </c>
      <c r="E33" s="72">
        <v>1214</v>
      </c>
      <c r="F33" s="126">
        <v>0</v>
      </c>
      <c r="G33" s="74" t="s">
        <v>83</v>
      </c>
      <c r="H33" s="72">
        <v>4268754</v>
      </c>
      <c r="I33" s="72">
        <v>3533</v>
      </c>
      <c r="J33" s="75">
        <v>40</v>
      </c>
      <c r="K33" s="72">
        <v>98801</v>
      </c>
      <c r="L33" s="76">
        <v>4660406</v>
      </c>
      <c r="M33" s="179"/>
      <c r="N33" s="54"/>
      <c r="O33" s="77">
        <f t="shared" si="26"/>
        <v>0.53557692307692306</v>
      </c>
      <c r="P33" s="78">
        <f t="shared" si="27"/>
        <v>0.98091291517113921</v>
      </c>
      <c r="Q33" s="79">
        <f t="shared" si="13"/>
        <v>1.3620266957232361E-3</v>
      </c>
      <c r="R33" s="80">
        <f t="shared" si="14"/>
        <v>1.3885296795033066E-3</v>
      </c>
      <c r="S33" s="81">
        <f t="shared" si="15"/>
        <v>0</v>
      </c>
      <c r="T33" s="82">
        <f t="shared" si="28"/>
        <v>6.9203349806048892E-3</v>
      </c>
      <c r="U33" s="83">
        <f t="shared" si="29"/>
        <v>98271.712374844792</v>
      </c>
      <c r="V33" s="83">
        <f t="shared" si="30"/>
        <v>489779.35350640182</v>
      </c>
      <c r="W33" s="84">
        <f>SUM(V33:V$42)</f>
        <v>4814003.6210346045</v>
      </c>
      <c r="X33" s="85">
        <f t="shared" si="0"/>
        <v>489779.35350640182</v>
      </c>
      <c r="Y33" s="83">
        <f>SUM(X33:X$42)</f>
        <v>4491553.6289129993</v>
      </c>
      <c r="Z33" s="83">
        <f t="shared" si="1"/>
        <v>0</v>
      </c>
      <c r="AA33" s="84">
        <f>SUM(Z33:Z$42)</f>
        <v>322449.99212160439</v>
      </c>
      <c r="AB33" s="77">
        <f t="shared" si="2"/>
        <v>48.98666670905466</v>
      </c>
      <c r="AC33" s="78">
        <f t="shared" si="3"/>
        <v>45.705458064885917</v>
      </c>
      <c r="AD33" s="86">
        <f t="shared" si="16"/>
        <v>93.301833203600594</v>
      </c>
      <c r="AE33" s="78">
        <f t="shared" si="4"/>
        <v>3.2812086441687351</v>
      </c>
      <c r="AF33" s="87">
        <f t="shared" si="17"/>
        <v>6.6981667963993949</v>
      </c>
      <c r="AH33" s="88">
        <f t="shared" si="31"/>
        <v>9.5119228460816798E-6</v>
      </c>
      <c r="AI33" s="89">
        <f t="shared" si="18"/>
        <v>0</v>
      </c>
      <c r="AJ33" s="89">
        <f t="shared" si="32"/>
        <v>199748674.82043767</v>
      </c>
      <c r="AK33" s="89">
        <f>SUM(AJ33:AJ$42)/U33/U33</f>
        <v>0.11273638232775547</v>
      </c>
      <c r="AL33" s="89">
        <f t="shared" si="33"/>
        <v>172445115.44625935</v>
      </c>
      <c r="AM33" s="89">
        <f>SUM(AL33:AL$42)/U33/U33</f>
        <v>9.2518775744290266E-2</v>
      </c>
      <c r="AN33" s="89">
        <f t="shared" si="34"/>
        <v>1002824.376374239</v>
      </c>
      <c r="AO33" s="90">
        <f>SUM(AN33:AN$42)/U33/U33</f>
        <v>1.0844276265726753E-2</v>
      </c>
      <c r="AP33" s="77">
        <f t="shared" si="5"/>
        <v>48.328572425269805</v>
      </c>
      <c r="AQ33" s="78">
        <f t="shared" si="6"/>
        <v>49.644760992839515</v>
      </c>
      <c r="AR33" s="78">
        <f t="shared" si="7"/>
        <v>45.109286840404842</v>
      </c>
      <c r="AS33" s="78">
        <f t="shared" si="8"/>
        <v>46.301629289366993</v>
      </c>
      <c r="AT33" s="78">
        <f t="shared" si="9"/>
        <v>3.0771023686590979</v>
      </c>
      <c r="AU33" s="91">
        <f t="shared" si="10"/>
        <v>3.4853149196783724</v>
      </c>
    </row>
    <row r="34" spans="1:47" ht="14.45" customHeight="1" x14ac:dyDescent="0.15">
      <c r="A34" s="208"/>
      <c r="B34" s="205" t="s">
        <v>85</v>
      </c>
      <c r="C34" s="71">
        <v>4347</v>
      </c>
      <c r="D34" s="72">
        <v>6</v>
      </c>
      <c r="E34" s="72">
        <v>1461</v>
      </c>
      <c r="F34" s="128">
        <v>2</v>
      </c>
      <c r="G34" s="74" t="s">
        <v>85</v>
      </c>
      <c r="H34" s="72">
        <v>3950745</v>
      </c>
      <c r="I34" s="72">
        <v>4966</v>
      </c>
      <c r="J34" s="75">
        <v>45</v>
      </c>
      <c r="K34" s="72">
        <v>98385</v>
      </c>
      <c r="L34" s="76">
        <v>4167367</v>
      </c>
      <c r="M34" s="179"/>
      <c r="N34" s="54"/>
      <c r="O34" s="77">
        <f t="shared" si="26"/>
        <v>0.53503184713375795</v>
      </c>
      <c r="P34" s="78">
        <f t="shared" si="27"/>
        <v>0.98169390256016631</v>
      </c>
      <c r="Q34" s="79">
        <f t="shared" si="13"/>
        <v>1.3802622498274672E-3</v>
      </c>
      <c r="R34" s="80">
        <f t="shared" si="14"/>
        <v>1.4060006344420312E-3</v>
      </c>
      <c r="S34" s="81">
        <f t="shared" si="15"/>
        <v>1.3689253935660506E-3</v>
      </c>
      <c r="T34" s="82">
        <f t="shared" si="28"/>
        <v>7.0070988747948735E-3</v>
      </c>
      <c r="U34" s="83">
        <f t="shared" si="29"/>
        <v>97591.639206093212</v>
      </c>
      <c r="V34" s="83">
        <f t="shared" si="30"/>
        <v>486368.39025451895</v>
      </c>
      <c r="W34" s="84">
        <f>SUM(V34:V$42)</f>
        <v>4324224.2675282024</v>
      </c>
      <c r="X34" s="85">
        <f t="shared" si="0"/>
        <v>485702.5882144717</v>
      </c>
      <c r="Y34" s="83">
        <f>SUM(X34:X$42)</f>
        <v>4001774.2754065972</v>
      </c>
      <c r="Z34" s="83">
        <f t="shared" si="1"/>
        <v>665.80204004725385</v>
      </c>
      <c r="AA34" s="84">
        <f>SUM(Z34:Z$42)</f>
        <v>322449.99212160439</v>
      </c>
      <c r="AB34" s="77">
        <f t="shared" si="2"/>
        <v>44.309372223949858</v>
      </c>
      <c r="AC34" s="78">
        <f t="shared" si="3"/>
        <v>41.005298281297272</v>
      </c>
      <c r="AD34" s="86">
        <f t="shared" si="16"/>
        <v>92.54317139508764</v>
      </c>
      <c r="AE34" s="78">
        <f t="shared" si="4"/>
        <v>3.3040739426525789</v>
      </c>
      <c r="AF34" s="87">
        <f t="shared" si="17"/>
        <v>7.4568286049123467</v>
      </c>
      <c r="AH34" s="88">
        <f t="shared" si="31"/>
        <v>8.1258983413207513E-6</v>
      </c>
      <c r="AI34" s="89">
        <f t="shared" si="18"/>
        <v>9.3569571309575687E-7</v>
      </c>
      <c r="AJ34" s="89">
        <f t="shared" si="32"/>
        <v>136052034.94698629</v>
      </c>
      <c r="AK34" s="89">
        <f>SUM(AJ34:AJ$42)/U34/U34</f>
        <v>9.3340167904111926E-2</v>
      </c>
      <c r="AL34" s="89">
        <f t="shared" si="33"/>
        <v>115558194.83510269</v>
      </c>
      <c r="AM34" s="89">
        <f>SUM(AL34:AL$42)/U34/U34</f>
        <v>7.5706582194413397E-2</v>
      </c>
      <c r="AN34" s="89">
        <f t="shared" si="34"/>
        <v>1076292.5277823615</v>
      </c>
      <c r="AO34" s="90">
        <f>SUM(AN34:AN$42)/U34/U34</f>
        <v>1.0890647808854598E-2</v>
      </c>
      <c r="AP34" s="77">
        <f t="shared" si="5"/>
        <v>43.710560409587082</v>
      </c>
      <c r="AQ34" s="78">
        <f t="shared" si="6"/>
        <v>44.908184038312633</v>
      </c>
      <c r="AR34" s="78">
        <f t="shared" si="7"/>
        <v>40.466007630388084</v>
      </c>
      <c r="AS34" s="78">
        <f t="shared" si="8"/>
        <v>41.544588932206459</v>
      </c>
      <c r="AT34" s="78">
        <f t="shared" si="9"/>
        <v>3.0995317401062685</v>
      </c>
      <c r="AU34" s="91">
        <f t="shared" si="10"/>
        <v>3.5086161451988893</v>
      </c>
    </row>
    <row r="35" spans="1:47" ht="14.45" customHeight="1" x14ac:dyDescent="0.15">
      <c r="A35" s="208"/>
      <c r="B35" s="205" t="s">
        <v>87</v>
      </c>
      <c r="C35" s="71">
        <v>5160</v>
      </c>
      <c r="D35" s="72">
        <v>10</v>
      </c>
      <c r="E35" s="72">
        <v>1736</v>
      </c>
      <c r="F35" s="128">
        <v>2</v>
      </c>
      <c r="G35" s="74" t="s">
        <v>87</v>
      </c>
      <c r="H35" s="72">
        <v>3800955</v>
      </c>
      <c r="I35" s="72">
        <v>7376</v>
      </c>
      <c r="J35" s="75">
        <v>50</v>
      </c>
      <c r="K35" s="72">
        <v>97757</v>
      </c>
      <c r="L35" s="76">
        <v>3676902</v>
      </c>
      <c r="M35" s="179"/>
      <c r="N35" s="54"/>
      <c r="O35" s="77">
        <f t="shared" si="26"/>
        <v>0.52678762006403412</v>
      </c>
      <c r="P35" s="78">
        <f t="shared" si="27"/>
        <v>1.0077020280165589</v>
      </c>
      <c r="Q35" s="79">
        <f t="shared" si="13"/>
        <v>1.937984496124031E-3</v>
      </c>
      <c r="R35" s="80">
        <f t="shared" si="14"/>
        <v>1.9231721701885721E-3</v>
      </c>
      <c r="S35" s="81">
        <f t="shared" si="15"/>
        <v>1.152073732718894E-3</v>
      </c>
      <c r="T35" s="82">
        <f t="shared" si="28"/>
        <v>9.5723035729996016E-3</v>
      </c>
      <c r="U35" s="83">
        <f t="shared" si="29"/>
        <v>96907.804940822811</v>
      </c>
      <c r="V35" s="83">
        <f t="shared" si="30"/>
        <v>482344.19250962342</v>
      </c>
      <c r="W35" s="84">
        <f>SUM(V35:V$42)</f>
        <v>3837855.877273683</v>
      </c>
      <c r="X35" s="85">
        <f t="shared" si="0"/>
        <v>481788.49643530359</v>
      </c>
      <c r="Y35" s="83">
        <f>SUM(X35:X$42)</f>
        <v>3516071.6871921252</v>
      </c>
      <c r="Z35" s="83">
        <f t="shared" si="1"/>
        <v>555.69607431984264</v>
      </c>
      <c r="AA35" s="84">
        <f>SUM(Z35:Z$42)</f>
        <v>321784.19008155714</v>
      </c>
      <c r="AB35" s="77">
        <f t="shared" si="2"/>
        <v>39.603165912356459</v>
      </c>
      <c r="AC35" s="78">
        <f t="shared" si="3"/>
        <v>36.282647092659154</v>
      </c>
      <c r="AD35" s="86">
        <f t="shared" si="16"/>
        <v>91.615521781653115</v>
      </c>
      <c r="AE35" s="78">
        <f t="shared" si="4"/>
        <v>3.3205188196973001</v>
      </c>
      <c r="AF35" s="87">
        <f t="shared" si="17"/>
        <v>8.3844782183468709</v>
      </c>
      <c r="AH35" s="88">
        <f t="shared" si="31"/>
        <v>9.075189513079214E-6</v>
      </c>
      <c r="AI35" s="89">
        <f t="shared" si="18"/>
        <v>6.6287238412054912E-7</v>
      </c>
      <c r="AJ35" s="89">
        <f t="shared" si="32"/>
        <v>118743110.66206686</v>
      </c>
      <c r="AK35" s="89">
        <f>SUM(AJ35:AJ$42)/U35/U35</f>
        <v>8.0174831391773019E-2</v>
      </c>
      <c r="AL35" s="89">
        <f t="shared" si="33"/>
        <v>98542372.968685374</v>
      </c>
      <c r="AM35" s="89">
        <f>SUM(AL35:AL$42)/U35/U35</f>
        <v>6.4473759921829604E-2</v>
      </c>
      <c r="AN35" s="89">
        <f t="shared" si="34"/>
        <v>1110413.882574168</v>
      </c>
      <c r="AO35" s="90">
        <f>SUM(AN35:AN$42)/U35/U35</f>
        <v>1.0930283354555422E-2</v>
      </c>
      <c r="AP35" s="77">
        <f t="shared" si="5"/>
        <v>39.04818876663365</v>
      </c>
      <c r="AQ35" s="78">
        <f t="shared" si="6"/>
        <v>40.158143058079268</v>
      </c>
      <c r="AR35" s="78">
        <f t="shared" si="7"/>
        <v>35.784970092873451</v>
      </c>
      <c r="AS35" s="78">
        <f t="shared" si="8"/>
        <v>36.780324092444857</v>
      </c>
      <c r="AT35" s="78">
        <f t="shared" si="9"/>
        <v>3.1156047485970944</v>
      </c>
      <c r="AU35" s="91">
        <f t="shared" si="10"/>
        <v>3.5254328907975059</v>
      </c>
    </row>
    <row r="36" spans="1:47" ht="14.45" customHeight="1" x14ac:dyDescent="0.15">
      <c r="A36" s="208"/>
      <c r="B36" s="205" t="s">
        <v>89</v>
      </c>
      <c r="C36" s="71">
        <v>5963</v>
      </c>
      <c r="D36" s="72">
        <v>17</v>
      </c>
      <c r="E36" s="72">
        <v>1959</v>
      </c>
      <c r="F36" s="128">
        <v>3</v>
      </c>
      <c r="G36" s="74" t="s">
        <v>89</v>
      </c>
      <c r="H36" s="72">
        <v>4359516</v>
      </c>
      <c r="I36" s="72">
        <v>12192</v>
      </c>
      <c r="J36" s="75">
        <v>55</v>
      </c>
      <c r="K36" s="72">
        <v>96820</v>
      </c>
      <c r="L36" s="76">
        <v>3190334</v>
      </c>
      <c r="M36" s="179"/>
      <c r="N36" s="54"/>
      <c r="O36" s="77">
        <f t="shared" si="26"/>
        <v>0.52787878787878784</v>
      </c>
      <c r="P36" s="78">
        <f t="shared" si="27"/>
        <v>1.0190450332726677</v>
      </c>
      <c r="Q36" s="79">
        <f t="shared" si="13"/>
        <v>2.8509139694784503E-3</v>
      </c>
      <c r="R36" s="80">
        <f t="shared" si="14"/>
        <v>2.7976329567327629E-3</v>
      </c>
      <c r="S36" s="81">
        <f t="shared" si="15"/>
        <v>1.5313935681470138E-3</v>
      </c>
      <c r="T36" s="82">
        <f t="shared" si="28"/>
        <v>1.3896391495173244E-2</v>
      </c>
      <c r="U36" s="83">
        <f t="shared" si="29"/>
        <v>95980.174013336218</v>
      </c>
      <c r="V36" s="83">
        <f t="shared" si="30"/>
        <v>476752.34546201379</v>
      </c>
      <c r="W36" s="84">
        <f>SUM(V36:V$42)</f>
        <v>3355511.6847640593</v>
      </c>
      <c r="X36" s="85">
        <f t="shared" si="0"/>
        <v>476022.24998657429</v>
      </c>
      <c r="Y36" s="83">
        <f>SUM(X36:X$42)</f>
        <v>3034283.190756822</v>
      </c>
      <c r="Z36" s="83">
        <f t="shared" si="1"/>
        <v>730.09547543953113</v>
      </c>
      <c r="AA36" s="84">
        <f>SUM(Z36:Z$42)</f>
        <v>321228.49400723731</v>
      </c>
      <c r="AB36" s="77">
        <f t="shared" si="2"/>
        <v>34.960466776167948</v>
      </c>
      <c r="AC36" s="78">
        <f t="shared" si="3"/>
        <v>31.613645442393295</v>
      </c>
      <c r="AD36" s="86">
        <f t="shared" si="16"/>
        <v>90.426840250153262</v>
      </c>
      <c r="AE36" s="78">
        <f t="shared" si="4"/>
        <v>3.346821333774654</v>
      </c>
      <c r="AF36" s="87">
        <f t="shared" si="17"/>
        <v>9.5731597498467451</v>
      </c>
      <c r="AH36" s="88">
        <f t="shared" si="31"/>
        <v>1.1201539331872616E-5</v>
      </c>
      <c r="AI36" s="89">
        <f t="shared" si="18"/>
        <v>7.8052496267812749E-7</v>
      </c>
      <c r="AJ36" s="89">
        <f t="shared" si="32"/>
        <v>110858044.59275365</v>
      </c>
      <c r="AK36" s="89">
        <f>SUM(AJ36:AJ$42)/U36/U36</f>
        <v>6.8842295177136581E-2</v>
      </c>
      <c r="AL36" s="89">
        <f t="shared" si="33"/>
        <v>89290454.009708077</v>
      </c>
      <c r="AM36" s="89">
        <f>SUM(AL36:AL$42)/U36/U36</f>
        <v>5.5029087046432869E-2</v>
      </c>
      <c r="AN36" s="89">
        <f t="shared" si="34"/>
        <v>1363206.7801248564</v>
      </c>
      <c r="AO36" s="90">
        <f>SUM(AN36:AN$42)/U36/U36</f>
        <v>1.1022045340778769E-2</v>
      </c>
      <c r="AP36" s="77">
        <f t="shared" si="5"/>
        <v>34.44620559626761</v>
      </c>
      <c r="AQ36" s="78">
        <f t="shared" si="6"/>
        <v>35.474727956068286</v>
      </c>
      <c r="AR36" s="78">
        <f t="shared" si="7"/>
        <v>31.153863166965483</v>
      </c>
      <c r="AS36" s="78">
        <f t="shared" si="8"/>
        <v>32.073427717821104</v>
      </c>
      <c r="AT36" s="78">
        <f t="shared" si="9"/>
        <v>3.1410489124419212</v>
      </c>
      <c r="AU36" s="91">
        <f t="shared" si="10"/>
        <v>3.5525937551073867</v>
      </c>
    </row>
    <row r="37" spans="1:47" ht="14.45" customHeight="1" x14ac:dyDescent="0.15">
      <c r="A37" s="208"/>
      <c r="B37" s="205" t="s">
        <v>91</v>
      </c>
      <c r="C37" s="71">
        <v>5972</v>
      </c>
      <c r="D37" s="72">
        <v>18</v>
      </c>
      <c r="E37" s="72">
        <v>2017</v>
      </c>
      <c r="F37" s="128">
        <v>10</v>
      </c>
      <c r="G37" s="74" t="s">
        <v>91</v>
      </c>
      <c r="H37" s="72">
        <v>5117803</v>
      </c>
      <c r="I37" s="72">
        <v>19941</v>
      </c>
      <c r="J37" s="75">
        <v>60</v>
      </c>
      <c r="K37" s="72">
        <v>95500</v>
      </c>
      <c r="L37" s="76">
        <v>2709350</v>
      </c>
      <c r="M37" s="179"/>
      <c r="N37" s="54"/>
      <c r="O37" s="77">
        <f t="shared" si="26"/>
        <v>0.53039832285115307</v>
      </c>
      <c r="P37" s="78">
        <f t="shared" si="27"/>
        <v>0.96597192070712601</v>
      </c>
      <c r="Q37" s="79">
        <f t="shared" si="13"/>
        <v>3.0140656396517081E-3</v>
      </c>
      <c r="R37" s="80">
        <f t="shared" si="14"/>
        <v>3.1202414635875795E-3</v>
      </c>
      <c r="S37" s="81">
        <f t="shared" si="15"/>
        <v>4.95785820525533E-3</v>
      </c>
      <c r="T37" s="82">
        <f t="shared" si="28"/>
        <v>1.5487738675340316E-2</v>
      </c>
      <c r="U37" s="83">
        <f t="shared" si="29"/>
        <v>94646.395939472044</v>
      </c>
      <c r="V37" s="83">
        <f t="shared" si="30"/>
        <v>469790.13130218588</v>
      </c>
      <c r="W37" s="84">
        <f>SUM(V37:V$42)</f>
        <v>2878759.3393020458</v>
      </c>
      <c r="X37" s="85">
        <f t="shared" si="0"/>
        <v>467460.97844496137</v>
      </c>
      <c r="Y37" s="83">
        <f>SUM(X37:X$42)</f>
        <v>2558260.940770248</v>
      </c>
      <c r="Z37" s="83">
        <f t="shared" si="1"/>
        <v>2329.1528572245211</v>
      </c>
      <c r="AA37" s="84">
        <f>SUM(Z37:Z$42)</f>
        <v>320498.39853179781</v>
      </c>
      <c r="AB37" s="77">
        <f t="shared" si="2"/>
        <v>30.415942527204741</v>
      </c>
      <c r="AC37" s="78">
        <f t="shared" si="3"/>
        <v>27.029670970316701</v>
      </c>
      <c r="AD37" s="86">
        <f t="shared" si="16"/>
        <v>88.866787363701533</v>
      </c>
      <c r="AE37" s="78">
        <f t="shared" si="4"/>
        <v>3.3862715568880395</v>
      </c>
      <c r="AF37" s="87">
        <f t="shared" si="17"/>
        <v>11.133212636298474</v>
      </c>
      <c r="AH37" s="88">
        <f t="shared" si="31"/>
        <v>1.3119722479800567E-5</v>
      </c>
      <c r="AI37" s="89">
        <f t="shared" si="18"/>
        <v>2.44584920539014E-6</v>
      </c>
      <c r="AJ37" s="89">
        <f t="shared" si="32"/>
        <v>93465877.518495083</v>
      </c>
      <c r="AK37" s="89">
        <f>SUM(AJ37:AJ$42)/U37/U37</f>
        <v>5.8420854015911163E-2</v>
      </c>
      <c r="AL37" s="89">
        <f t="shared" si="33"/>
        <v>72674404.942056358</v>
      </c>
      <c r="AM37" s="89">
        <f>SUM(AL37:AL$42)/U37/U37</f>
        <v>4.6623235741129358E-2</v>
      </c>
      <c r="AN37" s="89">
        <f t="shared" si="34"/>
        <v>1919411.4522156727</v>
      </c>
      <c r="AO37" s="90">
        <f>SUM(AN37:AN$42)/U37/U37</f>
        <v>1.1182705851522813E-2</v>
      </c>
      <c r="AP37" s="77">
        <f t="shared" si="5"/>
        <v>29.942202563946918</v>
      </c>
      <c r="AQ37" s="78">
        <f t="shared" si="6"/>
        <v>30.889682490462565</v>
      </c>
      <c r="AR37" s="78">
        <f t="shared" si="7"/>
        <v>26.606459649079753</v>
      </c>
      <c r="AS37" s="78">
        <f t="shared" si="8"/>
        <v>27.452882291553649</v>
      </c>
      <c r="AT37" s="78">
        <f t="shared" si="9"/>
        <v>3.1790048620255749</v>
      </c>
      <c r="AU37" s="91">
        <f t="shared" si="10"/>
        <v>3.5935382517505041</v>
      </c>
    </row>
    <row r="38" spans="1:47" ht="14.45" customHeight="1" x14ac:dyDescent="0.15">
      <c r="A38" s="208"/>
      <c r="B38" s="205" t="s">
        <v>93</v>
      </c>
      <c r="C38" s="71">
        <v>4992</v>
      </c>
      <c r="D38" s="72">
        <v>28</v>
      </c>
      <c r="E38" s="72">
        <v>1681</v>
      </c>
      <c r="F38" s="126">
        <v>17</v>
      </c>
      <c r="G38" s="74" t="s">
        <v>93</v>
      </c>
      <c r="H38" s="72">
        <v>4296437</v>
      </c>
      <c r="I38" s="72">
        <v>25619</v>
      </c>
      <c r="J38" s="75">
        <v>65</v>
      </c>
      <c r="K38" s="72">
        <v>93592</v>
      </c>
      <c r="L38" s="76">
        <v>2236330</v>
      </c>
      <c r="M38" s="179"/>
      <c r="N38" s="54"/>
      <c r="O38" s="77">
        <f t="shared" si="26"/>
        <v>0.53183823529411767</v>
      </c>
      <c r="P38" s="78">
        <f t="shared" si="27"/>
        <v>1.011915005096083</v>
      </c>
      <c r="Q38" s="79">
        <f t="shared" si="13"/>
        <v>5.608974358974359E-3</v>
      </c>
      <c r="R38" s="80">
        <f t="shared" si="14"/>
        <v>5.5429303160118449E-3</v>
      </c>
      <c r="S38" s="81">
        <f t="shared" si="15"/>
        <v>1.0113027959547887E-2</v>
      </c>
      <c r="T38" s="82">
        <f t="shared" si="28"/>
        <v>2.7359661607036501E-2</v>
      </c>
      <c r="U38" s="83">
        <f t="shared" si="29"/>
        <v>93180.537292598703</v>
      </c>
      <c r="V38" s="83">
        <f t="shared" si="30"/>
        <v>459935.05661129043</v>
      </c>
      <c r="W38" s="84">
        <f>SUM(V38:V$42)</f>
        <v>2408969.2079998599</v>
      </c>
      <c r="X38" s="85">
        <f t="shared" si="0"/>
        <v>455283.7205242042</v>
      </c>
      <c r="Y38" s="83">
        <f>SUM(X38:X$42)</f>
        <v>2090799.9623252868</v>
      </c>
      <c r="Z38" s="83">
        <f t="shared" si="1"/>
        <v>4651.3360870862207</v>
      </c>
      <c r="AA38" s="84">
        <f>SUM(Z38:Z$42)</f>
        <v>318169.24567457323</v>
      </c>
      <c r="AB38" s="77">
        <f t="shared" si="2"/>
        <v>25.852707850732724</v>
      </c>
      <c r="AC38" s="78">
        <f t="shared" si="3"/>
        <v>22.438161692069986</v>
      </c>
      <c r="AD38" s="86">
        <f t="shared" si="16"/>
        <v>86.792307489112943</v>
      </c>
      <c r="AE38" s="78">
        <f t="shared" si="4"/>
        <v>3.4145461586627417</v>
      </c>
      <c r="AF38" s="87">
        <f t="shared" si="17"/>
        <v>13.207692510887078</v>
      </c>
      <c r="AH38" s="88">
        <f t="shared" si="31"/>
        <v>2.6002534961364435E-5</v>
      </c>
      <c r="AI38" s="89">
        <f t="shared" si="18"/>
        <v>5.9552377305397324E-6</v>
      </c>
      <c r="AJ38" s="89">
        <f t="shared" si="32"/>
        <v>128379228.31298195</v>
      </c>
      <c r="AK38" s="89">
        <f>SUM(AJ38:AJ$42)/U38/U38</f>
        <v>4.9508675119982082E-2</v>
      </c>
      <c r="AL38" s="89">
        <f t="shared" si="33"/>
        <v>94875560.288276464</v>
      </c>
      <c r="AM38" s="89">
        <f>SUM(AL38:AL$42)/U38/U38</f>
        <v>3.973156173437567E-2</v>
      </c>
      <c r="AN38" s="89">
        <f t="shared" si="34"/>
        <v>3998567.7806256814</v>
      </c>
      <c r="AO38" s="90">
        <f>SUM(AN38:AN$42)/U38/U38</f>
        <v>1.1316248331740227E-2</v>
      </c>
      <c r="AP38" s="77">
        <f t="shared" si="5"/>
        <v>25.416597169436194</v>
      </c>
      <c r="AQ38" s="78">
        <f t="shared" si="6"/>
        <v>26.288818532029254</v>
      </c>
      <c r="AR38" s="78">
        <f t="shared" si="7"/>
        <v>22.047479253817666</v>
      </c>
      <c r="AS38" s="78">
        <f t="shared" si="8"/>
        <v>22.828844130322306</v>
      </c>
      <c r="AT38" s="78">
        <f t="shared" si="9"/>
        <v>3.2060455601235209</v>
      </c>
      <c r="AU38" s="91">
        <f t="shared" si="10"/>
        <v>3.6230467572019625</v>
      </c>
    </row>
    <row r="39" spans="1:47" ht="14.45" customHeight="1" x14ac:dyDescent="0.15">
      <c r="A39" s="208"/>
      <c r="B39" s="205" t="s">
        <v>95</v>
      </c>
      <c r="C39" s="71">
        <v>5497</v>
      </c>
      <c r="D39" s="72">
        <v>38</v>
      </c>
      <c r="E39" s="72">
        <v>1788</v>
      </c>
      <c r="F39" s="126">
        <v>33</v>
      </c>
      <c r="G39" s="74" t="s">
        <v>95</v>
      </c>
      <c r="H39" s="72">
        <v>3752050</v>
      </c>
      <c r="I39" s="72">
        <v>36778</v>
      </c>
      <c r="J39" s="75">
        <v>70</v>
      </c>
      <c r="K39" s="72">
        <v>90872</v>
      </c>
      <c r="L39" s="76">
        <v>1774737</v>
      </c>
      <c r="M39" s="179"/>
      <c r="N39" s="54"/>
      <c r="O39" s="77">
        <f t="shared" si="26"/>
        <v>0.54497136311569305</v>
      </c>
      <c r="P39" s="78">
        <f t="shared" si="27"/>
        <v>0.99801629707031625</v>
      </c>
      <c r="Q39" s="79">
        <f t="shared" si="13"/>
        <v>6.9128615608513733E-3</v>
      </c>
      <c r="R39" s="80">
        <f t="shared" si="14"/>
        <v>6.9266018812960536E-3</v>
      </c>
      <c r="S39" s="81">
        <f t="shared" si="15"/>
        <v>1.8456375838926176E-2</v>
      </c>
      <c r="T39" s="82">
        <f t="shared" si="28"/>
        <v>3.4095694972265125E-2</v>
      </c>
      <c r="U39" s="83">
        <f t="shared" si="29"/>
        <v>90631.149323911362</v>
      </c>
      <c r="V39" s="83">
        <f t="shared" si="30"/>
        <v>446125.25380998111</v>
      </c>
      <c r="W39" s="84">
        <f>SUM(V39:V$42)</f>
        <v>1949034.1513885693</v>
      </c>
      <c r="X39" s="85">
        <f t="shared" si="0"/>
        <v>437891.39845442772</v>
      </c>
      <c r="Y39" s="83">
        <f>SUM(X39:X$42)</f>
        <v>1635516.2418010826</v>
      </c>
      <c r="Z39" s="83">
        <f t="shared" si="1"/>
        <v>8233.8553555533435</v>
      </c>
      <c r="AA39" s="84">
        <f>SUM(Z39:Z$42)</f>
        <v>313517.909587487</v>
      </c>
      <c r="AB39" s="77">
        <f t="shared" si="2"/>
        <v>21.505124517651378</v>
      </c>
      <c r="AC39" s="78">
        <f t="shared" si="3"/>
        <v>18.045851277421477</v>
      </c>
      <c r="AD39" s="86">
        <f t="shared" si="16"/>
        <v>83.914191069247082</v>
      </c>
      <c r="AE39" s="78">
        <f t="shared" si="4"/>
        <v>3.4592732402299027</v>
      </c>
      <c r="AF39" s="87">
        <f t="shared" si="17"/>
        <v>16.085808930752926</v>
      </c>
      <c r="AH39" s="88">
        <f t="shared" si="31"/>
        <v>2.9549463435099298E-5</v>
      </c>
      <c r="AI39" s="89">
        <f t="shared" si="18"/>
        <v>1.0131844535692661E-5</v>
      </c>
      <c r="AJ39" s="89">
        <f t="shared" si="32"/>
        <v>91757152.568060473</v>
      </c>
      <c r="AK39" s="89">
        <f>SUM(AJ39:AJ$42)/U39/U39</f>
        <v>3.6703825511931187E-2</v>
      </c>
      <c r="AL39" s="89">
        <f t="shared" si="33"/>
        <v>63485602.745079488</v>
      </c>
      <c r="AM39" s="89">
        <f>SUM(AL39:AL$42)/U39/U39</f>
        <v>3.0447776515032006E-2</v>
      </c>
      <c r="AN39" s="89">
        <f t="shared" si="34"/>
        <v>5039850.2250568001</v>
      </c>
      <c r="AO39" s="90">
        <f>SUM(AN39:AN$42)/U39/U39</f>
        <v>1.1475039175771471E-2</v>
      </c>
      <c r="AP39" s="77">
        <f t="shared" si="5"/>
        <v>21.129622964942691</v>
      </c>
      <c r="AQ39" s="78">
        <f t="shared" si="6"/>
        <v>21.880626070360066</v>
      </c>
      <c r="AR39" s="78">
        <f t="shared" si="7"/>
        <v>17.703845168908565</v>
      </c>
      <c r="AS39" s="78">
        <f t="shared" si="8"/>
        <v>18.387857385934389</v>
      </c>
      <c r="AT39" s="78">
        <f t="shared" si="9"/>
        <v>3.2493148860316388</v>
      </c>
      <c r="AU39" s="91">
        <f t="shared" si="10"/>
        <v>3.6692315944281666</v>
      </c>
    </row>
    <row r="40" spans="1:47" ht="14.45" customHeight="1" x14ac:dyDescent="0.15">
      <c r="A40" s="208"/>
      <c r="B40" s="205" t="s">
        <v>97</v>
      </c>
      <c r="C40" s="71">
        <v>5377</v>
      </c>
      <c r="D40" s="72">
        <v>67</v>
      </c>
      <c r="E40" s="72">
        <v>1820</v>
      </c>
      <c r="F40" s="126">
        <v>101</v>
      </c>
      <c r="G40" s="74" t="s">
        <v>97</v>
      </c>
      <c r="H40" s="72">
        <v>3379056</v>
      </c>
      <c r="I40" s="72">
        <v>60415</v>
      </c>
      <c r="J40" s="75">
        <v>75</v>
      </c>
      <c r="K40" s="72">
        <v>86507</v>
      </c>
      <c r="L40" s="76">
        <v>1330308</v>
      </c>
      <c r="M40" s="179"/>
      <c r="N40" s="54"/>
      <c r="O40" s="77">
        <f t="shared" si="26"/>
        <v>0.54519639065817416</v>
      </c>
      <c r="P40" s="78">
        <f t="shared" si="27"/>
        <v>0.985536928225339</v>
      </c>
      <c r="Q40" s="79">
        <f t="shared" si="13"/>
        <v>1.2460479821461782E-2</v>
      </c>
      <c r="R40" s="80">
        <f t="shared" si="14"/>
        <v>1.2643341375243469E-2</v>
      </c>
      <c r="S40" s="81">
        <f t="shared" si="15"/>
        <v>5.5494505494505492E-2</v>
      </c>
      <c r="T40" s="82">
        <f t="shared" si="28"/>
        <v>6.1449947964456381E-2</v>
      </c>
      <c r="U40" s="83">
        <f t="shared" si="29"/>
        <v>87541.017301577464</v>
      </c>
      <c r="V40" s="83">
        <f t="shared" si="30"/>
        <v>425472.2543892336</v>
      </c>
      <c r="W40" s="84">
        <f>SUM(V40:V$42)</f>
        <v>1502908.8975785882</v>
      </c>
      <c r="X40" s="85">
        <f t="shared" si="0"/>
        <v>401860.88203027064</v>
      </c>
      <c r="Y40" s="83">
        <f>SUM(X40:X$42)</f>
        <v>1197624.8433466547</v>
      </c>
      <c r="Z40" s="83">
        <f t="shared" si="1"/>
        <v>23611.372358962963</v>
      </c>
      <c r="AA40" s="84">
        <f>SUM(Z40:Z$42)</f>
        <v>305284.05423193367</v>
      </c>
      <c r="AB40" s="77">
        <f t="shared" si="2"/>
        <v>17.168053832423379</v>
      </c>
      <c r="AC40" s="78">
        <f t="shared" si="3"/>
        <v>13.680727963451183</v>
      </c>
      <c r="AD40" s="86">
        <f t="shared" si="16"/>
        <v>79.687121772730734</v>
      </c>
      <c r="AE40" s="78">
        <f t="shared" si="4"/>
        <v>3.4873258689721958</v>
      </c>
      <c r="AF40" s="87">
        <f t="shared" si="17"/>
        <v>20.31287822726927</v>
      </c>
      <c r="AH40" s="88">
        <f t="shared" si="31"/>
        <v>5.2896346204231898E-5</v>
      </c>
      <c r="AI40" s="89">
        <f t="shared" si="18"/>
        <v>2.8799376568365821E-5</v>
      </c>
      <c r="AJ40" s="89">
        <f t="shared" si="32"/>
        <v>95982704.050146788</v>
      </c>
      <c r="AK40" s="89">
        <f>SUM(AJ40:AJ$42)/U40/U40</f>
        <v>2.7367415112740125E-2</v>
      </c>
      <c r="AL40" s="89">
        <f t="shared" si="33"/>
        <v>61974595.220142439</v>
      </c>
      <c r="AM40" s="89">
        <f>SUM(AL40:AL$42)/U40/U40</f>
        <v>2.4351054264280639E-2</v>
      </c>
      <c r="AN40" s="89">
        <f t="shared" si="34"/>
        <v>10334973.243124075</v>
      </c>
      <c r="AO40" s="90">
        <f>SUM(AN40:AN$42)/U40/U40</f>
        <v>1.1641808554065835E-2</v>
      </c>
      <c r="AP40" s="77">
        <f t="shared" si="5"/>
        <v>16.843809076263618</v>
      </c>
      <c r="AQ40" s="78">
        <f t="shared" si="6"/>
        <v>17.492298588583139</v>
      </c>
      <c r="AR40" s="78">
        <f t="shared" si="7"/>
        <v>13.374873406411957</v>
      </c>
      <c r="AS40" s="78">
        <f t="shared" si="8"/>
        <v>13.986582520490408</v>
      </c>
      <c r="AT40" s="78">
        <f t="shared" si="9"/>
        <v>3.2758473316656898</v>
      </c>
      <c r="AU40" s="91">
        <f t="shared" si="10"/>
        <v>3.6988044062787018</v>
      </c>
    </row>
    <row r="41" spans="1:47" ht="14.45" customHeight="1" x14ac:dyDescent="0.15">
      <c r="A41" s="208"/>
      <c r="B41" s="205" t="s">
        <v>99</v>
      </c>
      <c r="C41" s="71">
        <v>4655</v>
      </c>
      <c r="D41" s="72">
        <v>128</v>
      </c>
      <c r="E41" s="72">
        <v>1573</v>
      </c>
      <c r="F41" s="126">
        <v>185</v>
      </c>
      <c r="G41" s="74" t="s">
        <v>99</v>
      </c>
      <c r="H41" s="72">
        <v>2663083</v>
      </c>
      <c r="I41" s="72">
        <v>91456</v>
      </c>
      <c r="J41" s="75">
        <v>80</v>
      </c>
      <c r="K41" s="72">
        <v>78971</v>
      </c>
      <c r="L41" s="76">
        <v>914910</v>
      </c>
      <c r="M41" s="179"/>
      <c r="N41" s="54"/>
      <c r="O41" s="77">
        <f>IF(K41&lt;0.5,0.5,((L41-L42)-5*K42)/5/(K41-K42))</f>
        <v>0.5416790548470386</v>
      </c>
      <c r="P41" s="78">
        <f>IF(H41&lt;0.5,1,(I41/H41)/((K41-K42)/(L41-L42)))</f>
        <v>0.98226453147566195</v>
      </c>
      <c r="Q41" s="79">
        <f t="shared" si="13"/>
        <v>2.7497314715359829E-2</v>
      </c>
      <c r="R41" s="80">
        <f t="shared" si="14"/>
        <v>2.7993797835752499E-2</v>
      </c>
      <c r="S41" s="81">
        <f t="shared" si="15"/>
        <v>0.11760966306420852</v>
      </c>
      <c r="T41" s="82">
        <f>5*R41/(1+5*(1-O41)*R41)</f>
        <v>0.13153116999820766</v>
      </c>
      <c r="U41" s="83">
        <f t="shared" si="29"/>
        <v>82161.62634363996</v>
      </c>
      <c r="V41" s="83">
        <f>5*U41*((1-T41)+O41*T41)</f>
        <v>386043.18375595741</v>
      </c>
      <c r="W41" s="84">
        <f>SUM(V41:V$42)</f>
        <v>1077436.6431893548</v>
      </c>
      <c r="X41" s="85">
        <f t="shared" si="0"/>
        <v>340640.7749861849</v>
      </c>
      <c r="Y41" s="83">
        <f>SUM(X41:X$42)</f>
        <v>795763.96131638414</v>
      </c>
      <c r="Z41" s="83">
        <f t="shared" si="1"/>
        <v>45402.408769772483</v>
      </c>
      <c r="AA41" s="84">
        <f>SUM(Z41:Z$42)</f>
        <v>281672.68187297072</v>
      </c>
      <c r="AB41" s="77">
        <f t="shared" si="2"/>
        <v>13.113623611623627</v>
      </c>
      <c r="AC41" s="78">
        <f t="shared" si="3"/>
        <v>9.6853482182559461</v>
      </c>
      <c r="AD41" s="86">
        <f t="shared" si="16"/>
        <v>73.857146621709248</v>
      </c>
      <c r="AE41" s="78">
        <f t="shared" si="4"/>
        <v>3.4282753933676813</v>
      </c>
      <c r="AF41" s="87">
        <f t="shared" si="17"/>
        <v>26.142853378290752</v>
      </c>
      <c r="AH41" s="88">
        <f>IF(D41=0,0,T41*T41*(1-T41)/D41)</f>
        <v>1.173820345670212E-4</v>
      </c>
      <c r="AI41" s="89">
        <f t="shared" si="18"/>
        <v>6.5974335803008178E-5</v>
      </c>
      <c r="AJ41" s="89">
        <f>U41*U41*((1-O41)*5+AB42)^2*AH41</f>
        <v>113745558.01606786</v>
      </c>
      <c r="AK41" s="89">
        <f>SUM(AJ41:AJ$42)/U41/U41</f>
        <v>1.684986365583559E-2</v>
      </c>
      <c r="AL41" s="89">
        <f>U41*U41*((1-O41)*5*(1-S41)+AC42)^2*AH41+V41*V41*AI41</f>
        <v>65748578.264636219</v>
      </c>
      <c r="AM41" s="89">
        <f>SUM(AL41:AL$42)/U41/U41</f>
        <v>1.8463431020054658E-2</v>
      </c>
      <c r="AN41" s="89">
        <f>U41*U41*((1-O41)*5*S41+AE42)^2*AH41+V41*V41*AI41</f>
        <v>19991789.071824998</v>
      </c>
      <c r="AO41" s="90">
        <f>SUM(AN41:AN$42)/U41/U41</f>
        <v>1.1685182509297268E-2</v>
      </c>
      <c r="AP41" s="77">
        <f t="shared" si="5"/>
        <v>12.859201843254137</v>
      </c>
      <c r="AQ41" s="78">
        <f t="shared" si="6"/>
        <v>13.368045379993116</v>
      </c>
      <c r="AR41" s="78">
        <f t="shared" si="7"/>
        <v>9.4190230098984902</v>
      </c>
      <c r="AS41" s="78">
        <f t="shared" si="8"/>
        <v>9.9516734266134019</v>
      </c>
      <c r="AT41" s="78">
        <f t="shared" si="9"/>
        <v>3.2164032688970083</v>
      </c>
      <c r="AU41" s="91">
        <f t="shared" si="10"/>
        <v>3.6401475178383542</v>
      </c>
    </row>
    <row r="42" spans="1:47" ht="14.45" customHeight="1" thickBot="1" x14ac:dyDescent="0.2">
      <c r="A42" s="209"/>
      <c r="B42" s="210" t="s">
        <v>101</v>
      </c>
      <c r="C42" s="131">
        <v>5438</v>
      </c>
      <c r="D42" s="131">
        <v>493</v>
      </c>
      <c r="E42" s="131">
        <v>1826</v>
      </c>
      <c r="F42" s="132">
        <v>624</v>
      </c>
      <c r="G42" s="133" t="s">
        <v>101</v>
      </c>
      <c r="H42" s="131">
        <v>2761968</v>
      </c>
      <c r="I42" s="131">
        <v>292332</v>
      </c>
      <c r="J42" s="134">
        <v>85</v>
      </c>
      <c r="K42" s="131">
        <v>66190</v>
      </c>
      <c r="L42" s="135">
        <v>549344</v>
      </c>
      <c r="M42" s="179"/>
      <c r="N42" s="54"/>
      <c r="O42" s="136">
        <v>1</v>
      </c>
      <c r="P42" s="137">
        <f>IF(H42&lt;0.5,1,(I42/H42)/(K42/L42))</f>
        <v>0.87843517867442611</v>
      </c>
      <c r="Q42" s="138">
        <f t="shared" si="13"/>
        <v>9.0658330268481066E-2</v>
      </c>
      <c r="R42" s="139">
        <f t="shared" si="14"/>
        <v>0.10320434844752695</v>
      </c>
      <c r="S42" s="140">
        <f t="shared" si="15"/>
        <v>0.34173055859802848</v>
      </c>
      <c r="T42" s="136">
        <v>1</v>
      </c>
      <c r="U42" s="141">
        <f>U41*(1-T41)</f>
        <v>71354.811501705437</v>
      </c>
      <c r="V42" s="141">
        <f>U42/R42</f>
        <v>691393.45943339739</v>
      </c>
      <c r="W42" s="142">
        <f>SUM(V42:V$42)</f>
        <v>691393.45943339739</v>
      </c>
      <c r="X42" s="136">
        <f t="shared" si="0"/>
        <v>455123.18633019918</v>
      </c>
      <c r="Y42" s="141">
        <f>SUM(X42:X$42)</f>
        <v>455123.18633019918</v>
      </c>
      <c r="Z42" s="141">
        <f t="shared" si="1"/>
        <v>236270.27310319824</v>
      </c>
      <c r="AA42" s="142">
        <f>SUM(Z42:Z$42)</f>
        <v>236270.27310319824</v>
      </c>
      <c r="AB42" s="143">
        <f t="shared" si="2"/>
        <v>9.6895142020923508</v>
      </c>
      <c r="AC42" s="137">
        <f t="shared" si="3"/>
        <v>6.3783111012678013</v>
      </c>
      <c r="AD42" s="144">
        <f t="shared" si="16"/>
        <v>65.826944140197156</v>
      </c>
      <c r="AE42" s="137">
        <f t="shared" si="4"/>
        <v>3.3112031008245491</v>
      </c>
      <c r="AF42" s="145">
        <f t="shared" si="17"/>
        <v>34.173055859802851</v>
      </c>
      <c r="AH42" s="146">
        <f>0</f>
        <v>0</v>
      </c>
      <c r="AI42" s="147">
        <f t="shared" si="18"/>
        <v>1.2319320039337782E-4</v>
      </c>
      <c r="AJ42" s="147">
        <v>0</v>
      </c>
      <c r="AK42" s="147">
        <f>(1-R42)/R42/R42/D42</f>
        <v>0.17078533726259029</v>
      </c>
      <c r="AL42" s="147">
        <f>V42*V42*AI42</f>
        <v>58889419.23868233</v>
      </c>
      <c r="AM42" s="147">
        <f>(1-S42)*(1-S42)*(1-R42)/R42/R42/D42+AI42/R42/R42</f>
        <v>8.5570674318210138E-2</v>
      </c>
      <c r="AN42" s="147">
        <f>V42*V42*AI42</f>
        <v>58889419.23868233</v>
      </c>
      <c r="AO42" s="148">
        <f>S42*S42*(1-R42)/R42/R42/D42+AI42/R42/R42</f>
        <v>3.1510474461815194E-2</v>
      </c>
      <c r="AP42" s="143">
        <f t="shared" si="5"/>
        <v>8.8795210221037983</v>
      </c>
      <c r="AQ42" s="137">
        <f t="shared" si="6"/>
        <v>10.499507382080903</v>
      </c>
      <c r="AR42" s="137">
        <f t="shared" si="7"/>
        <v>5.8049627756743307</v>
      </c>
      <c r="AS42" s="137">
        <f t="shared" si="8"/>
        <v>6.9516594268612719</v>
      </c>
      <c r="AT42" s="137">
        <f t="shared" si="9"/>
        <v>2.9632797778171525</v>
      </c>
      <c r="AU42" s="149">
        <f t="shared" si="10"/>
        <v>3.6591264238319456</v>
      </c>
    </row>
    <row r="43" spans="1:47" ht="14.45" customHeight="1" thickTop="1" x14ac:dyDescent="0.15">
      <c r="G43" s="150"/>
      <c r="H43" s="150"/>
      <c r="I43" s="150"/>
      <c r="J43" s="150"/>
      <c r="K43" s="150"/>
      <c r="L43" s="150"/>
    </row>
    <row r="44" spans="1:47" ht="14.45" customHeight="1" thickBot="1" x14ac:dyDescent="0.2">
      <c r="A44" s="1" t="s">
        <v>103</v>
      </c>
      <c r="G44" s="150"/>
      <c r="H44" s="150"/>
      <c r="I44" s="150"/>
      <c r="J44" s="229" t="s">
        <v>104</v>
      </c>
      <c r="K44" s="230"/>
      <c r="L44" s="230"/>
      <c r="M44" s="230"/>
    </row>
    <row r="45" spans="1:47" ht="14.45" customHeight="1" thickTop="1" x14ac:dyDescent="0.15">
      <c r="A45" s="212" t="s">
        <v>18</v>
      </c>
      <c r="B45" s="214" t="s">
        <v>105</v>
      </c>
      <c r="C45" s="216" t="s">
        <v>35</v>
      </c>
      <c r="D45" s="217"/>
      <c r="E45" s="217"/>
      <c r="F45" s="218" t="s">
        <v>106</v>
      </c>
      <c r="G45" s="217"/>
      <c r="H45" s="217"/>
      <c r="I45" s="217"/>
      <c r="J45" s="218" t="s">
        <v>107</v>
      </c>
      <c r="K45" s="217"/>
      <c r="L45" s="217"/>
      <c r="M45" s="219"/>
    </row>
    <row r="46" spans="1:47" ht="14.45" customHeight="1" x14ac:dyDescent="0.15">
      <c r="A46" s="213"/>
      <c r="B46" s="215"/>
      <c r="C46" s="20" t="s">
        <v>108</v>
      </c>
      <c r="D46" s="220" t="s">
        <v>17</v>
      </c>
      <c r="E46" s="221"/>
      <c r="F46" s="22" t="s">
        <v>108</v>
      </c>
      <c r="G46" s="220" t="s">
        <v>17</v>
      </c>
      <c r="H46" s="222"/>
      <c r="I46" s="151" t="s">
        <v>151</v>
      </c>
      <c r="J46" s="22" t="s">
        <v>108</v>
      </c>
      <c r="K46" s="220" t="s">
        <v>17</v>
      </c>
      <c r="L46" s="222"/>
      <c r="M46" s="152" t="s">
        <v>152</v>
      </c>
    </row>
    <row r="47" spans="1:47" ht="14.45" customHeight="1" x14ac:dyDescent="0.15">
      <c r="A47" s="46" t="s">
        <v>65</v>
      </c>
      <c r="B47" s="47">
        <v>0</v>
      </c>
      <c r="C47" s="153">
        <f>AB7</f>
        <v>79.155496941753853</v>
      </c>
      <c r="D47" s="153">
        <f t="shared" ref="D47:E82" si="35">AP7</f>
        <v>78.198198234918095</v>
      </c>
      <c r="E47" s="154">
        <f t="shared" si="35"/>
        <v>80.112795648589611</v>
      </c>
      <c r="F47" s="155">
        <f>AC7</f>
        <v>78.008130945948508</v>
      </c>
      <c r="G47" s="153">
        <f t="shared" ref="G47:H82" si="36">AR7</f>
        <v>77.090766506276267</v>
      </c>
      <c r="H47" s="153">
        <f t="shared" si="36"/>
        <v>78.925495385620749</v>
      </c>
      <c r="I47" s="156">
        <f t="shared" ref="I47:J82" si="37">AD7</f>
        <v>98.550491071201748</v>
      </c>
      <c r="J47" s="155">
        <f t="shared" si="37"/>
        <v>1.147365995805365</v>
      </c>
      <c r="K47" s="153">
        <f t="shared" ref="K47:L82" si="38">AT7</f>
        <v>1.0217075880261361</v>
      </c>
      <c r="L47" s="153">
        <f t="shared" si="38"/>
        <v>1.2730244035845939</v>
      </c>
      <c r="M47" s="157">
        <f>AF7</f>
        <v>1.4495089287982716</v>
      </c>
    </row>
    <row r="48" spans="1:47" ht="14.45" customHeight="1" x14ac:dyDescent="0.15">
      <c r="A48" s="46"/>
      <c r="B48" s="70">
        <v>5</v>
      </c>
      <c r="C48" s="158">
        <f>AB8</f>
        <v>74.279801001107998</v>
      </c>
      <c r="D48" s="158">
        <f t="shared" si="35"/>
        <v>73.35250362163147</v>
      </c>
      <c r="E48" s="159">
        <f t="shared" si="35"/>
        <v>75.207098380584526</v>
      </c>
      <c r="F48" s="160">
        <f>AC8</f>
        <v>73.130613315652027</v>
      </c>
      <c r="G48" s="158">
        <f t="shared" si="36"/>
        <v>72.243759876329833</v>
      </c>
      <c r="H48" s="158">
        <f t="shared" si="36"/>
        <v>74.017466754974222</v>
      </c>
      <c r="I48" s="161">
        <f t="shared" si="37"/>
        <v>98.452893424635278</v>
      </c>
      <c r="J48" s="160">
        <f t="shared" si="37"/>
        <v>1.1491876854559802</v>
      </c>
      <c r="K48" s="158">
        <f t="shared" si="38"/>
        <v>1.0233805052482188</v>
      </c>
      <c r="L48" s="158">
        <f t="shared" si="38"/>
        <v>1.2749948656637415</v>
      </c>
      <c r="M48" s="162">
        <f>AF8</f>
        <v>1.5471065753647324</v>
      </c>
    </row>
    <row r="49" spans="1:13" ht="14.45" customHeight="1" x14ac:dyDescent="0.15">
      <c r="A49" s="46"/>
      <c r="B49" s="70">
        <v>10</v>
      </c>
      <c r="C49" s="158">
        <f t="shared" ref="C49:C62" si="39">AB9</f>
        <v>69.279801001107984</v>
      </c>
      <c r="D49" s="158">
        <f t="shared" si="35"/>
        <v>68.352503621631456</v>
      </c>
      <c r="E49" s="159">
        <f t="shared" si="35"/>
        <v>70.207098380584512</v>
      </c>
      <c r="F49" s="160">
        <f t="shared" ref="F49:F62" si="40">AC9</f>
        <v>68.130613315652027</v>
      </c>
      <c r="G49" s="158">
        <f t="shared" si="36"/>
        <v>67.243759876329833</v>
      </c>
      <c r="H49" s="158">
        <f t="shared" si="36"/>
        <v>69.017466754974222</v>
      </c>
      <c r="I49" s="161">
        <f t="shared" si="37"/>
        <v>98.341237028903166</v>
      </c>
      <c r="J49" s="160">
        <f t="shared" si="37"/>
        <v>1.1491876854559802</v>
      </c>
      <c r="K49" s="158">
        <f t="shared" si="38"/>
        <v>1.0233805052482188</v>
      </c>
      <c r="L49" s="158">
        <f t="shared" si="38"/>
        <v>1.2749948656637415</v>
      </c>
      <c r="M49" s="162">
        <f t="shared" ref="M49:M62" si="41">AF9</f>
        <v>1.6587629710968732</v>
      </c>
    </row>
    <row r="50" spans="1:13" ht="14.45" customHeight="1" x14ac:dyDescent="0.15">
      <c r="A50" s="46"/>
      <c r="B50" s="70">
        <v>15</v>
      </c>
      <c r="C50" s="158">
        <f t="shared" si="39"/>
        <v>64.279801001107998</v>
      </c>
      <c r="D50" s="158">
        <f t="shared" si="35"/>
        <v>63.35250362163147</v>
      </c>
      <c r="E50" s="159">
        <f t="shared" si="35"/>
        <v>65.207098380584526</v>
      </c>
      <c r="F50" s="160">
        <f t="shared" si="40"/>
        <v>63.13061331565202</v>
      </c>
      <c r="G50" s="158">
        <f t="shared" si="36"/>
        <v>62.243759876329825</v>
      </c>
      <c r="H50" s="158">
        <f t="shared" si="36"/>
        <v>64.017466754974222</v>
      </c>
      <c r="I50" s="161">
        <f t="shared" si="37"/>
        <v>98.212210262697965</v>
      </c>
      <c r="J50" s="160">
        <f t="shared" si="37"/>
        <v>1.1491876854559802</v>
      </c>
      <c r="K50" s="158">
        <f t="shared" si="38"/>
        <v>1.0233805052482188</v>
      </c>
      <c r="L50" s="158">
        <f t="shared" si="38"/>
        <v>1.2749948656637415</v>
      </c>
      <c r="M50" s="162">
        <f t="shared" si="41"/>
        <v>1.7877897373020357</v>
      </c>
    </row>
    <row r="51" spans="1:13" ht="14.45" customHeight="1" x14ac:dyDescent="0.15">
      <c r="A51" s="46"/>
      <c r="B51" s="70">
        <v>20</v>
      </c>
      <c r="C51" s="158">
        <f t="shared" si="39"/>
        <v>59.279801001108005</v>
      </c>
      <c r="D51" s="158">
        <f t="shared" si="35"/>
        <v>58.352503621631477</v>
      </c>
      <c r="E51" s="159">
        <f t="shared" si="35"/>
        <v>60.207098380584533</v>
      </c>
      <c r="F51" s="160">
        <f t="shared" si="40"/>
        <v>58.13061331565202</v>
      </c>
      <c r="G51" s="158">
        <f t="shared" si="36"/>
        <v>57.243759876329825</v>
      </c>
      <c r="H51" s="158">
        <f t="shared" si="36"/>
        <v>59.017466754974215</v>
      </c>
      <c r="I51" s="161">
        <f t="shared" si="37"/>
        <v>98.061417774606724</v>
      </c>
      <c r="J51" s="160">
        <f t="shared" si="37"/>
        <v>1.1491876854559802</v>
      </c>
      <c r="K51" s="158">
        <f t="shared" si="38"/>
        <v>1.0233805052482188</v>
      </c>
      <c r="L51" s="158">
        <f t="shared" si="38"/>
        <v>1.2749948656637415</v>
      </c>
      <c r="M51" s="162">
        <f t="shared" si="41"/>
        <v>1.9385822253932679</v>
      </c>
    </row>
    <row r="52" spans="1:13" ht="14.45" customHeight="1" x14ac:dyDescent="0.15">
      <c r="A52" s="46"/>
      <c r="B52" s="70">
        <v>25</v>
      </c>
      <c r="C52" s="158">
        <f t="shared" si="39"/>
        <v>54.406367972607661</v>
      </c>
      <c r="D52" s="158">
        <f t="shared" si="35"/>
        <v>53.510796405105921</v>
      </c>
      <c r="E52" s="159">
        <f t="shared" si="35"/>
        <v>55.301939540109402</v>
      </c>
      <c r="F52" s="160">
        <f t="shared" si="40"/>
        <v>53.254613972396214</v>
      </c>
      <c r="G52" s="158">
        <f t="shared" si="36"/>
        <v>52.399731079082272</v>
      </c>
      <c r="H52" s="158">
        <f t="shared" si="36"/>
        <v>54.109496865710156</v>
      </c>
      <c r="I52" s="161">
        <f t="shared" si="37"/>
        <v>97.883052952934975</v>
      </c>
      <c r="J52" s="160">
        <f t="shared" si="37"/>
        <v>1.1517540002114466</v>
      </c>
      <c r="K52" s="158">
        <f t="shared" si="38"/>
        <v>1.0257664664929371</v>
      </c>
      <c r="L52" s="158">
        <f t="shared" si="38"/>
        <v>1.277741533929956</v>
      </c>
      <c r="M52" s="162">
        <f t="shared" si="41"/>
        <v>2.11694704706502</v>
      </c>
    </row>
    <row r="53" spans="1:13" ht="14.45" customHeight="1" x14ac:dyDescent="0.15">
      <c r="A53" s="46"/>
      <c r="B53" s="70">
        <v>30</v>
      </c>
      <c r="C53" s="158">
        <f t="shared" si="39"/>
        <v>49.665048594558272</v>
      </c>
      <c r="D53" s="158">
        <f t="shared" si="35"/>
        <v>48.814192726946764</v>
      </c>
      <c r="E53" s="159">
        <f t="shared" si="35"/>
        <v>50.515904462169779</v>
      </c>
      <c r="F53" s="160">
        <f t="shared" si="40"/>
        <v>48.507548714563022</v>
      </c>
      <c r="G53" s="158">
        <f t="shared" si="36"/>
        <v>47.69773221714447</v>
      </c>
      <c r="H53" s="158">
        <f t="shared" si="36"/>
        <v>49.317365211981574</v>
      </c>
      <c r="I53" s="161">
        <f t="shared" si="37"/>
        <v>97.669387400695967</v>
      </c>
      <c r="J53" s="160">
        <f t="shared" si="37"/>
        <v>1.1574998799952607</v>
      </c>
      <c r="K53" s="158">
        <f t="shared" si="38"/>
        <v>1.0310517123460445</v>
      </c>
      <c r="L53" s="158">
        <f t="shared" si="38"/>
        <v>1.2839480476444769</v>
      </c>
      <c r="M53" s="162">
        <f t="shared" si="41"/>
        <v>2.3306125993040632</v>
      </c>
    </row>
    <row r="54" spans="1:13" ht="14.45" customHeight="1" x14ac:dyDescent="0.15">
      <c r="A54" s="46"/>
      <c r="B54" s="70">
        <v>35</v>
      </c>
      <c r="C54" s="158">
        <f t="shared" si="39"/>
        <v>44.86108694451633</v>
      </c>
      <c r="D54" s="158">
        <f t="shared" si="35"/>
        <v>44.036114295594111</v>
      </c>
      <c r="E54" s="159">
        <f t="shared" si="35"/>
        <v>45.68605959343855</v>
      </c>
      <c r="F54" s="160">
        <f t="shared" si="40"/>
        <v>43.698767524333412</v>
      </c>
      <c r="G54" s="158">
        <f t="shared" si="36"/>
        <v>42.915021303381572</v>
      </c>
      <c r="H54" s="158">
        <f t="shared" si="36"/>
        <v>44.482513745285253</v>
      </c>
      <c r="I54" s="161">
        <f t="shared" si="37"/>
        <v>97.409069865782655</v>
      </c>
      <c r="J54" s="160">
        <f t="shared" si="37"/>
        <v>1.1623194201829272</v>
      </c>
      <c r="K54" s="158">
        <f t="shared" si="38"/>
        <v>1.0354624226383977</v>
      </c>
      <c r="L54" s="158">
        <f t="shared" si="38"/>
        <v>1.2891764177274567</v>
      </c>
      <c r="M54" s="162">
        <f t="shared" si="41"/>
        <v>2.5909301342173681</v>
      </c>
    </row>
    <row r="55" spans="1:13" ht="14.45" customHeight="1" x14ac:dyDescent="0.15">
      <c r="A55" s="46"/>
      <c r="B55" s="70">
        <v>40</v>
      </c>
      <c r="C55" s="158">
        <f t="shared" si="39"/>
        <v>40.346014118096896</v>
      </c>
      <c r="D55" s="158">
        <f t="shared" si="35"/>
        <v>39.5830624966122</v>
      </c>
      <c r="E55" s="159">
        <f t="shared" si="35"/>
        <v>41.108965739581592</v>
      </c>
      <c r="F55" s="160">
        <f t="shared" si="40"/>
        <v>39.170335676060745</v>
      </c>
      <c r="G55" s="158">
        <f t="shared" si="36"/>
        <v>38.448915826856179</v>
      </c>
      <c r="H55" s="158">
        <f t="shared" si="36"/>
        <v>39.89175552526531</v>
      </c>
      <c r="I55" s="161">
        <f t="shared" si="37"/>
        <v>97.086010928874359</v>
      </c>
      <c r="J55" s="160">
        <f t="shared" si="37"/>
        <v>1.1756784420361577</v>
      </c>
      <c r="K55" s="158">
        <f t="shared" si="38"/>
        <v>1.0477016445124083</v>
      </c>
      <c r="L55" s="158">
        <f t="shared" si="38"/>
        <v>1.303655239559907</v>
      </c>
      <c r="M55" s="162">
        <f t="shared" si="41"/>
        <v>2.913989071125656</v>
      </c>
    </row>
    <row r="56" spans="1:13" ht="14.45" customHeight="1" x14ac:dyDescent="0.15">
      <c r="A56" s="46"/>
      <c r="B56" s="70">
        <v>45</v>
      </c>
      <c r="C56" s="158">
        <f t="shared" si="39"/>
        <v>35.68561424800864</v>
      </c>
      <c r="D56" s="158">
        <f t="shared" si="35"/>
        <v>34.965802254799421</v>
      </c>
      <c r="E56" s="159">
        <f t="shared" si="35"/>
        <v>36.40542624121786</v>
      </c>
      <c r="F56" s="160">
        <f t="shared" si="40"/>
        <v>34.49933903632882</v>
      </c>
      <c r="G56" s="158">
        <f t="shared" si="36"/>
        <v>33.82114909049946</v>
      </c>
      <c r="H56" s="158">
        <f t="shared" si="36"/>
        <v>35.177528982158179</v>
      </c>
      <c r="I56" s="161">
        <f t="shared" si="37"/>
        <v>96.675760704480467</v>
      </c>
      <c r="J56" s="160">
        <f t="shared" si="37"/>
        <v>1.1862752116798294</v>
      </c>
      <c r="K56" s="158">
        <f t="shared" si="38"/>
        <v>1.0574261208211979</v>
      </c>
      <c r="L56" s="158">
        <f t="shared" si="38"/>
        <v>1.3151243025384609</v>
      </c>
      <c r="M56" s="162">
        <f t="shared" si="41"/>
        <v>3.3242392955195577</v>
      </c>
    </row>
    <row r="57" spans="1:13" ht="14.45" customHeight="1" x14ac:dyDescent="0.15">
      <c r="A57" s="46"/>
      <c r="B57" s="70">
        <v>50</v>
      </c>
      <c r="C57" s="158">
        <f t="shared" si="39"/>
        <v>31.38173430280915</v>
      </c>
      <c r="D57" s="158">
        <f t="shared" si="35"/>
        <v>30.732565955619517</v>
      </c>
      <c r="E57" s="159">
        <f t="shared" si="35"/>
        <v>32.030902649998779</v>
      </c>
      <c r="F57" s="160">
        <f t="shared" si="40"/>
        <v>30.174285614825422</v>
      </c>
      <c r="G57" s="158">
        <f t="shared" si="36"/>
        <v>29.56677549409736</v>
      </c>
      <c r="H57" s="158">
        <f t="shared" si="36"/>
        <v>30.781795735553484</v>
      </c>
      <c r="I57" s="161">
        <f t="shared" si="37"/>
        <v>96.152383815589047</v>
      </c>
      <c r="J57" s="160">
        <f t="shared" si="37"/>
        <v>1.2074486879837334</v>
      </c>
      <c r="K57" s="158">
        <f t="shared" si="38"/>
        <v>1.0766819154613578</v>
      </c>
      <c r="L57" s="158">
        <f t="shared" si="38"/>
        <v>1.338215460506109</v>
      </c>
      <c r="M57" s="162">
        <f t="shared" si="41"/>
        <v>3.8476161844109678</v>
      </c>
    </row>
    <row r="58" spans="1:13" ht="14.45" customHeight="1" x14ac:dyDescent="0.15">
      <c r="A58" s="46"/>
      <c r="B58" s="70">
        <v>55</v>
      </c>
      <c r="C58" s="158">
        <f t="shared" si="39"/>
        <v>27.119034875357613</v>
      </c>
      <c r="D58" s="158">
        <f t="shared" si="35"/>
        <v>26.520975231323007</v>
      </c>
      <c r="E58" s="159">
        <f t="shared" si="35"/>
        <v>27.717094519392219</v>
      </c>
      <c r="F58" s="160">
        <f t="shared" si="40"/>
        <v>25.883602193226224</v>
      </c>
      <c r="G58" s="158">
        <f t="shared" si="36"/>
        <v>25.327172568693342</v>
      </c>
      <c r="H58" s="158">
        <f t="shared" si="36"/>
        <v>26.440031817759106</v>
      </c>
      <c r="I58" s="161">
        <f t="shared" si="37"/>
        <v>95.444407635413313</v>
      </c>
      <c r="J58" s="160">
        <f t="shared" si="37"/>
        <v>1.2354326821313908</v>
      </c>
      <c r="K58" s="158">
        <f t="shared" si="38"/>
        <v>1.1020041341785429</v>
      </c>
      <c r="L58" s="158">
        <f t="shared" si="38"/>
        <v>1.3688612300842387</v>
      </c>
      <c r="M58" s="162">
        <f t="shared" si="41"/>
        <v>4.5555923645866816</v>
      </c>
    </row>
    <row r="59" spans="1:13" ht="14.45" customHeight="1" x14ac:dyDescent="0.15">
      <c r="A59" s="46"/>
      <c r="B59" s="70">
        <v>60</v>
      </c>
      <c r="C59" s="158">
        <f t="shared" si="39"/>
        <v>23.122015999212579</v>
      </c>
      <c r="D59" s="158">
        <f t="shared" si="35"/>
        <v>22.569268421364622</v>
      </c>
      <c r="E59" s="159">
        <f t="shared" si="35"/>
        <v>23.674763577060535</v>
      </c>
      <c r="F59" s="160">
        <f t="shared" si="40"/>
        <v>21.843475772640069</v>
      </c>
      <c r="G59" s="158">
        <f t="shared" si="36"/>
        <v>21.332169000474192</v>
      </c>
      <c r="H59" s="158">
        <f t="shared" si="36"/>
        <v>22.354782544805946</v>
      </c>
      <c r="I59" s="161">
        <f t="shared" si="37"/>
        <v>94.470463879031783</v>
      </c>
      <c r="J59" s="160">
        <f t="shared" si="37"/>
        <v>1.2785402265725134</v>
      </c>
      <c r="K59" s="158">
        <f t="shared" si="38"/>
        <v>1.1406553842978839</v>
      </c>
      <c r="L59" s="158">
        <f t="shared" si="38"/>
        <v>1.4164250688471429</v>
      </c>
      <c r="M59" s="162">
        <f t="shared" si="41"/>
        <v>5.529536120968233</v>
      </c>
    </row>
    <row r="60" spans="1:13" ht="14.45" customHeight="1" x14ac:dyDescent="0.15">
      <c r="A60" s="46"/>
      <c r="B60" s="70">
        <v>65</v>
      </c>
      <c r="C60" s="158">
        <f t="shared" si="39"/>
        <v>19.162676901193567</v>
      </c>
      <c r="D60" s="158">
        <f t="shared" si="35"/>
        <v>18.656301298352691</v>
      </c>
      <c r="E60" s="159">
        <f t="shared" si="35"/>
        <v>19.669052504034443</v>
      </c>
      <c r="F60" s="160">
        <f t="shared" si="40"/>
        <v>17.840628200114857</v>
      </c>
      <c r="G60" s="158">
        <f t="shared" si="36"/>
        <v>17.374562600530144</v>
      </c>
      <c r="H60" s="158">
        <f t="shared" si="36"/>
        <v>18.30669379969957</v>
      </c>
      <c r="I60" s="161">
        <f t="shared" si="37"/>
        <v>93.100918478689337</v>
      </c>
      <c r="J60" s="160">
        <f t="shared" si="37"/>
        <v>1.3220487010787141</v>
      </c>
      <c r="K60" s="158">
        <f t="shared" si="38"/>
        <v>1.1789990278498323</v>
      </c>
      <c r="L60" s="158">
        <f t="shared" si="38"/>
        <v>1.4650983743075958</v>
      </c>
      <c r="M60" s="162">
        <f t="shared" si="41"/>
        <v>6.8990815213106726</v>
      </c>
    </row>
    <row r="61" spans="1:13" ht="14.45" customHeight="1" x14ac:dyDescent="0.15">
      <c r="A61" s="46"/>
      <c r="B61" s="70">
        <v>70</v>
      </c>
      <c r="C61" s="158">
        <f t="shared" si="39"/>
        <v>15.420594576201024</v>
      </c>
      <c r="D61" s="158">
        <f t="shared" si="35"/>
        <v>14.983068837141687</v>
      </c>
      <c r="E61" s="159">
        <f t="shared" si="35"/>
        <v>15.858120315260361</v>
      </c>
      <c r="F61" s="160">
        <f t="shared" si="40"/>
        <v>14.048620126370899</v>
      </c>
      <c r="G61" s="158">
        <f t="shared" si="36"/>
        <v>13.647073444331857</v>
      </c>
      <c r="H61" s="158">
        <f t="shared" si="36"/>
        <v>14.450166808409941</v>
      </c>
      <c r="I61" s="161">
        <f t="shared" si="37"/>
        <v>91.102973085437782</v>
      </c>
      <c r="J61" s="160">
        <f t="shared" si="37"/>
        <v>1.3719744498301261</v>
      </c>
      <c r="K61" s="158">
        <f t="shared" si="38"/>
        <v>1.2224780475295647</v>
      </c>
      <c r="L61" s="158">
        <f t="shared" si="38"/>
        <v>1.5214708521306874</v>
      </c>
      <c r="M61" s="162">
        <f t="shared" si="41"/>
        <v>8.8970269145622147</v>
      </c>
    </row>
    <row r="62" spans="1:13" ht="14.45" customHeight="1" x14ac:dyDescent="0.15">
      <c r="A62" s="46"/>
      <c r="B62" s="70">
        <v>75</v>
      </c>
      <c r="C62" s="158">
        <f t="shared" si="39"/>
        <v>11.835710503693196</v>
      </c>
      <c r="D62" s="158">
        <f t="shared" si="35"/>
        <v>11.461255095546942</v>
      </c>
      <c r="E62" s="159">
        <f t="shared" si="35"/>
        <v>12.21016591183945</v>
      </c>
      <c r="F62" s="160">
        <f t="shared" si="40"/>
        <v>10.453657638182589</v>
      </c>
      <c r="G62" s="158">
        <f t="shared" si="36"/>
        <v>10.107972731202469</v>
      </c>
      <c r="H62" s="158">
        <f t="shared" si="36"/>
        <v>10.799342545162709</v>
      </c>
      <c r="I62" s="161">
        <f t="shared" si="37"/>
        <v>88.323025769518836</v>
      </c>
      <c r="J62" s="160">
        <f t="shared" si="37"/>
        <v>1.3820528655106066</v>
      </c>
      <c r="K62" s="158">
        <f t="shared" si="38"/>
        <v>1.225387555320252</v>
      </c>
      <c r="L62" s="158">
        <f t="shared" si="38"/>
        <v>1.5387181757009611</v>
      </c>
      <c r="M62" s="162">
        <f t="shared" si="41"/>
        <v>11.676974230481161</v>
      </c>
    </row>
    <row r="63" spans="1:13" ht="14.45" customHeight="1" x14ac:dyDescent="0.15">
      <c r="A63" s="46"/>
      <c r="B63" s="70">
        <v>80</v>
      </c>
      <c r="C63" s="158">
        <f>AB23</f>
        <v>8.8915832423126506</v>
      </c>
      <c r="D63" s="158">
        <f t="shared" si="35"/>
        <v>8.5909021661706397</v>
      </c>
      <c r="E63" s="159">
        <f t="shared" si="35"/>
        <v>9.1922643184546615</v>
      </c>
      <c r="F63" s="160">
        <f>AC23</f>
        <v>7.4524517756965425</v>
      </c>
      <c r="G63" s="158">
        <f t="shared" si="36"/>
        <v>7.1585457642969805</v>
      </c>
      <c r="H63" s="158">
        <f t="shared" si="36"/>
        <v>7.7463577870961045</v>
      </c>
      <c r="I63" s="161">
        <f t="shared" si="37"/>
        <v>83.814677010864955</v>
      </c>
      <c r="J63" s="160">
        <f t="shared" si="37"/>
        <v>1.4391314666161061</v>
      </c>
      <c r="K63" s="158">
        <f t="shared" si="38"/>
        <v>1.2634766088734681</v>
      </c>
      <c r="L63" s="158">
        <f t="shared" si="38"/>
        <v>1.6147863243587441</v>
      </c>
      <c r="M63" s="162">
        <f>AF23</f>
        <v>16.185322989135017</v>
      </c>
    </row>
    <row r="64" spans="1:13" ht="14.45" customHeight="1" x14ac:dyDescent="0.15">
      <c r="A64" s="22"/>
      <c r="B64" s="93">
        <v>85</v>
      </c>
      <c r="C64" s="163">
        <f>AB24</f>
        <v>6.3673664880579937</v>
      </c>
      <c r="D64" s="163">
        <f t="shared" si="35"/>
        <v>5.6921852333733653</v>
      </c>
      <c r="E64" s="164">
        <f t="shared" si="35"/>
        <v>7.042547742742622</v>
      </c>
      <c r="F64" s="165">
        <f>AC24</f>
        <v>4.8816476408444611</v>
      </c>
      <c r="G64" s="163">
        <f t="shared" si="36"/>
        <v>4.3247225741774322</v>
      </c>
      <c r="H64" s="163">
        <f t="shared" si="36"/>
        <v>5.43857270751149</v>
      </c>
      <c r="I64" s="166">
        <f t="shared" si="37"/>
        <v>76.666666666666657</v>
      </c>
      <c r="J64" s="165">
        <f t="shared" si="37"/>
        <v>1.4857188472135319</v>
      </c>
      <c r="K64" s="163">
        <f t="shared" si="38"/>
        <v>1.2268076481753221</v>
      </c>
      <c r="L64" s="163">
        <f t="shared" si="38"/>
        <v>1.7446300462517417</v>
      </c>
      <c r="M64" s="167">
        <f>AF24</f>
        <v>23.333333333333332</v>
      </c>
    </row>
    <row r="65" spans="1:13" ht="14.45" customHeight="1" x14ac:dyDescent="0.15">
      <c r="A65" s="46" t="s">
        <v>102</v>
      </c>
      <c r="B65" s="168">
        <v>0</v>
      </c>
      <c r="C65" s="169">
        <f>AB25</f>
        <v>87.874202734972073</v>
      </c>
      <c r="D65" s="169">
        <f t="shared" si="35"/>
        <v>86.936756809743983</v>
      </c>
      <c r="E65" s="170">
        <f t="shared" si="35"/>
        <v>88.811648660200163</v>
      </c>
      <c r="F65" s="171">
        <f>AC25</f>
        <v>84.649702813756022</v>
      </c>
      <c r="G65" s="169">
        <f t="shared" si="36"/>
        <v>83.777935564076998</v>
      </c>
      <c r="H65" s="169">
        <f t="shared" si="36"/>
        <v>85.521470063435046</v>
      </c>
      <c r="I65" s="172">
        <f t="shared" si="37"/>
        <v>96.330550012566135</v>
      </c>
      <c r="J65" s="171">
        <f t="shared" si="37"/>
        <v>3.2244999212160437</v>
      </c>
      <c r="K65" s="169">
        <f t="shared" si="38"/>
        <v>3.0211245241573224</v>
      </c>
      <c r="L65" s="169">
        <f t="shared" si="38"/>
        <v>3.427875318274765</v>
      </c>
      <c r="M65" s="173">
        <f>AF25</f>
        <v>3.6694499874338669</v>
      </c>
    </row>
    <row r="66" spans="1:13" ht="14.45" customHeight="1" x14ac:dyDescent="0.15">
      <c r="A66" s="125"/>
      <c r="B66" s="70">
        <v>5</v>
      </c>
      <c r="C66" s="158">
        <f>AB26</f>
        <v>83.024369472247017</v>
      </c>
      <c r="D66" s="158">
        <f t="shared" si="35"/>
        <v>82.132706274200629</v>
      </c>
      <c r="E66" s="159">
        <f t="shared" si="35"/>
        <v>83.916032670293404</v>
      </c>
      <c r="F66" s="160">
        <f>AC26</f>
        <v>79.794304194806188</v>
      </c>
      <c r="G66" s="158">
        <f t="shared" si="36"/>
        <v>78.968387140018564</v>
      </c>
      <c r="H66" s="158">
        <f t="shared" si="36"/>
        <v>80.620221249593811</v>
      </c>
      <c r="I66" s="161">
        <f t="shared" si="37"/>
        <v>96.109497370503291</v>
      </c>
      <c r="J66" s="160">
        <f t="shared" si="37"/>
        <v>3.2300652774408265</v>
      </c>
      <c r="K66" s="158">
        <f t="shared" si="38"/>
        <v>3.0266316025090263</v>
      </c>
      <c r="L66" s="158">
        <f t="shared" si="38"/>
        <v>3.4334989523726267</v>
      </c>
      <c r="M66" s="162">
        <f>AF26</f>
        <v>3.8905026294967011</v>
      </c>
    </row>
    <row r="67" spans="1:13" ht="14.45" customHeight="1" x14ac:dyDescent="0.15">
      <c r="A67" s="125"/>
      <c r="B67" s="70">
        <v>10</v>
      </c>
      <c r="C67" s="158">
        <f t="shared" ref="C67:C80" si="42">AB27</f>
        <v>78.150808576722355</v>
      </c>
      <c r="D67" s="158">
        <f t="shared" si="35"/>
        <v>77.292879271344248</v>
      </c>
      <c r="E67" s="159">
        <f t="shared" si="35"/>
        <v>79.008737882100462</v>
      </c>
      <c r="F67" s="160">
        <f t="shared" ref="F67:F80" si="43">AC27</f>
        <v>74.915687982274207</v>
      </c>
      <c r="G67" s="158">
        <f t="shared" si="36"/>
        <v>74.12348532766778</v>
      </c>
      <c r="H67" s="158">
        <f t="shared" si="36"/>
        <v>75.707890636880634</v>
      </c>
      <c r="I67" s="161">
        <f t="shared" si="37"/>
        <v>95.860413150719793</v>
      </c>
      <c r="J67" s="160">
        <f t="shared" si="37"/>
        <v>3.2351205944481318</v>
      </c>
      <c r="K67" s="158">
        <f t="shared" si="38"/>
        <v>3.0316099715032019</v>
      </c>
      <c r="L67" s="158">
        <f t="shared" si="38"/>
        <v>3.4386312173930618</v>
      </c>
      <c r="M67" s="162">
        <f t="shared" ref="M67:M80" si="44">AF27</f>
        <v>4.1395868492801879</v>
      </c>
    </row>
    <row r="68" spans="1:13" ht="14.45" customHeight="1" x14ac:dyDescent="0.15">
      <c r="A68" s="125"/>
      <c r="B68" s="70">
        <v>15</v>
      </c>
      <c r="C68" s="158">
        <f t="shared" si="42"/>
        <v>73.150808576722355</v>
      </c>
      <c r="D68" s="158">
        <f t="shared" si="35"/>
        <v>72.292879271344248</v>
      </c>
      <c r="E68" s="159">
        <f t="shared" si="35"/>
        <v>74.008737882100462</v>
      </c>
      <c r="F68" s="160">
        <f t="shared" si="43"/>
        <v>69.915687982274221</v>
      </c>
      <c r="G68" s="158">
        <f t="shared" si="36"/>
        <v>69.123485327667794</v>
      </c>
      <c r="H68" s="158">
        <f t="shared" si="36"/>
        <v>70.707890636880649</v>
      </c>
      <c r="I68" s="161">
        <f t="shared" si="37"/>
        <v>95.577464340595682</v>
      </c>
      <c r="J68" s="160">
        <f t="shared" si="37"/>
        <v>3.2351205944481318</v>
      </c>
      <c r="K68" s="158">
        <f t="shared" si="38"/>
        <v>3.0316099715032019</v>
      </c>
      <c r="L68" s="158">
        <f t="shared" si="38"/>
        <v>3.4386312173930618</v>
      </c>
      <c r="M68" s="162">
        <f t="shared" si="44"/>
        <v>4.4225356594043097</v>
      </c>
    </row>
    <row r="69" spans="1:13" ht="14.45" customHeight="1" x14ac:dyDescent="0.15">
      <c r="A69" s="125"/>
      <c r="B69" s="70">
        <v>20</v>
      </c>
      <c r="C69" s="158">
        <f t="shared" si="42"/>
        <v>68.150808576722355</v>
      </c>
      <c r="D69" s="158">
        <f t="shared" si="35"/>
        <v>67.292879271344248</v>
      </c>
      <c r="E69" s="159">
        <f t="shared" si="35"/>
        <v>69.008737882100462</v>
      </c>
      <c r="F69" s="160">
        <f t="shared" si="43"/>
        <v>64.915687982274235</v>
      </c>
      <c r="G69" s="158">
        <f t="shared" si="36"/>
        <v>64.123485327667808</v>
      </c>
      <c r="H69" s="158">
        <f t="shared" si="36"/>
        <v>65.707890636880663</v>
      </c>
      <c r="I69" s="161">
        <f t="shared" si="37"/>
        <v>95.252997488934994</v>
      </c>
      <c r="J69" s="160">
        <f t="shared" si="37"/>
        <v>3.2351205944481318</v>
      </c>
      <c r="K69" s="158">
        <f t="shared" si="38"/>
        <v>3.0316099715032019</v>
      </c>
      <c r="L69" s="158">
        <f t="shared" si="38"/>
        <v>3.4386312173930618</v>
      </c>
      <c r="M69" s="162">
        <f t="shared" si="44"/>
        <v>4.7470025110650305</v>
      </c>
    </row>
    <row r="70" spans="1:13" ht="14.45" customHeight="1" x14ac:dyDescent="0.15">
      <c r="A70" s="125"/>
      <c r="B70" s="70">
        <v>25</v>
      </c>
      <c r="C70" s="158">
        <f t="shared" si="42"/>
        <v>63.414861148831186</v>
      </c>
      <c r="D70" s="158">
        <f t="shared" si="35"/>
        <v>62.635429909897589</v>
      </c>
      <c r="E70" s="159">
        <f t="shared" si="35"/>
        <v>64.19429238776479</v>
      </c>
      <c r="F70" s="160">
        <f t="shared" si="43"/>
        <v>60.166724622301849</v>
      </c>
      <c r="G70" s="158">
        <f t="shared" si="36"/>
        <v>59.451804702745463</v>
      </c>
      <c r="H70" s="158">
        <f t="shared" si="36"/>
        <v>60.881644541858236</v>
      </c>
      <c r="I70" s="161">
        <f t="shared" si="37"/>
        <v>94.877956889464542</v>
      </c>
      <c r="J70" s="160">
        <f t="shared" si="37"/>
        <v>3.2481365265293451</v>
      </c>
      <c r="K70" s="158">
        <f t="shared" si="38"/>
        <v>3.044608179823217</v>
      </c>
      <c r="L70" s="158">
        <f t="shared" si="38"/>
        <v>3.4516648732354733</v>
      </c>
      <c r="M70" s="162">
        <f t="shared" si="44"/>
        <v>5.1220431105354747</v>
      </c>
    </row>
    <row r="71" spans="1:13" ht="14.45" customHeight="1" x14ac:dyDescent="0.15">
      <c r="A71" s="125"/>
      <c r="B71" s="70">
        <v>30</v>
      </c>
      <c r="C71" s="158">
        <f t="shared" si="42"/>
        <v>58.708552097712818</v>
      </c>
      <c r="D71" s="158">
        <f t="shared" si="35"/>
        <v>57.999741158747895</v>
      </c>
      <c r="E71" s="159">
        <f t="shared" si="35"/>
        <v>59.417363036677742</v>
      </c>
      <c r="F71" s="160">
        <f t="shared" si="43"/>
        <v>55.444720566910071</v>
      </c>
      <c r="G71" s="158">
        <f t="shared" si="36"/>
        <v>54.799258124418834</v>
      </c>
      <c r="H71" s="158">
        <f t="shared" si="36"/>
        <v>56.090183009401308</v>
      </c>
      <c r="I71" s="161">
        <f t="shared" si="37"/>
        <v>94.440619953681505</v>
      </c>
      <c r="J71" s="160">
        <f t="shared" si="37"/>
        <v>3.2638315308027499</v>
      </c>
      <c r="K71" s="158">
        <f t="shared" si="38"/>
        <v>3.0600961318823465</v>
      </c>
      <c r="L71" s="158">
        <f t="shared" si="38"/>
        <v>3.4675669297231533</v>
      </c>
      <c r="M71" s="162">
        <f t="shared" si="44"/>
        <v>5.5593800463185037</v>
      </c>
    </row>
    <row r="72" spans="1:13" ht="14.45" customHeight="1" x14ac:dyDescent="0.15">
      <c r="A72" s="125"/>
      <c r="B72" s="70">
        <v>35</v>
      </c>
      <c r="C72" s="158">
        <f t="shared" si="42"/>
        <v>53.778547222069392</v>
      </c>
      <c r="D72" s="158">
        <f t="shared" si="35"/>
        <v>53.082255083302712</v>
      </c>
      <c r="E72" s="159">
        <f t="shared" si="35"/>
        <v>54.474839360836071</v>
      </c>
      <c r="F72" s="160">
        <f t="shared" si="43"/>
        <v>50.510643431819638</v>
      </c>
      <c r="G72" s="158">
        <f t="shared" si="36"/>
        <v>49.877440228087998</v>
      </c>
      <c r="H72" s="158">
        <f t="shared" si="36"/>
        <v>51.143846635551277</v>
      </c>
      <c r="I72" s="161">
        <f t="shared" si="37"/>
        <v>93.92340634127676</v>
      </c>
      <c r="J72" s="160">
        <f t="shared" si="37"/>
        <v>3.2679037902497581</v>
      </c>
      <c r="K72" s="158">
        <f t="shared" si="38"/>
        <v>3.0640705979909937</v>
      </c>
      <c r="L72" s="158">
        <f t="shared" si="38"/>
        <v>3.4717369825085225</v>
      </c>
      <c r="M72" s="162">
        <f t="shared" si="44"/>
        <v>6.0765936587232519</v>
      </c>
    </row>
    <row r="73" spans="1:13" ht="14.45" customHeight="1" x14ac:dyDescent="0.15">
      <c r="A73" s="125"/>
      <c r="B73" s="70">
        <v>40</v>
      </c>
      <c r="C73" s="158">
        <f t="shared" si="42"/>
        <v>48.98666670905466</v>
      </c>
      <c r="D73" s="158">
        <f t="shared" si="35"/>
        <v>48.328572425269805</v>
      </c>
      <c r="E73" s="159">
        <f t="shared" si="35"/>
        <v>49.644760992839515</v>
      </c>
      <c r="F73" s="160">
        <f t="shared" si="43"/>
        <v>45.705458064885917</v>
      </c>
      <c r="G73" s="158">
        <f t="shared" si="36"/>
        <v>45.109286840404842</v>
      </c>
      <c r="H73" s="158">
        <f t="shared" si="36"/>
        <v>46.301629289366993</v>
      </c>
      <c r="I73" s="161">
        <f t="shared" si="37"/>
        <v>93.301833203600594</v>
      </c>
      <c r="J73" s="160">
        <f t="shared" si="37"/>
        <v>3.2812086441687351</v>
      </c>
      <c r="K73" s="158">
        <f t="shared" si="38"/>
        <v>3.0771023686590979</v>
      </c>
      <c r="L73" s="158">
        <f t="shared" si="38"/>
        <v>3.4853149196783724</v>
      </c>
      <c r="M73" s="162">
        <f t="shared" si="44"/>
        <v>6.6981667963993949</v>
      </c>
    </row>
    <row r="74" spans="1:13" ht="14.45" customHeight="1" x14ac:dyDescent="0.15">
      <c r="A74" s="125"/>
      <c r="B74" s="70">
        <v>45</v>
      </c>
      <c r="C74" s="158">
        <f t="shared" si="42"/>
        <v>44.309372223949858</v>
      </c>
      <c r="D74" s="158">
        <f t="shared" si="35"/>
        <v>43.710560409587082</v>
      </c>
      <c r="E74" s="159">
        <f t="shared" si="35"/>
        <v>44.908184038312633</v>
      </c>
      <c r="F74" s="160">
        <f t="shared" si="43"/>
        <v>41.005298281297272</v>
      </c>
      <c r="G74" s="158">
        <f t="shared" si="36"/>
        <v>40.466007630388084</v>
      </c>
      <c r="H74" s="158">
        <f t="shared" si="36"/>
        <v>41.544588932206459</v>
      </c>
      <c r="I74" s="161">
        <f t="shared" si="37"/>
        <v>92.54317139508764</v>
      </c>
      <c r="J74" s="160">
        <f t="shared" si="37"/>
        <v>3.3040739426525789</v>
      </c>
      <c r="K74" s="158">
        <f t="shared" si="38"/>
        <v>3.0995317401062685</v>
      </c>
      <c r="L74" s="158">
        <f t="shared" si="38"/>
        <v>3.5086161451988893</v>
      </c>
      <c r="M74" s="162">
        <f t="shared" si="44"/>
        <v>7.4568286049123467</v>
      </c>
    </row>
    <row r="75" spans="1:13" ht="14.45" customHeight="1" x14ac:dyDescent="0.15">
      <c r="A75" s="125"/>
      <c r="B75" s="70">
        <v>50</v>
      </c>
      <c r="C75" s="158">
        <f t="shared" si="42"/>
        <v>39.603165912356459</v>
      </c>
      <c r="D75" s="158">
        <f t="shared" si="35"/>
        <v>39.04818876663365</v>
      </c>
      <c r="E75" s="159">
        <f t="shared" si="35"/>
        <v>40.158143058079268</v>
      </c>
      <c r="F75" s="160">
        <f t="shared" si="43"/>
        <v>36.282647092659154</v>
      </c>
      <c r="G75" s="158">
        <f t="shared" si="36"/>
        <v>35.784970092873451</v>
      </c>
      <c r="H75" s="158">
        <f t="shared" si="36"/>
        <v>36.780324092444857</v>
      </c>
      <c r="I75" s="161">
        <f t="shared" si="37"/>
        <v>91.615521781653115</v>
      </c>
      <c r="J75" s="160">
        <f t="shared" si="37"/>
        <v>3.3205188196973001</v>
      </c>
      <c r="K75" s="158">
        <f t="shared" si="38"/>
        <v>3.1156047485970944</v>
      </c>
      <c r="L75" s="158">
        <f t="shared" si="38"/>
        <v>3.5254328907975059</v>
      </c>
      <c r="M75" s="162">
        <f t="shared" si="44"/>
        <v>8.3844782183468709</v>
      </c>
    </row>
    <row r="76" spans="1:13" ht="14.45" customHeight="1" x14ac:dyDescent="0.15">
      <c r="A76" s="125"/>
      <c r="B76" s="70">
        <v>55</v>
      </c>
      <c r="C76" s="158">
        <f t="shared" si="42"/>
        <v>34.960466776167948</v>
      </c>
      <c r="D76" s="158">
        <f t="shared" si="35"/>
        <v>34.44620559626761</v>
      </c>
      <c r="E76" s="159">
        <f t="shared" si="35"/>
        <v>35.474727956068286</v>
      </c>
      <c r="F76" s="160">
        <f t="shared" si="43"/>
        <v>31.613645442393295</v>
      </c>
      <c r="G76" s="158">
        <f t="shared" si="36"/>
        <v>31.153863166965483</v>
      </c>
      <c r="H76" s="158">
        <f t="shared" si="36"/>
        <v>32.073427717821104</v>
      </c>
      <c r="I76" s="161">
        <f t="shared" si="37"/>
        <v>90.426840250153262</v>
      </c>
      <c r="J76" s="160">
        <f t="shared" si="37"/>
        <v>3.346821333774654</v>
      </c>
      <c r="K76" s="158">
        <f t="shared" si="38"/>
        <v>3.1410489124419212</v>
      </c>
      <c r="L76" s="158">
        <f t="shared" si="38"/>
        <v>3.5525937551073867</v>
      </c>
      <c r="M76" s="162">
        <f t="shared" si="44"/>
        <v>9.5731597498467451</v>
      </c>
    </row>
    <row r="77" spans="1:13" ht="14.45" customHeight="1" x14ac:dyDescent="0.15">
      <c r="A77" s="125"/>
      <c r="B77" s="70">
        <v>60</v>
      </c>
      <c r="C77" s="158">
        <f t="shared" si="42"/>
        <v>30.415942527204741</v>
      </c>
      <c r="D77" s="158">
        <f t="shared" si="35"/>
        <v>29.942202563946918</v>
      </c>
      <c r="E77" s="159">
        <f t="shared" si="35"/>
        <v>30.889682490462565</v>
      </c>
      <c r="F77" s="160">
        <f t="shared" si="43"/>
        <v>27.029670970316701</v>
      </c>
      <c r="G77" s="158">
        <f t="shared" si="36"/>
        <v>26.606459649079753</v>
      </c>
      <c r="H77" s="158">
        <f t="shared" si="36"/>
        <v>27.452882291553649</v>
      </c>
      <c r="I77" s="161">
        <f t="shared" si="37"/>
        <v>88.866787363701533</v>
      </c>
      <c r="J77" s="160">
        <f t="shared" si="37"/>
        <v>3.3862715568880395</v>
      </c>
      <c r="K77" s="158">
        <f t="shared" si="38"/>
        <v>3.1790048620255749</v>
      </c>
      <c r="L77" s="158">
        <f t="shared" si="38"/>
        <v>3.5935382517505041</v>
      </c>
      <c r="M77" s="162">
        <f t="shared" si="44"/>
        <v>11.133212636298474</v>
      </c>
    </row>
    <row r="78" spans="1:13" ht="14.45" customHeight="1" x14ac:dyDescent="0.15">
      <c r="A78" s="125"/>
      <c r="B78" s="70">
        <v>65</v>
      </c>
      <c r="C78" s="158">
        <f t="shared" si="42"/>
        <v>25.852707850732724</v>
      </c>
      <c r="D78" s="158">
        <f t="shared" si="35"/>
        <v>25.416597169436194</v>
      </c>
      <c r="E78" s="159">
        <f t="shared" si="35"/>
        <v>26.288818532029254</v>
      </c>
      <c r="F78" s="160">
        <f t="shared" si="43"/>
        <v>22.438161692069986</v>
      </c>
      <c r="G78" s="158">
        <f t="shared" si="36"/>
        <v>22.047479253817666</v>
      </c>
      <c r="H78" s="158">
        <f t="shared" si="36"/>
        <v>22.828844130322306</v>
      </c>
      <c r="I78" s="161">
        <f t="shared" si="37"/>
        <v>86.792307489112943</v>
      </c>
      <c r="J78" s="160">
        <f t="shared" si="37"/>
        <v>3.4145461586627417</v>
      </c>
      <c r="K78" s="158">
        <f t="shared" si="38"/>
        <v>3.2060455601235209</v>
      </c>
      <c r="L78" s="158">
        <f t="shared" si="38"/>
        <v>3.6230467572019625</v>
      </c>
      <c r="M78" s="162">
        <f t="shared" si="44"/>
        <v>13.207692510887078</v>
      </c>
    </row>
    <row r="79" spans="1:13" ht="14.45" customHeight="1" x14ac:dyDescent="0.15">
      <c r="A79" s="125"/>
      <c r="B79" s="70">
        <v>70</v>
      </c>
      <c r="C79" s="158">
        <f t="shared" si="42"/>
        <v>21.505124517651378</v>
      </c>
      <c r="D79" s="158">
        <f t="shared" si="35"/>
        <v>21.129622964942691</v>
      </c>
      <c r="E79" s="159">
        <f t="shared" si="35"/>
        <v>21.880626070360066</v>
      </c>
      <c r="F79" s="160">
        <f t="shared" si="43"/>
        <v>18.045851277421477</v>
      </c>
      <c r="G79" s="158">
        <f t="shared" si="36"/>
        <v>17.703845168908565</v>
      </c>
      <c r="H79" s="158">
        <f t="shared" si="36"/>
        <v>18.387857385934389</v>
      </c>
      <c r="I79" s="161">
        <f t="shared" si="37"/>
        <v>83.914191069247082</v>
      </c>
      <c r="J79" s="160">
        <f t="shared" si="37"/>
        <v>3.4592732402299027</v>
      </c>
      <c r="K79" s="158">
        <f t="shared" si="38"/>
        <v>3.2493148860316388</v>
      </c>
      <c r="L79" s="158">
        <f t="shared" si="38"/>
        <v>3.6692315944281666</v>
      </c>
      <c r="M79" s="162">
        <f t="shared" si="44"/>
        <v>16.085808930752926</v>
      </c>
    </row>
    <row r="80" spans="1:13" ht="14.45" customHeight="1" x14ac:dyDescent="0.15">
      <c r="A80" s="125"/>
      <c r="B80" s="70">
        <v>75</v>
      </c>
      <c r="C80" s="158">
        <f t="shared" si="42"/>
        <v>17.168053832423379</v>
      </c>
      <c r="D80" s="158">
        <f t="shared" si="35"/>
        <v>16.843809076263618</v>
      </c>
      <c r="E80" s="159">
        <f t="shared" si="35"/>
        <v>17.492298588583139</v>
      </c>
      <c r="F80" s="160">
        <f t="shared" si="43"/>
        <v>13.680727963451183</v>
      </c>
      <c r="G80" s="158">
        <f t="shared" si="36"/>
        <v>13.374873406411957</v>
      </c>
      <c r="H80" s="158">
        <f t="shared" si="36"/>
        <v>13.986582520490408</v>
      </c>
      <c r="I80" s="161">
        <f t="shared" si="37"/>
        <v>79.687121772730734</v>
      </c>
      <c r="J80" s="160">
        <f t="shared" si="37"/>
        <v>3.4873258689721958</v>
      </c>
      <c r="K80" s="158">
        <f t="shared" si="38"/>
        <v>3.2758473316656898</v>
      </c>
      <c r="L80" s="158">
        <f t="shared" si="38"/>
        <v>3.6988044062787018</v>
      </c>
      <c r="M80" s="162">
        <f t="shared" si="44"/>
        <v>20.31287822726927</v>
      </c>
    </row>
    <row r="81" spans="1:13" ht="14.45" customHeight="1" x14ac:dyDescent="0.15">
      <c r="A81" s="125"/>
      <c r="B81" s="70">
        <v>80</v>
      </c>
      <c r="C81" s="158">
        <f>AB41</f>
        <v>13.113623611623627</v>
      </c>
      <c r="D81" s="158">
        <f t="shared" si="35"/>
        <v>12.859201843254137</v>
      </c>
      <c r="E81" s="159">
        <f t="shared" si="35"/>
        <v>13.368045379993116</v>
      </c>
      <c r="F81" s="160">
        <f>AC41</f>
        <v>9.6853482182559461</v>
      </c>
      <c r="G81" s="158">
        <f t="shared" si="36"/>
        <v>9.4190230098984902</v>
      </c>
      <c r="H81" s="158">
        <f t="shared" si="36"/>
        <v>9.9516734266134019</v>
      </c>
      <c r="I81" s="161">
        <f t="shared" si="37"/>
        <v>73.857146621709248</v>
      </c>
      <c r="J81" s="160">
        <f t="shared" si="37"/>
        <v>3.4282753933676813</v>
      </c>
      <c r="K81" s="158">
        <f t="shared" si="38"/>
        <v>3.2164032688970083</v>
      </c>
      <c r="L81" s="158">
        <f t="shared" si="38"/>
        <v>3.6401475178383542</v>
      </c>
      <c r="M81" s="162">
        <f>AF41</f>
        <v>26.142853378290752</v>
      </c>
    </row>
    <row r="82" spans="1:13" ht="14.45" customHeight="1" thickBot="1" x14ac:dyDescent="0.2">
      <c r="A82" s="129"/>
      <c r="B82" s="130">
        <v>85</v>
      </c>
      <c r="C82" s="174">
        <f>AB42</f>
        <v>9.6895142020923508</v>
      </c>
      <c r="D82" s="174">
        <f t="shared" si="35"/>
        <v>8.8795210221037983</v>
      </c>
      <c r="E82" s="175">
        <f t="shared" si="35"/>
        <v>10.499507382080903</v>
      </c>
      <c r="F82" s="176">
        <f>AC42</f>
        <v>6.3783111012678013</v>
      </c>
      <c r="G82" s="174">
        <f t="shared" si="36"/>
        <v>5.8049627756743307</v>
      </c>
      <c r="H82" s="174">
        <f t="shared" si="36"/>
        <v>6.9516594268612719</v>
      </c>
      <c r="I82" s="177">
        <f t="shared" si="37"/>
        <v>65.826944140197156</v>
      </c>
      <c r="J82" s="176">
        <f t="shared" si="37"/>
        <v>3.3112031008245491</v>
      </c>
      <c r="K82" s="174">
        <f t="shared" si="38"/>
        <v>2.9632797778171525</v>
      </c>
      <c r="L82" s="174">
        <f t="shared" si="38"/>
        <v>3.6591264238319456</v>
      </c>
      <c r="M82" s="178">
        <f>AF42</f>
        <v>34.173055859802851</v>
      </c>
    </row>
    <row r="83" spans="1:13" ht="14.45" customHeight="1" thickTop="1" x14ac:dyDescent="0.15"/>
    <row r="84" spans="1:13" ht="14.45" customHeight="1" x14ac:dyDescent="0.15"/>
  </sheetData>
  <protectedRanges>
    <protectedRange sqref="C7:F42" name="範囲1_1"/>
  </protectedRanges>
  <mergeCells count="30">
    <mergeCell ref="A1:M1"/>
    <mergeCell ref="B4:F4"/>
    <mergeCell ref="G4:L4"/>
    <mergeCell ref="O4:P4"/>
    <mergeCell ref="Q4:S4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T4:W4"/>
    <mergeCell ref="AL5:AM5"/>
    <mergeCell ref="AN5:AO5"/>
    <mergeCell ref="AP5:AQ5"/>
    <mergeCell ref="AR5:AS5"/>
    <mergeCell ref="AT5:AU5"/>
    <mergeCell ref="A45:A46"/>
    <mergeCell ref="B45:B46"/>
    <mergeCell ref="C45:E45"/>
    <mergeCell ref="F45:I45"/>
    <mergeCell ref="J45:M45"/>
    <mergeCell ref="D46:E46"/>
    <mergeCell ref="G46:H46"/>
    <mergeCell ref="K46:L46"/>
  </mergeCells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4"/>
  <sheetViews>
    <sheetView workbookViewId="0">
      <selection activeCell="J18" sqref="J18"/>
    </sheetView>
  </sheetViews>
  <sheetFormatPr defaultRowHeight="13.5" x14ac:dyDescent="0.15"/>
  <cols>
    <col min="1" max="1" width="4.625" style="1" customWidth="1"/>
    <col min="2" max="2" width="7.625" style="1" customWidth="1"/>
    <col min="3" max="7" width="9.625" style="1" customWidth="1"/>
    <col min="8" max="8" width="11.625" style="1" bestFit="1" customWidth="1"/>
    <col min="9" max="11" width="9.625" style="1" customWidth="1"/>
    <col min="12" max="12" width="11.625" style="1" bestFit="1" customWidth="1"/>
    <col min="13" max="14" width="9.625" style="1" customWidth="1"/>
    <col min="15" max="16" width="8.625" style="1" customWidth="1"/>
    <col min="17" max="22" width="9.625" style="1" customWidth="1"/>
    <col min="23" max="23" width="10.625" style="1" customWidth="1"/>
    <col min="24" max="24" width="9.625" style="1" customWidth="1"/>
    <col min="25" max="25" width="10.625" style="1" customWidth="1"/>
    <col min="26" max="26" width="9.625" style="1" customWidth="1"/>
    <col min="27" max="32" width="10.625" style="1" customWidth="1"/>
    <col min="33" max="33" width="6.625" style="1" customWidth="1"/>
    <col min="34" max="41" width="10.625" style="1" customWidth="1"/>
    <col min="42" max="47" width="9.625" style="1" customWidth="1"/>
    <col min="48" max="256" width="9" style="1"/>
    <col min="257" max="257" width="4.625" style="1" customWidth="1"/>
    <col min="258" max="258" width="7.625" style="1" customWidth="1"/>
    <col min="259" max="270" width="9.625" style="1" customWidth="1"/>
    <col min="271" max="272" width="8.625" style="1" customWidth="1"/>
    <col min="273" max="278" width="9.625" style="1" customWidth="1"/>
    <col min="279" max="279" width="10.625" style="1" customWidth="1"/>
    <col min="280" max="280" width="9.625" style="1" customWidth="1"/>
    <col min="281" max="281" width="10.625" style="1" customWidth="1"/>
    <col min="282" max="282" width="9.625" style="1" customWidth="1"/>
    <col min="283" max="288" width="10.625" style="1" customWidth="1"/>
    <col min="289" max="289" width="6.625" style="1" customWidth="1"/>
    <col min="290" max="297" width="10.625" style="1" customWidth="1"/>
    <col min="298" max="303" width="9.625" style="1" customWidth="1"/>
    <col min="304" max="512" width="9" style="1"/>
    <col min="513" max="513" width="4.625" style="1" customWidth="1"/>
    <col min="514" max="514" width="7.625" style="1" customWidth="1"/>
    <col min="515" max="526" width="9.625" style="1" customWidth="1"/>
    <col min="527" max="528" width="8.625" style="1" customWidth="1"/>
    <col min="529" max="534" width="9.625" style="1" customWidth="1"/>
    <col min="535" max="535" width="10.625" style="1" customWidth="1"/>
    <col min="536" max="536" width="9.625" style="1" customWidth="1"/>
    <col min="537" max="537" width="10.625" style="1" customWidth="1"/>
    <col min="538" max="538" width="9.625" style="1" customWidth="1"/>
    <col min="539" max="544" width="10.625" style="1" customWidth="1"/>
    <col min="545" max="545" width="6.625" style="1" customWidth="1"/>
    <col min="546" max="553" width="10.625" style="1" customWidth="1"/>
    <col min="554" max="559" width="9.625" style="1" customWidth="1"/>
    <col min="560" max="768" width="9" style="1"/>
    <col min="769" max="769" width="4.625" style="1" customWidth="1"/>
    <col min="770" max="770" width="7.625" style="1" customWidth="1"/>
    <col min="771" max="782" width="9.625" style="1" customWidth="1"/>
    <col min="783" max="784" width="8.625" style="1" customWidth="1"/>
    <col min="785" max="790" width="9.625" style="1" customWidth="1"/>
    <col min="791" max="791" width="10.625" style="1" customWidth="1"/>
    <col min="792" max="792" width="9.625" style="1" customWidth="1"/>
    <col min="793" max="793" width="10.625" style="1" customWidth="1"/>
    <col min="794" max="794" width="9.625" style="1" customWidth="1"/>
    <col min="795" max="800" width="10.625" style="1" customWidth="1"/>
    <col min="801" max="801" width="6.625" style="1" customWidth="1"/>
    <col min="802" max="809" width="10.625" style="1" customWidth="1"/>
    <col min="810" max="815" width="9.625" style="1" customWidth="1"/>
    <col min="816" max="1024" width="9" style="1"/>
    <col min="1025" max="1025" width="4.625" style="1" customWidth="1"/>
    <col min="1026" max="1026" width="7.625" style="1" customWidth="1"/>
    <col min="1027" max="1038" width="9.625" style="1" customWidth="1"/>
    <col min="1039" max="1040" width="8.625" style="1" customWidth="1"/>
    <col min="1041" max="1046" width="9.625" style="1" customWidth="1"/>
    <col min="1047" max="1047" width="10.625" style="1" customWidth="1"/>
    <col min="1048" max="1048" width="9.625" style="1" customWidth="1"/>
    <col min="1049" max="1049" width="10.625" style="1" customWidth="1"/>
    <col min="1050" max="1050" width="9.625" style="1" customWidth="1"/>
    <col min="1051" max="1056" width="10.625" style="1" customWidth="1"/>
    <col min="1057" max="1057" width="6.625" style="1" customWidth="1"/>
    <col min="1058" max="1065" width="10.625" style="1" customWidth="1"/>
    <col min="1066" max="1071" width="9.625" style="1" customWidth="1"/>
    <col min="1072" max="1280" width="9" style="1"/>
    <col min="1281" max="1281" width="4.625" style="1" customWidth="1"/>
    <col min="1282" max="1282" width="7.625" style="1" customWidth="1"/>
    <col min="1283" max="1294" width="9.625" style="1" customWidth="1"/>
    <col min="1295" max="1296" width="8.625" style="1" customWidth="1"/>
    <col min="1297" max="1302" width="9.625" style="1" customWidth="1"/>
    <col min="1303" max="1303" width="10.625" style="1" customWidth="1"/>
    <col min="1304" max="1304" width="9.625" style="1" customWidth="1"/>
    <col min="1305" max="1305" width="10.625" style="1" customWidth="1"/>
    <col min="1306" max="1306" width="9.625" style="1" customWidth="1"/>
    <col min="1307" max="1312" width="10.625" style="1" customWidth="1"/>
    <col min="1313" max="1313" width="6.625" style="1" customWidth="1"/>
    <col min="1314" max="1321" width="10.625" style="1" customWidth="1"/>
    <col min="1322" max="1327" width="9.625" style="1" customWidth="1"/>
    <col min="1328" max="1536" width="9" style="1"/>
    <col min="1537" max="1537" width="4.625" style="1" customWidth="1"/>
    <col min="1538" max="1538" width="7.625" style="1" customWidth="1"/>
    <col min="1539" max="1550" width="9.625" style="1" customWidth="1"/>
    <col min="1551" max="1552" width="8.625" style="1" customWidth="1"/>
    <col min="1553" max="1558" width="9.625" style="1" customWidth="1"/>
    <col min="1559" max="1559" width="10.625" style="1" customWidth="1"/>
    <col min="1560" max="1560" width="9.625" style="1" customWidth="1"/>
    <col min="1561" max="1561" width="10.625" style="1" customWidth="1"/>
    <col min="1562" max="1562" width="9.625" style="1" customWidth="1"/>
    <col min="1563" max="1568" width="10.625" style="1" customWidth="1"/>
    <col min="1569" max="1569" width="6.625" style="1" customWidth="1"/>
    <col min="1570" max="1577" width="10.625" style="1" customWidth="1"/>
    <col min="1578" max="1583" width="9.625" style="1" customWidth="1"/>
    <col min="1584" max="1792" width="9" style="1"/>
    <col min="1793" max="1793" width="4.625" style="1" customWidth="1"/>
    <col min="1794" max="1794" width="7.625" style="1" customWidth="1"/>
    <col min="1795" max="1806" width="9.625" style="1" customWidth="1"/>
    <col min="1807" max="1808" width="8.625" style="1" customWidth="1"/>
    <col min="1809" max="1814" width="9.625" style="1" customWidth="1"/>
    <col min="1815" max="1815" width="10.625" style="1" customWidth="1"/>
    <col min="1816" max="1816" width="9.625" style="1" customWidth="1"/>
    <col min="1817" max="1817" width="10.625" style="1" customWidth="1"/>
    <col min="1818" max="1818" width="9.625" style="1" customWidth="1"/>
    <col min="1819" max="1824" width="10.625" style="1" customWidth="1"/>
    <col min="1825" max="1825" width="6.625" style="1" customWidth="1"/>
    <col min="1826" max="1833" width="10.625" style="1" customWidth="1"/>
    <col min="1834" max="1839" width="9.625" style="1" customWidth="1"/>
    <col min="1840" max="2048" width="9" style="1"/>
    <col min="2049" max="2049" width="4.625" style="1" customWidth="1"/>
    <col min="2050" max="2050" width="7.625" style="1" customWidth="1"/>
    <col min="2051" max="2062" width="9.625" style="1" customWidth="1"/>
    <col min="2063" max="2064" width="8.625" style="1" customWidth="1"/>
    <col min="2065" max="2070" width="9.625" style="1" customWidth="1"/>
    <col min="2071" max="2071" width="10.625" style="1" customWidth="1"/>
    <col min="2072" max="2072" width="9.625" style="1" customWidth="1"/>
    <col min="2073" max="2073" width="10.625" style="1" customWidth="1"/>
    <col min="2074" max="2074" width="9.625" style="1" customWidth="1"/>
    <col min="2075" max="2080" width="10.625" style="1" customWidth="1"/>
    <col min="2081" max="2081" width="6.625" style="1" customWidth="1"/>
    <col min="2082" max="2089" width="10.625" style="1" customWidth="1"/>
    <col min="2090" max="2095" width="9.625" style="1" customWidth="1"/>
    <col min="2096" max="2304" width="9" style="1"/>
    <col min="2305" max="2305" width="4.625" style="1" customWidth="1"/>
    <col min="2306" max="2306" width="7.625" style="1" customWidth="1"/>
    <col min="2307" max="2318" width="9.625" style="1" customWidth="1"/>
    <col min="2319" max="2320" width="8.625" style="1" customWidth="1"/>
    <col min="2321" max="2326" width="9.625" style="1" customWidth="1"/>
    <col min="2327" max="2327" width="10.625" style="1" customWidth="1"/>
    <col min="2328" max="2328" width="9.625" style="1" customWidth="1"/>
    <col min="2329" max="2329" width="10.625" style="1" customWidth="1"/>
    <col min="2330" max="2330" width="9.625" style="1" customWidth="1"/>
    <col min="2331" max="2336" width="10.625" style="1" customWidth="1"/>
    <col min="2337" max="2337" width="6.625" style="1" customWidth="1"/>
    <col min="2338" max="2345" width="10.625" style="1" customWidth="1"/>
    <col min="2346" max="2351" width="9.625" style="1" customWidth="1"/>
    <col min="2352" max="2560" width="9" style="1"/>
    <col min="2561" max="2561" width="4.625" style="1" customWidth="1"/>
    <col min="2562" max="2562" width="7.625" style="1" customWidth="1"/>
    <col min="2563" max="2574" width="9.625" style="1" customWidth="1"/>
    <col min="2575" max="2576" width="8.625" style="1" customWidth="1"/>
    <col min="2577" max="2582" width="9.625" style="1" customWidth="1"/>
    <col min="2583" max="2583" width="10.625" style="1" customWidth="1"/>
    <col min="2584" max="2584" width="9.625" style="1" customWidth="1"/>
    <col min="2585" max="2585" width="10.625" style="1" customWidth="1"/>
    <col min="2586" max="2586" width="9.625" style="1" customWidth="1"/>
    <col min="2587" max="2592" width="10.625" style="1" customWidth="1"/>
    <col min="2593" max="2593" width="6.625" style="1" customWidth="1"/>
    <col min="2594" max="2601" width="10.625" style="1" customWidth="1"/>
    <col min="2602" max="2607" width="9.625" style="1" customWidth="1"/>
    <col min="2608" max="2816" width="9" style="1"/>
    <col min="2817" max="2817" width="4.625" style="1" customWidth="1"/>
    <col min="2818" max="2818" width="7.625" style="1" customWidth="1"/>
    <col min="2819" max="2830" width="9.625" style="1" customWidth="1"/>
    <col min="2831" max="2832" width="8.625" style="1" customWidth="1"/>
    <col min="2833" max="2838" width="9.625" style="1" customWidth="1"/>
    <col min="2839" max="2839" width="10.625" style="1" customWidth="1"/>
    <col min="2840" max="2840" width="9.625" style="1" customWidth="1"/>
    <col min="2841" max="2841" width="10.625" style="1" customWidth="1"/>
    <col min="2842" max="2842" width="9.625" style="1" customWidth="1"/>
    <col min="2843" max="2848" width="10.625" style="1" customWidth="1"/>
    <col min="2849" max="2849" width="6.625" style="1" customWidth="1"/>
    <col min="2850" max="2857" width="10.625" style="1" customWidth="1"/>
    <col min="2858" max="2863" width="9.625" style="1" customWidth="1"/>
    <col min="2864" max="3072" width="9" style="1"/>
    <col min="3073" max="3073" width="4.625" style="1" customWidth="1"/>
    <col min="3074" max="3074" width="7.625" style="1" customWidth="1"/>
    <col min="3075" max="3086" width="9.625" style="1" customWidth="1"/>
    <col min="3087" max="3088" width="8.625" style="1" customWidth="1"/>
    <col min="3089" max="3094" width="9.625" style="1" customWidth="1"/>
    <col min="3095" max="3095" width="10.625" style="1" customWidth="1"/>
    <col min="3096" max="3096" width="9.625" style="1" customWidth="1"/>
    <col min="3097" max="3097" width="10.625" style="1" customWidth="1"/>
    <col min="3098" max="3098" width="9.625" style="1" customWidth="1"/>
    <col min="3099" max="3104" width="10.625" style="1" customWidth="1"/>
    <col min="3105" max="3105" width="6.625" style="1" customWidth="1"/>
    <col min="3106" max="3113" width="10.625" style="1" customWidth="1"/>
    <col min="3114" max="3119" width="9.625" style="1" customWidth="1"/>
    <col min="3120" max="3328" width="9" style="1"/>
    <col min="3329" max="3329" width="4.625" style="1" customWidth="1"/>
    <col min="3330" max="3330" width="7.625" style="1" customWidth="1"/>
    <col min="3331" max="3342" width="9.625" style="1" customWidth="1"/>
    <col min="3343" max="3344" width="8.625" style="1" customWidth="1"/>
    <col min="3345" max="3350" width="9.625" style="1" customWidth="1"/>
    <col min="3351" max="3351" width="10.625" style="1" customWidth="1"/>
    <col min="3352" max="3352" width="9.625" style="1" customWidth="1"/>
    <col min="3353" max="3353" width="10.625" style="1" customWidth="1"/>
    <col min="3354" max="3354" width="9.625" style="1" customWidth="1"/>
    <col min="3355" max="3360" width="10.625" style="1" customWidth="1"/>
    <col min="3361" max="3361" width="6.625" style="1" customWidth="1"/>
    <col min="3362" max="3369" width="10.625" style="1" customWidth="1"/>
    <col min="3370" max="3375" width="9.625" style="1" customWidth="1"/>
    <col min="3376" max="3584" width="9" style="1"/>
    <col min="3585" max="3585" width="4.625" style="1" customWidth="1"/>
    <col min="3586" max="3586" width="7.625" style="1" customWidth="1"/>
    <col min="3587" max="3598" width="9.625" style="1" customWidth="1"/>
    <col min="3599" max="3600" width="8.625" style="1" customWidth="1"/>
    <col min="3601" max="3606" width="9.625" style="1" customWidth="1"/>
    <col min="3607" max="3607" width="10.625" style="1" customWidth="1"/>
    <col min="3608" max="3608" width="9.625" style="1" customWidth="1"/>
    <col min="3609" max="3609" width="10.625" style="1" customWidth="1"/>
    <col min="3610" max="3610" width="9.625" style="1" customWidth="1"/>
    <col min="3611" max="3616" width="10.625" style="1" customWidth="1"/>
    <col min="3617" max="3617" width="6.625" style="1" customWidth="1"/>
    <col min="3618" max="3625" width="10.625" style="1" customWidth="1"/>
    <col min="3626" max="3631" width="9.625" style="1" customWidth="1"/>
    <col min="3632" max="3840" width="9" style="1"/>
    <col min="3841" max="3841" width="4.625" style="1" customWidth="1"/>
    <col min="3842" max="3842" width="7.625" style="1" customWidth="1"/>
    <col min="3843" max="3854" width="9.625" style="1" customWidth="1"/>
    <col min="3855" max="3856" width="8.625" style="1" customWidth="1"/>
    <col min="3857" max="3862" width="9.625" style="1" customWidth="1"/>
    <col min="3863" max="3863" width="10.625" style="1" customWidth="1"/>
    <col min="3864" max="3864" width="9.625" style="1" customWidth="1"/>
    <col min="3865" max="3865" width="10.625" style="1" customWidth="1"/>
    <col min="3866" max="3866" width="9.625" style="1" customWidth="1"/>
    <col min="3867" max="3872" width="10.625" style="1" customWidth="1"/>
    <col min="3873" max="3873" width="6.625" style="1" customWidth="1"/>
    <col min="3874" max="3881" width="10.625" style="1" customWidth="1"/>
    <col min="3882" max="3887" width="9.625" style="1" customWidth="1"/>
    <col min="3888" max="4096" width="9" style="1"/>
    <col min="4097" max="4097" width="4.625" style="1" customWidth="1"/>
    <col min="4098" max="4098" width="7.625" style="1" customWidth="1"/>
    <col min="4099" max="4110" width="9.625" style="1" customWidth="1"/>
    <col min="4111" max="4112" width="8.625" style="1" customWidth="1"/>
    <col min="4113" max="4118" width="9.625" style="1" customWidth="1"/>
    <col min="4119" max="4119" width="10.625" style="1" customWidth="1"/>
    <col min="4120" max="4120" width="9.625" style="1" customWidth="1"/>
    <col min="4121" max="4121" width="10.625" style="1" customWidth="1"/>
    <col min="4122" max="4122" width="9.625" style="1" customWidth="1"/>
    <col min="4123" max="4128" width="10.625" style="1" customWidth="1"/>
    <col min="4129" max="4129" width="6.625" style="1" customWidth="1"/>
    <col min="4130" max="4137" width="10.625" style="1" customWidth="1"/>
    <col min="4138" max="4143" width="9.625" style="1" customWidth="1"/>
    <col min="4144" max="4352" width="9" style="1"/>
    <col min="4353" max="4353" width="4.625" style="1" customWidth="1"/>
    <col min="4354" max="4354" width="7.625" style="1" customWidth="1"/>
    <col min="4355" max="4366" width="9.625" style="1" customWidth="1"/>
    <col min="4367" max="4368" width="8.625" style="1" customWidth="1"/>
    <col min="4369" max="4374" width="9.625" style="1" customWidth="1"/>
    <col min="4375" max="4375" width="10.625" style="1" customWidth="1"/>
    <col min="4376" max="4376" width="9.625" style="1" customWidth="1"/>
    <col min="4377" max="4377" width="10.625" style="1" customWidth="1"/>
    <col min="4378" max="4378" width="9.625" style="1" customWidth="1"/>
    <col min="4379" max="4384" width="10.625" style="1" customWidth="1"/>
    <col min="4385" max="4385" width="6.625" style="1" customWidth="1"/>
    <col min="4386" max="4393" width="10.625" style="1" customWidth="1"/>
    <col min="4394" max="4399" width="9.625" style="1" customWidth="1"/>
    <col min="4400" max="4608" width="9" style="1"/>
    <col min="4609" max="4609" width="4.625" style="1" customWidth="1"/>
    <col min="4610" max="4610" width="7.625" style="1" customWidth="1"/>
    <col min="4611" max="4622" width="9.625" style="1" customWidth="1"/>
    <col min="4623" max="4624" width="8.625" style="1" customWidth="1"/>
    <col min="4625" max="4630" width="9.625" style="1" customWidth="1"/>
    <col min="4631" max="4631" width="10.625" style="1" customWidth="1"/>
    <col min="4632" max="4632" width="9.625" style="1" customWidth="1"/>
    <col min="4633" max="4633" width="10.625" style="1" customWidth="1"/>
    <col min="4634" max="4634" width="9.625" style="1" customWidth="1"/>
    <col min="4635" max="4640" width="10.625" style="1" customWidth="1"/>
    <col min="4641" max="4641" width="6.625" style="1" customWidth="1"/>
    <col min="4642" max="4649" width="10.625" style="1" customWidth="1"/>
    <col min="4650" max="4655" width="9.625" style="1" customWidth="1"/>
    <col min="4656" max="4864" width="9" style="1"/>
    <col min="4865" max="4865" width="4.625" style="1" customWidth="1"/>
    <col min="4866" max="4866" width="7.625" style="1" customWidth="1"/>
    <col min="4867" max="4878" width="9.625" style="1" customWidth="1"/>
    <col min="4879" max="4880" width="8.625" style="1" customWidth="1"/>
    <col min="4881" max="4886" width="9.625" style="1" customWidth="1"/>
    <col min="4887" max="4887" width="10.625" style="1" customWidth="1"/>
    <col min="4888" max="4888" width="9.625" style="1" customWidth="1"/>
    <col min="4889" max="4889" width="10.625" style="1" customWidth="1"/>
    <col min="4890" max="4890" width="9.625" style="1" customWidth="1"/>
    <col min="4891" max="4896" width="10.625" style="1" customWidth="1"/>
    <col min="4897" max="4897" width="6.625" style="1" customWidth="1"/>
    <col min="4898" max="4905" width="10.625" style="1" customWidth="1"/>
    <col min="4906" max="4911" width="9.625" style="1" customWidth="1"/>
    <col min="4912" max="5120" width="9" style="1"/>
    <col min="5121" max="5121" width="4.625" style="1" customWidth="1"/>
    <col min="5122" max="5122" width="7.625" style="1" customWidth="1"/>
    <col min="5123" max="5134" width="9.625" style="1" customWidth="1"/>
    <col min="5135" max="5136" width="8.625" style="1" customWidth="1"/>
    <col min="5137" max="5142" width="9.625" style="1" customWidth="1"/>
    <col min="5143" max="5143" width="10.625" style="1" customWidth="1"/>
    <col min="5144" max="5144" width="9.625" style="1" customWidth="1"/>
    <col min="5145" max="5145" width="10.625" style="1" customWidth="1"/>
    <col min="5146" max="5146" width="9.625" style="1" customWidth="1"/>
    <col min="5147" max="5152" width="10.625" style="1" customWidth="1"/>
    <col min="5153" max="5153" width="6.625" style="1" customWidth="1"/>
    <col min="5154" max="5161" width="10.625" style="1" customWidth="1"/>
    <col min="5162" max="5167" width="9.625" style="1" customWidth="1"/>
    <col min="5168" max="5376" width="9" style="1"/>
    <col min="5377" max="5377" width="4.625" style="1" customWidth="1"/>
    <col min="5378" max="5378" width="7.625" style="1" customWidth="1"/>
    <col min="5379" max="5390" width="9.625" style="1" customWidth="1"/>
    <col min="5391" max="5392" width="8.625" style="1" customWidth="1"/>
    <col min="5393" max="5398" width="9.625" style="1" customWidth="1"/>
    <col min="5399" max="5399" width="10.625" style="1" customWidth="1"/>
    <col min="5400" max="5400" width="9.625" style="1" customWidth="1"/>
    <col min="5401" max="5401" width="10.625" style="1" customWidth="1"/>
    <col min="5402" max="5402" width="9.625" style="1" customWidth="1"/>
    <col min="5403" max="5408" width="10.625" style="1" customWidth="1"/>
    <col min="5409" max="5409" width="6.625" style="1" customWidth="1"/>
    <col min="5410" max="5417" width="10.625" style="1" customWidth="1"/>
    <col min="5418" max="5423" width="9.625" style="1" customWidth="1"/>
    <col min="5424" max="5632" width="9" style="1"/>
    <col min="5633" max="5633" width="4.625" style="1" customWidth="1"/>
    <col min="5634" max="5634" width="7.625" style="1" customWidth="1"/>
    <col min="5635" max="5646" width="9.625" style="1" customWidth="1"/>
    <col min="5647" max="5648" width="8.625" style="1" customWidth="1"/>
    <col min="5649" max="5654" width="9.625" style="1" customWidth="1"/>
    <col min="5655" max="5655" width="10.625" style="1" customWidth="1"/>
    <col min="5656" max="5656" width="9.625" style="1" customWidth="1"/>
    <col min="5657" max="5657" width="10.625" style="1" customWidth="1"/>
    <col min="5658" max="5658" width="9.625" style="1" customWidth="1"/>
    <col min="5659" max="5664" width="10.625" style="1" customWidth="1"/>
    <col min="5665" max="5665" width="6.625" style="1" customWidth="1"/>
    <col min="5666" max="5673" width="10.625" style="1" customWidth="1"/>
    <col min="5674" max="5679" width="9.625" style="1" customWidth="1"/>
    <col min="5680" max="5888" width="9" style="1"/>
    <col min="5889" max="5889" width="4.625" style="1" customWidth="1"/>
    <col min="5890" max="5890" width="7.625" style="1" customWidth="1"/>
    <col min="5891" max="5902" width="9.625" style="1" customWidth="1"/>
    <col min="5903" max="5904" width="8.625" style="1" customWidth="1"/>
    <col min="5905" max="5910" width="9.625" style="1" customWidth="1"/>
    <col min="5911" max="5911" width="10.625" style="1" customWidth="1"/>
    <col min="5912" max="5912" width="9.625" style="1" customWidth="1"/>
    <col min="5913" max="5913" width="10.625" style="1" customWidth="1"/>
    <col min="5914" max="5914" width="9.625" style="1" customWidth="1"/>
    <col min="5915" max="5920" width="10.625" style="1" customWidth="1"/>
    <col min="5921" max="5921" width="6.625" style="1" customWidth="1"/>
    <col min="5922" max="5929" width="10.625" style="1" customWidth="1"/>
    <col min="5930" max="5935" width="9.625" style="1" customWidth="1"/>
    <col min="5936" max="6144" width="9" style="1"/>
    <col min="6145" max="6145" width="4.625" style="1" customWidth="1"/>
    <col min="6146" max="6146" width="7.625" style="1" customWidth="1"/>
    <col min="6147" max="6158" width="9.625" style="1" customWidth="1"/>
    <col min="6159" max="6160" width="8.625" style="1" customWidth="1"/>
    <col min="6161" max="6166" width="9.625" style="1" customWidth="1"/>
    <col min="6167" max="6167" width="10.625" style="1" customWidth="1"/>
    <col min="6168" max="6168" width="9.625" style="1" customWidth="1"/>
    <col min="6169" max="6169" width="10.625" style="1" customWidth="1"/>
    <col min="6170" max="6170" width="9.625" style="1" customWidth="1"/>
    <col min="6171" max="6176" width="10.625" style="1" customWidth="1"/>
    <col min="6177" max="6177" width="6.625" style="1" customWidth="1"/>
    <col min="6178" max="6185" width="10.625" style="1" customWidth="1"/>
    <col min="6186" max="6191" width="9.625" style="1" customWidth="1"/>
    <col min="6192" max="6400" width="9" style="1"/>
    <col min="6401" max="6401" width="4.625" style="1" customWidth="1"/>
    <col min="6402" max="6402" width="7.625" style="1" customWidth="1"/>
    <col min="6403" max="6414" width="9.625" style="1" customWidth="1"/>
    <col min="6415" max="6416" width="8.625" style="1" customWidth="1"/>
    <col min="6417" max="6422" width="9.625" style="1" customWidth="1"/>
    <col min="6423" max="6423" width="10.625" style="1" customWidth="1"/>
    <col min="6424" max="6424" width="9.625" style="1" customWidth="1"/>
    <col min="6425" max="6425" width="10.625" style="1" customWidth="1"/>
    <col min="6426" max="6426" width="9.625" style="1" customWidth="1"/>
    <col min="6427" max="6432" width="10.625" style="1" customWidth="1"/>
    <col min="6433" max="6433" width="6.625" style="1" customWidth="1"/>
    <col min="6434" max="6441" width="10.625" style="1" customWidth="1"/>
    <col min="6442" max="6447" width="9.625" style="1" customWidth="1"/>
    <col min="6448" max="6656" width="9" style="1"/>
    <col min="6657" max="6657" width="4.625" style="1" customWidth="1"/>
    <col min="6658" max="6658" width="7.625" style="1" customWidth="1"/>
    <col min="6659" max="6670" width="9.625" style="1" customWidth="1"/>
    <col min="6671" max="6672" width="8.625" style="1" customWidth="1"/>
    <col min="6673" max="6678" width="9.625" style="1" customWidth="1"/>
    <col min="6679" max="6679" width="10.625" style="1" customWidth="1"/>
    <col min="6680" max="6680" width="9.625" style="1" customWidth="1"/>
    <col min="6681" max="6681" width="10.625" style="1" customWidth="1"/>
    <col min="6682" max="6682" width="9.625" style="1" customWidth="1"/>
    <col min="6683" max="6688" width="10.625" style="1" customWidth="1"/>
    <col min="6689" max="6689" width="6.625" style="1" customWidth="1"/>
    <col min="6690" max="6697" width="10.625" style="1" customWidth="1"/>
    <col min="6698" max="6703" width="9.625" style="1" customWidth="1"/>
    <col min="6704" max="6912" width="9" style="1"/>
    <col min="6913" max="6913" width="4.625" style="1" customWidth="1"/>
    <col min="6914" max="6914" width="7.625" style="1" customWidth="1"/>
    <col min="6915" max="6926" width="9.625" style="1" customWidth="1"/>
    <col min="6927" max="6928" width="8.625" style="1" customWidth="1"/>
    <col min="6929" max="6934" width="9.625" style="1" customWidth="1"/>
    <col min="6935" max="6935" width="10.625" style="1" customWidth="1"/>
    <col min="6936" max="6936" width="9.625" style="1" customWidth="1"/>
    <col min="6937" max="6937" width="10.625" style="1" customWidth="1"/>
    <col min="6938" max="6938" width="9.625" style="1" customWidth="1"/>
    <col min="6939" max="6944" width="10.625" style="1" customWidth="1"/>
    <col min="6945" max="6945" width="6.625" style="1" customWidth="1"/>
    <col min="6946" max="6953" width="10.625" style="1" customWidth="1"/>
    <col min="6954" max="6959" width="9.625" style="1" customWidth="1"/>
    <col min="6960" max="7168" width="9" style="1"/>
    <col min="7169" max="7169" width="4.625" style="1" customWidth="1"/>
    <col min="7170" max="7170" width="7.625" style="1" customWidth="1"/>
    <col min="7171" max="7182" width="9.625" style="1" customWidth="1"/>
    <col min="7183" max="7184" width="8.625" style="1" customWidth="1"/>
    <col min="7185" max="7190" width="9.625" style="1" customWidth="1"/>
    <col min="7191" max="7191" width="10.625" style="1" customWidth="1"/>
    <col min="7192" max="7192" width="9.625" style="1" customWidth="1"/>
    <col min="7193" max="7193" width="10.625" style="1" customWidth="1"/>
    <col min="7194" max="7194" width="9.625" style="1" customWidth="1"/>
    <col min="7195" max="7200" width="10.625" style="1" customWidth="1"/>
    <col min="7201" max="7201" width="6.625" style="1" customWidth="1"/>
    <col min="7202" max="7209" width="10.625" style="1" customWidth="1"/>
    <col min="7210" max="7215" width="9.625" style="1" customWidth="1"/>
    <col min="7216" max="7424" width="9" style="1"/>
    <col min="7425" max="7425" width="4.625" style="1" customWidth="1"/>
    <col min="7426" max="7426" width="7.625" style="1" customWidth="1"/>
    <col min="7427" max="7438" width="9.625" style="1" customWidth="1"/>
    <col min="7439" max="7440" width="8.625" style="1" customWidth="1"/>
    <col min="7441" max="7446" width="9.625" style="1" customWidth="1"/>
    <col min="7447" max="7447" width="10.625" style="1" customWidth="1"/>
    <col min="7448" max="7448" width="9.625" style="1" customWidth="1"/>
    <col min="7449" max="7449" width="10.625" style="1" customWidth="1"/>
    <col min="7450" max="7450" width="9.625" style="1" customWidth="1"/>
    <col min="7451" max="7456" width="10.625" style="1" customWidth="1"/>
    <col min="7457" max="7457" width="6.625" style="1" customWidth="1"/>
    <col min="7458" max="7465" width="10.625" style="1" customWidth="1"/>
    <col min="7466" max="7471" width="9.625" style="1" customWidth="1"/>
    <col min="7472" max="7680" width="9" style="1"/>
    <col min="7681" max="7681" width="4.625" style="1" customWidth="1"/>
    <col min="7682" max="7682" width="7.625" style="1" customWidth="1"/>
    <col min="7683" max="7694" width="9.625" style="1" customWidth="1"/>
    <col min="7695" max="7696" width="8.625" style="1" customWidth="1"/>
    <col min="7697" max="7702" width="9.625" style="1" customWidth="1"/>
    <col min="7703" max="7703" width="10.625" style="1" customWidth="1"/>
    <col min="7704" max="7704" width="9.625" style="1" customWidth="1"/>
    <col min="7705" max="7705" width="10.625" style="1" customWidth="1"/>
    <col min="7706" max="7706" width="9.625" style="1" customWidth="1"/>
    <col min="7707" max="7712" width="10.625" style="1" customWidth="1"/>
    <col min="7713" max="7713" width="6.625" style="1" customWidth="1"/>
    <col min="7714" max="7721" width="10.625" style="1" customWidth="1"/>
    <col min="7722" max="7727" width="9.625" style="1" customWidth="1"/>
    <col min="7728" max="7936" width="9" style="1"/>
    <col min="7937" max="7937" width="4.625" style="1" customWidth="1"/>
    <col min="7938" max="7938" width="7.625" style="1" customWidth="1"/>
    <col min="7939" max="7950" width="9.625" style="1" customWidth="1"/>
    <col min="7951" max="7952" width="8.625" style="1" customWidth="1"/>
    <col min="7953" max="7958" width="9.625" style="1" customWidth="1"/>
    <col min="7959" max="7959" width="10.625" style="1" customWidth="1"/>
    <col min="7960" max="7960" width="9.625" style="1" customWidth="1"/>
    <col min="7961" max="7961" width="10.625" style="1" customWidth="1"/>
    <col min="7962" max="7962" width="9.625" style="1" customWidth="1"/>
    <col min="7963" max="7968" width="10.625" style="1" customWidth="1"/>
    <col min="7969" max="7969" width="6.625" style="1" customWidth="1"/>
    <col min="7970" max="7977" width="10.625" style="1" customWidth="1"/>
    <col min="7978" max="7983" width="9.625" style="1" customWidth="1"/>
    <col min="7984" max="8192" width="9" style="1"/>
    <col min="8193" max="8193" width="4.625" style="1" customWidth="1"/>
    <col min="8194" max="8194" width="7.625" style="1" customWidth="1"/>
    <col min="8195" max="8206" width="9.625" style="1" customWidth="1"/>
    <col min="8207" max="8208" width="8.625" style="1" customWidth="1"/>
    <col min="8209" max="8214" width="9.625" style="1" customWidth="1"/>
    <col min="8215" max="8215" width="10.625" style="1" customWidth="1"/>
    <col min="8216" max="8216" width="9.625" style="1" customWidth="1"/>
    <col min="8217" max="8217" width="10.625" style="1" customWidth="1"/>
    <col min="8218" max="8218" width="9.625" style="1" customWidth="1"/>
    <col min="8219" max="8224" width="10.625" style="1" customWidth="1"/>
    <col min="8225" max="8225" width="6.625" style="1" customWidth="1"/>
    <col min="8226" max="8233" width="10.625" style="1" customWidth="1"/>
    <col min="8234" max="8239" width="9.625" style="1" customWidth="1"/>
    <col min="8240" max="8448" width="9" style="1"/>
    <col min="8449" max="8449" width="4.625" style="1" customWidth="1"/>
    <col min="8450" max="8450" width="7.625" style="1" customWidth="1"/>
    <col min="8451" max="8462" width="9.625" style="1" customWidth="1"/>
    <col min="8463" max="8464" width="8.625" style="1" customWidth="1"/>
    <col min="8465" max="8470" width="9.625" style="1" customWidth="1"/>
    <col min="8471" max="8471" width="10.625" style="1" customWidth="1"/>
    <col min="8472" max="8472" width="9.625" style="1" customWidth="1"/>
    <col min="8473" max="8473" width="10.625" style="1" customWidth="1"/>
    <col min="8474" max="8474" width="9.625" style="1" customWidth="1"/>
    <col min="8475" max="8480" width="10.625" style="1" customWidth="1"/>
    <col min="8481" max="8481" width="6.625" style="1" customWidth="1"/>
    <col min="8482" max="8489" width="10.625" style="1" customWidth="1"/>
    <col min="8490" max="8495" width="9.625" style="1" customWidth="1"/>
    <col min="8496" max="8704" width="9" style="1"/>
    <col min="8705" max="8705" width="4.625" style="1" customWidth="1"/>
    <col min="8706" max="8706" width="7.625" style="1" customWidth="1"/>
    <col min="8707" max="8718" width="9.625" style="1" customWidth="1"/>
    <col min="8719" max="8720" width="8.625" style="1" customWidth="1"/>
    <col min="8721" max="8726" width="9.625" style="1" customWidth="1"/>
    <col min="8727" max="8727" width="10.625" style="1" customWidth="1"/>
    <col min="8728" max="8728" width="9.625" style="1" customWidth="1"/>
    <col min="8729" max="8729" width="10.625" style="1" customWidth="1"/>
    <col min="8730" max="8730" width="9.625" style="1" customWidth="1"/>
    <col min="8731" max="8736" width="10.625" style="1" customWidth="1"/>
    <col min="8737" max="8737" width="6.625" style="1" customWidth="1"/>
    <col min="8738" max="8745" width="10.625" style="1" customWidth="1"/>
    <col min="8746" max="8751" width="9.625" style="1" customWidth="1"/>
    <col min="8752" max="8960" width="9" style="1"/>
    <col min="8961" max="8961" width="4.625" style="1" customWidth="1"/>
    <col min="8962" max="8962" width="7.625" style="1" customWidth="1"/>
    <col min="8963" max="8974" width="9.625" style="1" customWidth="1"/>
    <col min="8975" max="8976" width="8.625" style="1" customWidth="1"/>
    <col min="8977" max="8982" width="9.625" style="1" customWidth="1"/>
    <col min="8983" max="8983" width="10.625" style="1" customWidth="1"/>
    <col min="8984" max="8984" width="9.625" style="1" customWidth="1"/>
    <col min="8985" max="8985" width="10.625" style="1" customWidth="1"/>
    <col min="8986" max="8986" width="9.625" style="1" customWidth="1"/>
    <col min="8987" max="8992" width="10.625" style="1" customWidth="1"/>
    <col min="8993" max="8993" width="6.625" style="1" customWidth="1"/>
    <col min="8994" max="9001" width="10.625" style="1" customWidth="1"/>
    <col min="9002" max="9007" width="9.625" style="1" customWidth="1"/>
    <col min="9008" max="9216" width="9" style="1"/>
    <col min="9217" max="9217" width="4.625" style="1" customWidth="1"/>
    <col min="9218" max="9218" width="7.625" style="1" customWidth="1"/>
    <col min="9219" max="9230" width="9.625" style="1" customWidth="1"/>
    <col min="9231" max="9232" width="8.625" style="1" customWidth="1"/>
    <col min="9233" max="9238" width="9.625" style="1" customWidth="1"/>
    <col min="9239" max="9239" width="10.625" style="1" customWidth="1"/>
    <col min="9240" max="9240" width="9.625" style="1" customWidth="1"/>
    <col min="9241" max="9241" width="10.625" style="1" customWidth="1"/>
    <col min="9242" max="9242" width="9.625" style="1" customWidth="1"/>
    <col min="9243" max="9248" width="10.625" style="1" customWidth="1"/>
    <col min="9249" max="9249" width="6.625" style="1" customWidth="1"/>
    <col min="9250" max="9257" width="10.625" style="1" customWidth="1"/>
    <col min="9258" max="9263" width="9.625" style="1" customWidth="1"/>
    <col min="9264" max="9472" width="9" style="1"/>
    <col min="9473" max="9473" width="4.625" style="1" customWidth="1"/>
    <col min="9474" max="9474" width="7.625" style="1" customWidth="1"/>
    <col min="9475" max="9486" width="9.625" style="1" customWidth="1"/>
    <col min="9487" max="9488" width="8.625" style="1" customWidth="1"/>
    <col min="9489" max="9494" width="9.625" style="1" customWidth="1"/>
    <col min="9495" max="9495" width="10.625" style="1" customWidth="1"/>
    <col min="9496" max="9496" width="9.625" style="1" customWidth="1"/>
    <col min="9497" max="9497" width="10.625" style="1" customWidth="1"/>
    <col min="9498" max="9498" width="9.625" style="1" customWidth="1"/>
    <col min="9499" max="9504" width="10.625" style="1" customWidth="1"/>
    <col min="9505" max="9505" width="6.625" style="1" customWidth="1"/>
    <col min="9506" max="9513" width="10.625" style="1" customWidth="1"/>
    <col min="9514" max="9519" width="9.625" style="1" customWidth="1"/>
    <col min="9520" max="9728" width="9" style="1"/>
    <col min="9729" max="9729" width="4.625" style="1" customWidth="1"/>
    <col min="9730" max="9730" width="7.625" style="1" customWidth="1"/>
    <col min="9731" max="9742" width="9.625" style="1" customWidth="1"/>
    <col min="9743" max="9744" width="8.625" style="1" customWidth="1"/>
    <col min="9745" max="9750" width="9.625" style="1" customWidth="1"/>
    <col min="9751" max="9751" width="10.625" style="1" customWidth="1"/>
    <col min="9752" max="9752" width="9.625" style="1" customWidth="1"/>
    <col min="9753" max="9753" width="10.625" style="1" customWidth="1"/>
    <col min="9754" max="9754" width="9.625" style="1" customWidth="1"/>
    <col min="9755" max="9760" width="10.625" style="1" customWidth="1"/>
    <col min="9761" max="9761" width="6.625" style="1" customWidth="1"/>
    <col min="9762" max="9769" width="10.625" style="1" customWidth="1"/>
    <col min="9770" max="9775" width="9.625" style="1" customWidth="1"/>
    <col min="9776" max="9984" width="9" style="1"/>
    <col min="9985" max="9985" width="4.625" style="1" customWidth="1"/>
    <col min="9986" max="9986" width="7.625" style="1" customWidth="1"/>
    <col min="9987" max="9998" width="9.625" style="1" customWidth="1"/>
    <col min="9999" max="10000" width="8.625" style="1" customWidth="1"/>
    <col min="10001" max="10006" width="9.625" style="1" customWidth="1"/>
    <col min="10007" max="10007" width="10.625" style="1" customWidth="1"/>
    <col min="10008" max="10008" width="9.625" style="1" customWidth="1"/>
    <col min="10009" max="10009" width="10.625" style="1" customWidth="1"/>
    <col min="10010" max="10010" width="9.625" style="1" customWidth="1"/>
    <col min="10011" max="10016" width="10.625" style="1" customWidth="1"/>
    <col min="10017" max="10017" width="6.625" style="1" customWidth="1"/>
    <col min="10018" max="10025" width="10.625" style="1" customWidth="1"/>
    <col min="10026" max="10031" width="9.625" style="1" customWidth="1"/>
    <col min="10032" max="10240" width="9" style="1"/>
    <col min="10241" max="10241" width="4.625" style="1" customWidth="1"/>
    <col min="10242" max="10242" width="7.625" style="1" customWidth="1"/>
    <col min="10243" max="10254" width="9.625" style="1" customWidth="1"/>
    <col min="10255" max="10256" width="8.625" style="1" customWidth="1"/>
    <col min="10257" max="10262" width="9.625" style="1" customWidth="1"/>
    <col min="10263" max="10263" width="10.625" style="1" customWidth="1"/>
    <col min="10264" max="10264" width="9.625" style="1" customWidth="1"/>
    <col min="10265" max="10265" width="10.625" style="1" customWidth="1"/>
    <col min="10266" max="10266" width="9.625" style="1" customWidth="1"/>
    <col min="10267" max="10272" width="10.625" style="1" customWidth="1"/>
    <col min="10273" max="10273" width="6.625" style="1" customWidth="1"/>
    <col min="10274" max="10281" width="10.625" style="1" customWidth="1"/>
    <col min="10282" max="10287" width="9.625" style="1" customWidth="1"/>
    <col min="10288" max="10496" width="9" style="1"/>
    <col min="10497" max="10497" width="4.625" style="1" customWidth="1"/>
    <col min="10498" max="10498" width="7.625" style="1" customWidth="1"/>
    <col min="10499" max="10510" width="9.625" style="1" customWidth="1"/>
    <col min="10511" max="10512" width="8.625" style="1" customWidth="1"/>
    <col min="10513" max="10518" width="9.625" style="1" customWidth="1"/>
    <col min="10519" max="10519" width="10.625" style="1" customWidth="1"/>
    <col min="10520" max="10520" width="9.625" style="1" customWidth="1"/>
    <col min="10521" max="10521" width="10.625" style="1" customWidth="1"/>
    <col min="10522" max="10522" width="9.625" style="1" customWidth="1"/>
    <col min="10523" max="10528" width="10.625" style="1" customWidth="1"/>
    <col min="10529" max="10529" width="6.625" style="1" customWidth="1"/>
    <col min="10530" max="10537" width="10.625" style="1" customWidth="1"/>
    <col min="10538" max="10543" width="9.625" style="1" customWidth="1"/>
    <col min="10544" max="10752" width="9" style="1"/>
    <col min="10753" max="10753" width="4.625" style="1" customWidth="1"/>
    <col min="10754" max="10754" width="7.625" style="1" customWidth="1"/>
    <col min="10755" max="10766" width="9.625" style="1" customWidth="1"/>
    <col min="10767" max="10768" width="8.625" style="1" customWidth="1"/>
    <col min="10769" max="10774" width="9.625" style="1" customWidth="1"/>
    <col min="10775" max="10775" width="10.625" style="1" customWidth="1"/>
    <col min="10776" max="10776" width="9.625" style="1" customWidth="1"/>
    <col min="10777" max="10777" width="10.625" style="1" customWidth="1"/>
    <col min="10778" max="10778" width="9.625" style="1" customWidth="1"/>
    <col min="10779" max="10784" width="10.625" style="1" customWidth="1"/>
    <col min="10785" max="10785" width="6.625" style="1" customWidth="1"/>
    <col min="10786" max="10793" width="10.625" style="1" customWidth="1"/>
    <col min="10794" max="10799" width="9.625" style="1" customWidth="1"/>
    <col min="10800" max="11008" width="9" style="1"/>
    <col min="11009" max="11009" width="4.625" style="1" customWidth="1"/>
    <col min="11010" max="11010" width="7.625" style="1" customWidth="1"/>
    <col min="11011" max="11022" width="9.625" style="1" customWidth="1"/>
    <col min="11023" max="11024" width="8.625" style="1" customWidth="1"/>
    <col min="11025" max="11030" width="9.625" style="1" customWidth="1"/>
    <col min="11031" max="11031" width="10.625" style="1" customWidth="1"/>
    <col min="11032" max="11032" width="9.625" style="1" customWidth="1"/>
    <col min="11033" max="11033" width="10.625" style="1" customWidth="1"/>
    <col min="11034" max="11034" width="9.625" style="1" customWidth="1"/>
    <col min="11035" max="11040" width="10.625" style="1" customWidth="1"/>
    <col min="11041" max="11041" width="6.625" style="1" customWidth="1"/>
    <col min="11042" max="11049" width="10.625" style="1" customWidth="1"/>
    <col min="11050" max="11055" width="9.625" style="1" customWidth="1"/>
    <col min="11056" max="11264" width="9" style="1"/>
    <col min="11265" max="11265" width="4.625" style="1" customWidth="1"/>
    <col min="11266" max="11266" width="7.625" style="1" customWidth="1"/>
    <col min="11267" max="11278" width="9.625" style="1" customWidth="1"/>
    <col min="11279" max="11280" width="8.625" style="1" customWidth="1"/>
    <col min="11281" max="11286" width="9.625" style="1" customWidth="1"/>
    <col min="11287" max="11287" width="10.625" style="1" customWidth="1"/>
    <col min="11288" max="11288" width="9.625" style="1" customWidth="1"/>
    <col min="11289" max="11289" width="10.625" style="1" customWidth="1"/>
    <col min="11290" max="11290" width="9.625" style="1" customWidth="1"/>
    <col min="11291" max="11296" width="10.625" style="1" customWidth="1"/>
    <col min="11297" max="11297" width="6.625" style="1" customWidth="1"/>
    <col min="11298" max="11305" width="10.625" style="1" customWidth="1"/>
    <col min="11306" max="11311" width="9.625" style="1" customWidth="1"/>
    <col min="11312" max="11520" width="9" style="1"/>
    <col min="11521" max="11521" width="4.625" style="1" customWidth="1"/>
    <col min="11522" max="11522" width="7.625" style="1" customWidth="1"/>
    <col min="11523" max="11534" width="9.625" style="1" customWidth="1"/>
    <col min="11535" max="11536" width="8.625" style="1" customWidth="1"/>
    <col min="11537" max="11542" width="9.625" style="1" customWidth="1"/>
    <col min="11543" max="11543" width="10.625" style="1" customWidth="1"/>
    <col min="11544" max="11544" width="9.625" style="1" customWidth="1"/>
    <col min="11545" max="11545" width="10.625" style="1" customWidth="1"/>
    <col min="11546" max="11546" width="9.625" style="1" customWidth="1"/>
    <col min="11547" max="11552" width="10.625" style="1" customWidth="1"/>
    <col min="11553" max="11553" width="6.625" style="1" customWidth="1"/>
    <col min="11554" max="11561" width="10.625" style="1" customWidth="1"/>
    <col min="11562" max="11567" width="9.625" style="1" customWidth="1"/>
    <col min="11568" max="11776" width="9" style="1"/>
    <col min="11777" max="11777" width="4.625" style="1" customWidth="1"/>
    <col min="11778" max="11778" width="7.625" style="1" customWidth="1"/>
    <col min="11779" max="11790" width="9.625" style="1" customWidth="1"/>
    <col min="11791" max="11792" width="8.625" style="1" customWidth="1"/>
    <col min="11793" max="11798" width="9.625" style="1" customWidth="1"/>
    <col min="11799" max="11799" width="10.625" style="1" customWidth="1"/>
    <col min="11800" max="11800" width="9.625" style="1" customWidth="1"/>
    <col min="11801" max="11801" width="10.625" style="1" customWidth="1"/>
    <col min="11802" max="11802" width="9.625" style="1" customWidth="1"/>
    <col min="11803" max="11808" width="10.625" style="1" customWidth="1"/>
    <col min="11809" max="11809" width="6.625" style="1" customWidth="1"/>
    <col min="11810" max="11817" width="10.625" style="1" customWidth="1"/>
    <col min="11818" max="11823" width="9.625" style="1" customWidth="1"/>
    <col min="11824" max="12032" width="9" style="1"/>
    <col min="12033" max="12033" width="4.625" style="1" customWidth="1"/>
    <col min="12034" max="12034" width="7.625" style="1" customWidth="1"/>
    <col min="12035" max="12046" width="9.625" style="1" customWidth="1"/>
    <col min="12047" max="12048" width="8.625" style="1" customWidth="1"/>
    <col min="12049" max="12054" width="9.625" style="1" customWidth="1"/>
    <col min="12055" max="12055" width="10.625" style="1" customWidth="1"/>
    <col min="12056" max="12056" width="9.625" style="1" customWidth="1"/>
    <col min="12057" max="12057" width="10.625" style="1" customWidth="1"/>
    <col min="12058" max="12058" width="9.625" style="1" customWidth="1"/>
    <col min="12059" max="12064" width="10.625" style="1" customWidth="1"/>
    <col min="12065" max="12065" width="6.625" style="1" customWidth="1"/>
    <col min="12066" max="12073" width="10.625" style="1" customWidth="1"/>
    <col min="12074" max="12079" width="9.625" style="1" customWidth="1"/>
    <col min="12080" max="12288" width="9" style="1"/>
    <col min="12289" max="12289" width="4.625" style="1" customWidth="1"/>
    <col min="12290" max="12290" width="7.625" style="1" customWidth="1"/>
    <col min="12291" max="12302" width="9.625" style="1" customWidth="1"/>
    <col min="12303" max="12304" width="8.625" style="1" customWidth="1"/>
    <col min="12305" max="12310" width="9.625" style="1" customWidth="1"/>
    <col min="12311" max="12311" width="10.625" style="1" customWidth="1"/>
    <col min="12312" max="12312" width="9.625" style="1" customWidth="1"/>
    <col min="12313" max="12313" width="10.625" style="1" customWidth="1"/>
    <col min="12314" max="12314" width="9.625" style="1" customWidth="1"/>
    <col min="12315" max="12320" width="10.625" style="1" customWidth="1"/>
    <col min="12321" max="12321" width="6.625" style="1" customWidth="1"/>
    <col min="12322" max="12329" width="10.625" style="1" customWidth="1"/>
    <col min="12330" max="12335" width="9.625" style="1" customWidth="1"/>
    <col min="12336" max="12544" width="9" style="1"/>
    <col min="12545" max="12545" width="4.625" style="1" customWidth="1"/>
    <col min="12546" max="12546" width="7.625" style="1" customWidth="1"/>
    <col min="12547" max="12558" width="9.625" style="1" customWidth="1"/>
    <col min="12559" max="12560" width="8.625" style="1" customWidth="1"/>
    <col min="12561" max="12566" width="9.625" style="1" customWidth="1"/>
    <col min="12567" max="12567" width="10.625" style="1" customWidth="1"/>
    <col min="12568" max="12568" width="9.625" style="1" customWidth="1"/>
    <col min="12569" max="12569" width="10.625" style="1" customWidth="1"/>
    <col min="12570" max="12570" width="9.625" style="1" customWidth="1"/>
    <col min="12571" max="12576" width="10.625" style="1" customWidth="1"/>
    <col min="12577" max="12577" width="6.625" style="1" customWidth="1"/>
    <col min="12578" max="12585" width="10.625" style="1" customWidth="1"/>
    <col min="12586" max="12591" width="9.625" style="1" customWidth="1"/>
    <col min="12592" max="12800" width="9" style="1"/>
    <col min="12801" max="12801" width="4.625" style="1" customWidth="1"/>
    <col min="12802" max="12802" width="7.625" style="1" customWidth="1"/>
    <col min="12803" max="12814" width="9.625" style="1" customWidth="1"/>
    <col min="12815" max="12816" width="8.625" style="1" customWidth="1"/>
    <col min="12817" max="12822" width="9.625" style="1" customWidth="1"/>
    <col min="12823" max="12823" width="10.625" style="1" customWidth="1"/>
    <col min="12824" max="12824" width="9.625" style="1" customWidth="1"/>
    <col min="12825" max="12825" width="10.625" style="1" customWidth="1"/>
    <col min="12826" max="12826" width="9.625" style="1" customWidth="1"/>
    <col min="12827" max="12832" width="10.625" style="1" customWidth="1"/>
    <col min="12833" max="12833" width="6.625" style="1" customWidth="1"/>
    <col min="12834" max="12841" width="10.625" style="1" customWidth="1"/>
    <col min="12842" max="12847" width="9.625" style="1" customWidth="1"/>
    <col min="12848" max="13056" width="9" style="1"/>
    <col min="13057" max="13057" width="4.625" style="1" customWidth="1"/>
    <col min="13058" max="13058" width="7.625" style="1" customWidth="1"/>
    <col min="13059" max="13070" width="9.625" style="1" customWidth="1"/>
    <col min="13071" max="13072" width="8.625" style="1" customWidth="1"/>
    <col min="13073" max="13078" width="9.625" style="1" customWidth="1"/>
    <col min="13079" max="13079" width="10.625" style="1" customWidth="1"/>
    <col min="13080" max="13080" width="9.625" style="1" customWidth="1"/>
    <col min="13081" max="13081" width="10.625" style="1" customWidth="1"/>
    <col min="13082" max="13082" width="9.625" style="1" customWidth="1"/>
    <col min="13083" max="13088" width="10.625" style="1" customWidth="1"/>
    <col min="13089" max="13089" width="6.625" style="1" customWidth="1"/>
    <col min="13090" max="13097" width="10.625" style="1" customWidth="1"/>
    <col min="13098" max="13103" width="9.625" style="1" customWidth="1"/>
    <col min="13104" max="13312" width="9" style="1"/>
    <col min="13313" max="13313" width="4.625" style="1" customWidth="1"/>
    <col min="13314" max="13314" width="7.625" style="1" customWidth="1"/>
    <col min="13315" max="13326" width="9.625" style="1" customWidth="1"/>
    <col min="13327" max="13328" width="8.625" style="1" customWidth="1"/>
    <col min="13329" max="13334" width="9.625" style="1" customWidth="1"/>
    <col min="13335" max="13335" width="10.625" style="1" customWidth="1"/>
    <col min="13336" max="13336" width="9.625" style="1" customWidth="1"/>
    <col min="13337" max="13337" width="10.625" style="1" customWidth="1"/>
    <col min="13338" max="13338" width="9.625" style="1" customWidth="1"/>
    <col min="13339" max="13344" width="10.625" style="1" customWidth="1"/>
    <col min="13345" max="13345" width="6.625" style="1" customWidth="1"/>
    <col min="13346" max="13353" width="10.625" style="1" customWidth="1"/>
    <col min="13354" max="13359" width="9.625" style="1" customWidth="1"/>
    <col min="13360" max="13568" width="9" style="1"/>
    <col min="13569" max="13569" width="4.625" style="1" customWidth="1"/>
    <col min="13570" max="13570" width="7.625" style="1" customWidth="1"/>
    <col min="13571" max="13582" width="9.625" style="1" customWidth="1"/>
    <col min="13583" max="13584" width="8.625" style="1" customWidth="1"/>
    <col min="13585" max="13590" width="9.625" style="1" customWidth="1"/>
    <col min="13591" max="13591" width="10.625" style="1" customWidth="1"/>
    <col min="13592" max="13592" width="9.625" style="1" customWidth="1"/>
    <col min="13593" max="13593" width="10.625" style="1" customWidth="1"/>
    <col min="13594" max="13594" width="9.625" style="1" customWidth="1"/>
    <col min="13595" max="13600" width="10.625" style="1" customWidth="1"/>
    <col min="13601" max="13601" width="6.625" style="1" customWidth="1"/>
    <col min="13602" max="13609" width="10.625" style="1" customWidth="1"/>
    <col min="13610" max="13615" width="9.625" style="1" customWidth="1"/>
    <col min="13616" max="13824" width="9" style="1"/>
    <col min="13825" max="13825" width="4.625" style="1" customWidth="1"/>
    <col min="13826" max="13826" width="7.625" style="1" customWidth="1"/>
    <col min="13827" max="13838" width="9.625" style="1" customWidth="1"/>
    <col min="13839" max="13840" width="8.625" style="1" customWidth="1"/>
    <col min="13841" max="13846" width="9.625" style="1" customWidth="1"/>
    <col min="13847" max="13847" width="10.625" style="1" customWidth="1"/>
    <col min="13848" max="13848" width="9.625" style="1" customWidth="1"/>
    <col min="13849" max="13849" width="10.625" style="1" customWidth="1"/>
    <col min="13850" max="13850" width="9.625" style="1" customWidth="1"/>
    <col min="13851" max="13856" width="10.625" style="1" customWidth="1"/>
    <col min="13857" max="13857" width="6.625" style="1" customWidth="1"/>
    <col min="13858" max="13865" width="10.625" style="1" customWidth="1"/>
    <col min="13866" max="13871" width="9.625" style="1" customWidth="1"/>
    <col min="13872" max="14080" width="9" style="1"/>
    <col min="14081" max="14081" width="4.625" style="1" customWidth="1"/>
    <col min="14082" max="14082" width="7.625" style="1" customWidth="1"/>
    <col min="14083" max="14094" width="9.625" style="1" customWidth="1"/>
    <col min="14095" max="14096" width="8.625" style="1" customWidth="1"/>
    <col min="14097" max="14102" width="9.625" style="1" customWidth="1"/>
    <col min="14103" max="14103" width="10.625" style="1" customWidth="1"/>
    <col min="14104" max="14104" width="9.625" style="1" customWidth="1"/>
    <col min="14105" max="14105" width="10.625" style="1" customWidth="1"/>
    <col min="14106" max="14106" width="9.625" style="1" customWidth="1"/>
    <col min="14107" max="14112" width="10.625" style="1" customWidth="1"/>
    <col min="14113" max="14113" width="6.625" style="1" customWidth="1"/>
    <col min="14114" max="14121" width="10.625" style="1" customWidth="1"/>
    <col min="14122" max="14127" width="9.625" style="1" customWidth="1"/>
    <col min="14128" max="14336" width="9" style="1"/>
    <col min="14337" max="14337" width="4.625" style="1" customWidth="1"/>
    <col min="14338" max="14338" width="7.625" style="1" customWidth="1"/>
    <col min="14339" max="14350" width="9.625" style="1" customWidth="1"/>
    <col min="14351" max="14352" width="8.625" style="1" customWidth="1"/>
    <col min="14353" max="14358" width="9.625" style="1" customWidth="1"/>
    <col min="14359" max="14359" width="10.625" style="1" customWidth="1"/>
    <col min="14360" max="14360" width="9.625" style="1" customWidth="1"/>
    <col min="14361" max="14361" width="10.625" style="1" customWidth="1"/>
    <col min="14362" max="14362" width="9.625" style="1" customWidth="1"/>
    <col min="14363" max="14368" width="10.625" style="1" customWidth="1"/>
    <col min="14369" max="14369" width="6.625" style="1" customWidth="1"/>
    <col min="14370" max="14377" width="10.625" style="1" customWidth="1"/>
    <col min="14378" max="14383" width="9.625" style="1" customWidth="1"/>
    <col min="14384" max="14592" width="9" style="1"/>
    <col min="14593" max="14593" width="4.625" style="1" customWidth="1"/>
    <col min="14594" max="14594" width="7.625" style="1" customWidth="1"/>
    <col min="14595" max="14606" width="9.625" style="1" customWidth="1"/>
    <col min="14607" max="14608" width="8.625" style="1" customWidth="1"/>
    <col min="14609" max="14614" width="9.625" style="1" customWidth="1"/>
    <col min="14615" max="14615" width="10.625" style="1" customWidth="1"/>
    <col min="14616" max="14616" width="9.625" style="1" customWidth="1"/>
    <col min="14617" max="14617" width="10.625" style="1" customWidth="1"/>
    <col min="14618" max="14618" width="9.625" style="1" customWidth="1"/>
    <col min="14619" max="14624" width="10.625" style="1" customWidth="1"/>
    <col min="14625" max="14625" width="6.625" style="1" customWidth="1"/>
    <col min="14626" max="14633" width="10.625" style="1" customWidth="1"/>
    <col min="14634" max="14639" width="9.625" style="1" customWidth="1"/>
    <col min="14640" max="14848" width="9" style="1"/>
    <col min="14849" max="14849" width="4.625" style="1" customWidth="1"/>
    <col min="14850" max="14850" width="7.625" style="1" customWidth="1"/>
    <col min="14851" max="14862" width="9.625" style="1" customWidth="1"/>
    <col min="14863" max="14864" width="8.625" style="1" customWidth="1"/>
    <col min="14865" max="14870" width="9.625" style="1" customWidth="1"/>
    <col min="14871" max="14871" width="10.625" style="1" customWidth="1"/>
    <col min="14872" max="14872" width="9.625" style="1" customWidth="1"/>
    <col min="14873" max="14873" width="10.625" style="1" customWidth="1"/>
    <col min="14874" max="14874" width="9.625" style="1" customWidth="1"/>
    <col min="14875" max="14880" width="10.625" style="1" customWidth="1"/>
    <col min="14881" max="14881" width="6.625" style="1" customWidth="1"/>
    <col min="14882" max="14889" width="10.625" style="1" customWidth="1"/>
    <col min="14890" max="14895" width="9.625" style="1" customWidth="1"/>
    <col min="14896" max="15104" width="9" style="1"/>
    <col min="15105" max="15105" width="4.625" style="1" customWidth="1"/>
    <col min="15106" max="15106" width="7.625" style="1" customWidth="1"/>
    <col min="15107" max="15118" width="9.625" style="1" customWidth="1"/>
    <col min="15119" max="15120" width="8.625" style="1" customWidth="1"/>
    <col min="15121" max="15126" width="9.625" style="1" customWidth="1"/>
    <col min="15127" max="15127" width="10.625" style="1" customWidth="1"/>
    <col min="15128" max="15128" width="9.625" style="1" customWidth="1"/>
    <col min="15129" max="15129" width="10.625" style="1" customWidth="1"/>
    <col min="15130" max="15130" width="9.625" style="1" customWidth="1"/>
    <col min="15131" max="15136" width="10.625" style="1" customWidth="1"/>
    <col min="15137" max="15137" width="6.625" style="1" customWidth="1"/>
    <col min="15138" max="15145" width="10.625" style="1" customWidth="1"/>
    <col min="15146" max="15151" width="9.625" style="1" customWidth="1"/>
    <col min="15152" max="15360" width="9" style="1"/>
    <col min="15361" max="15361" width="4.625" style="1" customWidth="1"/>
    <col min="15362" max="15362" width="7.625" style="1" customWidth="1"/>
    <col min="15363" max="15374" width="9.625" style="1" customWidth="1"/>
    <col min="15375" max="15376" width="8.625" style="1" customWidth="1"/>
    <col min="15377" max="15382" width="9.625" style="1" customWidth="1"/>
    <col min="15383" max="15383" width="10.625" style="1" customWidth="1"/>
    <col min="15384" max="15384" width="9.625" style="1" customWidth="1"/>
    <col min="15385" max="15385" width="10.625" style="1" customWidth="1"/>
    <col min="15386" max="15386" width="9.625" style="1" customWidth="1"/>
    <col min="15387" max="15392" width="10.625" style="1" customWidth="1"/>
    <col min="15393" max="15393" width="6.625" style="1" customWidth="1"/>
    <col min="15394" max="15401" width="10.625" style="1" customWidth="1"/>
    <col min="15402" max="15407" width="9.625" style="1" customWidth="1"/>
    <col min="15408" max="15616" width="9" style="1"/>
    <col min="15617" max="15617" width="4.625" style="1" customWidth="1"/>
    <col min="15618" max="15618" width="7.625" style="1" customWidth="1"/>
    <col min="15619" max="15630" width="9.625" style="1" customWidth="1"/>
    <col min="15631" max="15632" width="8.625" style="1" customWidth="1"/>
    <col min="15633" max="15638" width="9.625" style="1" customWidth="1"/>
    <col min="15639" max="15639" width="10.625" style="1" customWidth="1"/>
    <col min="15640" max="15640" width="9.625" style="1" customWidth="1"/>
    <col min="15641" max="15641" width="10.625" style="1" customWidth="1"/>
    <col min="15642" max="15642" width="9.625" style="1" customWidth="1"/>
    <col min="15643" max="15648" width="10.625" style="1" customWidth="1"/>
    <col min="15649" max="15649" width="6.625" style="1" customWidth="1"/>
    <col min="15650" max="15657" width="10.625" style="1" customWidth="1"/>
    <col min="15658" max="15663" width="9.625" style="1" customWidth="1"/>
    <col min="15664" max="15872" width="9" style="1"/>
    <col min="15873" max="15873" width="4.625" style="1" customWidth="1"/>
    <col min="15874" max="15874" width="7.625" style="1" customWidth="1"/>
    <col min="15875" max="15886" width="9.625" style="1" customWidth="1"/>
    <col min="15887" max="15888" width="8.625" style="1" customWidth="1"/>
    <col min="15889" max="15894" width="9.625" style="1" customWidth="1"/>
    <col min="15895" max="15895" width="10.625" style="1" customWidth="1"/>
    <col min="15896" max="15896" width="9.625" style="1" customWidth="1"/>
    <col min="15897" max="15897" width="10.625" style="1" customWidth="1"/>
    <col min="15898" max="15898" width="9.625" style="1" customWidth="1"/>
    <col min="15899" max="15904" width="10.625" style="1" customWidth="1"/>
    <col min="15905" max="15905" width="6.625" style="1" customWidth="1"/>
    <col min="15906" max="15913" width="10.625" style="1" customWidth="1"/>
    <col min="15914" max="15919" width="9.625" style="1" customWidth="1"/>
    <col min="15920" max="16128" width="9" style="1"/>
    <col min="16129" max="16129" width="4.625" style="1" customWidth="1"/>
    <col min="16130" max="16130" width="7.625" style="1" customWidth="1"/>
    <col min="16131" max="16142" width="9.625" style="1" customWidth="1"/>
    <col min="16143" max="16144" width="8.625" style="1" customWidth="1"/>
    <col min="16145" max="16150" width="9.625" style="1" customWidth="1"/>
    <col min="16151" max="16151" width="10.625" style="1" customWidth="1"/>
    <col min="16152" max="16152" width="9.625" style="1" customWidth="1"/>
    <col min="16153" max="16153" width="10.625" style="1" customWidth="1"/>
    <col min="16154" max="16154" width="9.625" style="1" customWidth="1"/>
    <col min="16155" max="16160" width="10.625" style="1" customWidth="1"/>
    <col min="16161" max="16161" width="6.625" style="1" customWidth="1"/>
    <col min="16162" max="16169" width="10.625" style="1" customWidth="1"/>
    <col min="16170" max="16175" width="9.625" style="1" customWidth="1"/>
    <col min="16176" max="16384" width="9" style="1"/>
  </cols>
  <sheetData>
    <row r="1" spans="1:47" ht="30" customHeight="1" x14ac:dyDescent="0.15">
      <c r="A1" s="263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5"/>
    </row>
    <row r="2" spans="1:47" ht="15" customHeight="1" x14ac:dyDescent="0.15">
      <c r="A2" s="181" t="s">
        <v>198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" t="s">
        <v>335</v>
      </c>
    </row>
    <row r="3" spans="1:47" ht="15" customHeight="1" thickBot="1" x14ac:dyDescent="0.2">
      <c r="A3" s="181" t="s">
        <v>2</v>
      </c>
      <c r="B3" s="181"/>
      <c r="C3" s="181"/>
      <c r="D3" s="181"/>
      <c r="E3" s="181"/>
      <c r="F3" s="181"/>
      <c r="G3" s="181" t="s">
        <v>3</v>
      </c>
      <c r="H3" s="181"/>
      <c r="I3" s="181"/>
      <c r="J3" s="181"/>
      <c r="K3" s="181"/>
      <c r="L3" s="181"/>
      <c r="M3" s="181"/>
      <c r="O3" s="1" t="s">
        <v>4</v>
      </c>
      <c r="T3" s="1" t="s">
        <v>5</v>
      </c>
      <c r="X3" s="1" t="s">
        <v>6</v>
      </c>
      <c r="AB3" s="1" t="s">
        <v>7</v>
      </c>
      <c r="AH3" s="1" t="s">
        <v>8</v>
      </c>
    </row>
    <row r="4" spans="1:47" ht="14.45" customHeight="1" thickTop="1" x14ac:dyDescent="0.15">
      <c r="A4" s="197"/>
      <c r="B4" s="261" t="s">
        <v>9</v>
      </c>
      <c r="C4" s="266"/>
      <c r="D4" s="266"/>
      <c r="E4" s="266"/>
      <c r="F4" s="267"/>
      <c r="G4" s="260" t="s">
        <v>10</v>
      </c>
      <c r="H4" s="261"/>
      <c r="I4" s="261"/>
      <c r="J4" s="261"/>
      <c r="K4" s="261"/>
      <c r="L4" s="262"/>
      <c r="M4" s="198"/>
      <c r="N4" s="3"/>
      <c r="O4" s="231" t="s">
        <v>11</v>
      </c>
      <c r="P4" s="232"/>
      <c r="Q4" s="248" t="s">
        <v>12</v>
      </c>
      <c r="R4" s="232"/>
      <c r="S4" s="233"/>
      <c r="T4" s="231" t="s">
        <v>13</v>
      </c>
      <c r="U4" s="249"/>
      <c r="V4" s="249"/>
      <c r="W4" s="250"/>
      <c r="X4" s="231" t="s">
        <v>14</v>
      </c>
      <c r="Y4" s="232"/>
      <c r="Z4" s="232"/>
      <c r="AA4" s="233"/>
      <c r="AB4" s="234" t="s">
        <v>15</v>
      </c>
      <c r="AC4" s="235"/>
      <c r="AD4" s="235"/>
      <c r="AE4" s="235"/>
      <c r="AF4" s="236"/>
      <c r="AH4" s="234" t="s">
        <v>16</v>
      </c>
      <c r="AI4" s="237"/>
      <c r="AJ4" s="237"/>
      <c r="AK4" s="237"/>
      <c r="AL4" s="237"/>
      <c r="AM4" s="237"/>
      <c r="AN4" s="235"/>
      <c r="AO4" s="236"/>
      <c r="AP4" s="234" t="s">
        <v>17</v>
      </c>
      <c r="AQ4" s="237"/>
      <c r="AR4" s="235"/>
      <c r="AS4" s="235"/>
      <c r="AT4" s="235"/>
      <c r="AU4" s="236"/>
    </row>
    <row r="5" spans="1:47" ht="39.950000000000003" customHeight="1" x14ac:dyDescent="0.15">
      <c r="A5" s="199" t="s">
        <v>18</v>
      </c>
      <c r="B5" s="200" t="s">
        <v>19</v>
      </c>
      <c r="C5" s="186" t="s">
        <v>20</v>
      </c>
      <c r="D5" s="186" t="s">
        <v>21</v>
      </c>
      <c r="E5" s="187" t="s">
        <v>22</v>
      </c>
      <c r="F5" s="188" t="s">
        <v>23</v>
      </c>
      <c r="G5" s="189" t="s">
        <v>19</v>
      </c>
      <c r="H5" s="190" t="s">
        <v>20</v>
      </c>
      <c r="I5" s="190" t="s">
        <v>21</v>
      </c>
      <c r="J5" s="190" t="s">
        <v>24</v>
      </c>
      <c r="K5" s="190" t="s">
        <v>25</v>
      </c>
      <c r="L5" s="191" t="s">
        <v>26</v>
      </c>
      <c r="M5" s="201"/>
      <c r="N5" s="12"/>
      <c r="O5" s="4" t="s">
        <v>27</v>
      </c>
      <c r="P5" s="13" t="s">
        <v>28</v>
      </c>
      <c r="Q5" s="14" t="s">
        <v>29</v>
      </c>
      <c r="R5" s="13" t="s">
        <v>30</v>
      </c>
      <c r="S5" s="15" t="s">
        <v>31</v>
      </c>
      <c r="T5" s="4" t="s">
        <v>32</v>
      </c>
      <c r="U5" s="13" t="s">
        <v>25</v>
      </c>
      <c r="V5" s="224" t="s">
        <v>26</v>
      </c>
      <c r="W5" s="225"/>
      <c r="X5" s="226" t="s">
        <v>33</v>
      </c>
      <c r="Y5" s="224"/>
      <c r="Z5" s="224" t="s">
        <v>34</v>
      </c>
      <c r="AA5" s="225"/>
      <c r="AB5" s="16" t="s">
        <v>35</v>
      </c>
      <c r="AC5" s="238" t="s">
        <v>36</v>
      </c>
      <c r="AD5" s="239"/>
      <c r="AE5" s="238" t="s">
        <v>37</v>
      </c>
      <c r="AF5" s="240"/>
      <c r="AH5" s="17" t="s">
        <v>32</v>
      </c>
      <c r="AI5" s="18" t="s">
        <v>31</v>
      </c>
      <c r="AJ5" s="223" t="s">
        <v>35</v>
      </c>
      <c r="AK5" s="241"/>
      <c r="AL5" s="223" t="s">
        <v>36</v>
      </c>
      <c r="AM5" s="223"/>
      <c r="AN5" s="224" t="s">
        <v>37</v>
      </c>
      <c r="AO5" s="225"/>
      <c r="AP5" s="226" t="s">
        <v>35</v>
      </c>
      <c r="AQ5" s="227"/>
      <c r="AR5" s="224" t="s">
        <v>36</v>
      </c>
      <c r="AS5" s="227"/>
      <c r="AT5" s="224" t="s">
        <v>37</v>
      </c>
      <c r="AU5" s="228"/>
    </row>
    <row r="6" spans="1:47" ht="14.45" customHeight="1" x14ac:dyDescent="0.15">
      <c r="A6" s="202"/>
      <c r="B6" s="182" t="s">
        <v>38</v>
      </c>
      <c r="C6" s="192" t="s">
        <v>39</v>
      </c>
      <c r="D6" s="192" t="s">
        <v>39</v>
      </c>
      <c r="E6" s="192" t="s">
        <v>39</v>
      </c>
      <c r="F6" s="193" t="s">
        <v>39</v>
      </c>
      <c r="G6" s="183" t="s">
        <v>38</v>
      </c>
      <c r="H6" s="194" t="s">
        <v>39</v>
      </c>
      <c r="I6" s="194" t="s">
        <v>39</v>
      </c>
      <c r="J6" s="195" t="s">
        <v>112</v>
      </c>
      <c r="K6" s="195" t="s">
        <v>113</v>
      </c>
      <c r="L6" s="196" t="s">
        <v>114</v>
      </c>
      <c r="M6" s="201"/>
      <c r="N6" s="12"/>
      <c r="O6" s="26" t="s">
        <v>115</v>
      </c>
      <c r="P6" s="27" t="s">
        <v>116</v>
      </c>
      <c r="Q6" s="28"/>
      <c r="R6" s="27" t="s">
        <v>117</v>
      </c>
      <c r="S6" s="29" t="s">
        <v>118</v>
      </c>
      <c r="T6" s="30" t="s">
        <v>119</v>
      </c>
      <c r="U6" s="24" t="s">
        <v>120</v>
      </c>
      <c r="V6" s="24" t="s">
        <v>121</v>
      </c>
      <c r="W6" s="31" t="s">
        <v>122</v>
      </c>
      <c r="X6" s="30" t="s">
        <v>123</v>
      </c>
      <c r="Y6" s="32" t="s">
        <v>122</v>
      </c>
      <c r="Z6" s="33" t="s">
        <v>124</v>
      </c>
      <c r="AA6" s="31" t="s">
        <v>122</v>
      </c>
      <c r="AB6" s="34" t="s">
        <v>125</v>
      </c>
      <c r="AC6" s="35" t="s">
        <v>126</v>
      </c>
      <c r="AD6" s="35" t="s">
        <v>127</v>
      </c>
      <c r="AE6" s="36" t="s">
        <v>128</v>
      </c>
      <c r="AF6" s="37" t="s">
        <v>129</v>
      </c>
      <c r="AH6" s="38" t="s">
        <v>130</v>
      </c>
      <c r="AI6" s="39" t="s">
        <v>131</v>
      </c>
      <c r="AJ6" s="40"/>
      <c r="AK6" s="41" t="s">
        <v>132</v>
      </c>
      <c r="AL6" s="40"/>
      <c r="AM6" s="41" t="s">
        <v>133</v>
      </c>
      <c r="AN6" s="40"/>
      <c r="AO6" s="42" t="s">
        <v>134</v>
      </c>
      <c r="AP6" s="43" t="s">
        <v>63</v>
      </c>
      <c r="AQ6" s="44" t="s">
        <v>64</v>
      </c>
      <c r="AR6" s="44" t="s">
        <v>63</v>
      </c>
      <c r="AS6" s="44" t="s">
        <v>64</v>
      </c>
      <c r="AT6" s="44" t="s">
        <v>63</v>
      </c>
      <c r="AU6" s="45" t="s">
        <v>64</v>
      </c>
    </row>
    <row r="7" spans="1:47" ht="14.45" customHeight="1" x14ac:dyDescent="0.15">
      <c r="A7" s="203" t="s">
        <v>65</v>
      </c>
      <c r="B7" s="204" t="s">
        <v>66</v>
      </c>
      <c r="C7" s="48">
        <v>4500</v>
      </c>
      <c r="D7" s="49">
        <v>2</v>
      </c>
      <c r="E7" s="49">
        <v>1465</v>
      </c>
      <c r="F7" s="115">
        <v>0</v>
      </c>
      <c r="G7" s="51" t="s">
        <v>67</v>
      </c>
      <c r="H7" s="49">
        <v>2689162</v>
      </c>
      <c r="I7" s="49">
        <v>1873</v>
      </c>
      <c r="J7" s="52">
        <v>0</v>
      </c>
      <c r="K7" s="49">
        <v>100000</v>
      </c>
      <c r="L7" s="53">
        <v>7963518</v>
      </c>
      <c r="M7" s="179"/>
      <c r="N7" s="54"/>
      <c r="O7" s="55">
        <f>IF(K7&lt;0.5,0.5,((L7-L8)-5*K8)/5/(K7-K8))</f>
        <v>0.1728613569321534</v>
      </c>
      <c r="P7" s="56">
        <f>IF(H7&lt;0.5,1,(I7/H7)/((K7-K8)/(L7-L8)))</f>
        <v>1.0244048963074786</v>
      </c>
      <c r="Q7" s="57">
        <f>IF(C7&lt;0.5,0,D7/C7)</f>
        <v>4.4444444444444447E-4</v>
      </c>
      <c r="R7" s="58">
        <f>IF(P7=0,Q7,Q7/P7)</f>
        <v>4.3385622818327782E-4</v>
      </c>
      <c r="S7" s="59">
        <f>IF(E7&lt;0.5,0,F7/E7)</f>
        <v>0</v>
      </c>
      <c r="T7" s="60">
        <f>5*R7/(1+5*(1-O7)*R7)</f>
        <v>2.165395779369497E-3</v>
      </c>
      <c r="U7" s="61">
        <v>100000</v>
      </c>
      <c r="V7" s="61">
        <f>5*U7*((1-T7)+O7*T7)</f>
        <v>499104.45873667375</v>
      </c>
      <c r="W7" s="62">
        <f>SUM(V7:V$24)</f>
        <v>8001863.5522494987</v>
      </c>
      <c r="X7" s="63">
        <f t="shared" ref="X7:X42" si="0">V7*(1-S7)</f>
        <v>499104.45873667375</v>
      </c>
      <c r="Y7" s="61">
        <f>SUM(X7:X$24)</f>
        <v>7853957.3898889339</v>
      </c>
      <c r="Z7" s="61">
        <f t="shared" ref="Z7:Z42" si="1">V7*S7</f>
        <v>0</v>
      </c>
      <c r="AA7" s="62">
        <f>SUM(Z7:Z$24)</f>
        <v>147906.16236056457</v>
      </c>
      <c r="AB7" s="55">
        <f t="shared" ref="AB7:AB42" si="2">W7/U7</f>
        <v>80.018635522494989</v>
      </c>
      <c r="AC7" s="56">
        <f t="shared" ref="AC7:AC42" si="3">Y7/U7</f>
        <v>78.539573898889344</v>
      </c>
      <c r="AD7" s="64">
        <f>AC7/AB7*100</f>
        <v>98.15160354341478</v>
      </c>
      <c r="AE7" s="56">
        <f t="shared" ref="AE7:AE42" si="4">AA7/U7</f>
        <v>1.4790616236056457</v>
      </c>
      <c r="AF7" s="65">
        <f>AE7/AB7*100</f>
        <v>1.8483964565852278</v>
      </c>
      <c r="AH7" s="66">
        <f>IF(D7=0,0,T7*T7*(1-T7)/D7)</f>
        <v>2.3393927364239594E-6</v>
      </c>
      <c r="AI7" s="67">
        <f>IF(E7&lt;0.5,0,S7*(1-S7)/E7)</f>
        <v>0</v>
      </c>
      <c r="AJ7" s="67">
        <f>U7*U7*((1-O7)*5+AB8)^2*AH7</f>
        <v>147209336.69366235</v>
      </c>
      <c r="AK7" s="67">
        <f>SUM(AJ7:AJ$24)/U7/U7</f>
        <v>0.17042771474351404</v>
      </c>
      <c r="AL7" s="67">
        <f>U7*U7*((1-O7)*5*(1-S7)+AC8)^2*AH7+V7*V7*AI7</f>
        <v>141759288.94217691</v>
      </c>
      <c r="AM7" s="67">
        <f>SUM(AL7:AL$24)/U7/U7</f>
        <v>0.15294842261258448</v>
      </c>
      <c r="AN7" s="67">
        <f>U7*U7*((1-O7)*5*S7+AE8)^2*AH7+V7*V7*AI7</f>
        <v>51399.459599731701</v>
      </c>
      <c r="AO7" s="68">
        <f>SUM(AN7:AN$24)/U7/U7</f>
        <v>5.7366704750357938E-3</v>
      </c>
      <c r="AP7" s="55">
        <f t="shared" ref="AP7:AP42" si="5">AB7-1.96*SQRT(AK7)</f>
        <v>79.209490845098742</v>
      </c>
      <c r="AQ7" s="56">
        <f t="shared" ref="AQ7:AQ42" si="6">AB7+1.96*SQRT(AK7)</f>
        <v>80.827780199891237</v>
      </c>
      <c r="AR7" s="56">
        <f t="shared" ref="AR7:AR42" si="7">AC7-1.96*SQRT(AM7)</f>
        <v>77.773044929894368</v>
      </c>
      <c r="AS7" s="56">
        <f t="shared" ref="AS7:AS42" si="8">AC7+1.96*SQRT(AM7)</f>
        <v>79.30610286788432</v>
      </c>
      <c r="AT7" s="56">
        <f t="shared" ref="AT7:AT42" si="9">AE7-1.96*SQRT(AO7)</f>
        <v>1.330609633733844</v>
      </c>
      <c r="AU7" s="69">
        <f t="shared" ref="AU7:AU42" si="10">AE7+1.96*SQRT(AO7)</f>
        <v>1.6275136134774475</v>
      </c>
    </row>
    <row r="8" spans="1:47" ht="14.45" customHeight="1" x14ac:dyDescent="0.15">
      <c r="A8" s="203"/>
      <c r="B8" s="205" t="s">
        <v>199</v>
      </c>
      <c r="C8" s="71">
        <v>4745</v>
      </c>
      <c r="D8" s="72">
        <v>2</v>
      </c>
      <c r="E8" s="72">
        <v>1603</v>
      </c>
      <c r="F8" s="126">
        <v>0</v>
      </c>
      <c r="G8" s="74" t="s">
        <v>69</v>
      </c>
      <c r="H8" s="72">
        <v>2841813</v>
      </c>
      <c r="I8" s="72">
        <v>261</v>
      </c>
      <c r="J8" s="75">
        <v>5</v>
      </c>
      <c r="K8" s="72">
        <v>99661</v>
      </c>
      <c r="L8" s="76">
        <v>7464920</v>
      </c>
      <c r="M8" s="179"/>
      <c r="N8" s="54"/>
      <c r="O8" s="77">
        <f t="shared" ref="O8:O22" si="11">IF(K8&lt;0.5,0.5,((L8-L9)-5*K9)/5/(K8-K9))</f>
        <v>0.4553191489361702</v>
      </c>
      <c r="P8" s="78">
        <f t="shared" ref="P8:P23" si="12">IF(H8&lt;0.5,1,(I8/H8)/((K8-K9)/(L8-L9)))</f>
        <v>0.97348850068450843</v>
      </c>
      <c r="Q8" s="79">
        <f t="shared" ref="Q8:Q42" si="13">IF(C8&lt;0.5,0,D8/C8)</f>
        <v>4.2149631190727084E-4</v>
      </c>
      <c r="R8" s="80">
        <f t="shared" ref="R8:R42" si="14">IF(P8=0,Q8,Q8/P8)</f>
        <v>4.3297513181809105E-4</v>
      </c>
      <c r="S8" s="81">
        <f t="shared" ref="S8:S42" si="15">IF(E8&lt;0.5,0,F8/E8)</f>
        <v>0</v>
      </c>
      <c r="T8" s="82">
        <f>5*R8/(1+5*(1-O8)*R8)</f>
        <v>2.1623259172037219E-3</v>
      </c>
      <c r="U8" s="83">
        <f>U7*(1-T7)</f>
        <v>99783.460422063057</v>
      </c>
      <c r="V8" s="83">
        <f>5*U8*((1-T8)+O8*T8)</f>
        <v>498329.68852712173</v>
      </c>
      <c r="W8" s="84">
        <f>SUM(V8:V$24)</f>
        <v>7502759.0935128238</v>
      </c>
      <c r="X8" s="85">
        <f t="shared" si="0"/>
        <v>498329.68852712173</v>
      </c>
      <c r="Y8" s="83">
        <f>SUM(X8:X$24)</f>
        <v>7354852.9311522599</v>
      </c>
      <c r="Z8" s="83">
        <f t="shared" si="1"/>
        <v>0</v>
      </c>
      <c r="AA8" s="84">
        <f>SUM(Z8:Z$24)</f>
        <v>147906.16236056457</v>
      </c>
      <c r="AB8" s="77">
        <f t="shared" si="2"/>
        <v>75.190407927102655</v>
      </c>
      <c r="AC8" s="78">
        <f t="shared" si="3"/>
        <v>73.708136599420172</v>
      </c>
      <c r="AD8" s="86">
        <f t="shared" ref="AD8:AD42" si="16">AC8/AB8*100</f>
        <v>98.02864305627979</v>
      </c>
      <c r="AE8" s="78">
        <f t="shared" si="4"/>
        <v>1.4822713276824897</v>
      </c>
      <c r="AF8" s="87">
        <f t="shared" ref="AF8:AF42" si="17">AE8/AB8*100</f>
        <v>1.9713569437202105</v>
      </c>
      <c r="AH8" s="88">
        <f>IF(D8=0,0,T8*T8*(1-T8)/D8)</f>
        <v>2.3327715428721621E-6</v>
      </c>
      <c r="AI8" s="89">
        <f t="shared" ref="AI8:AI42" si="18">IF(E8&lt;0.5,0,S8*(1-S8)/E8)</f>
        <v>0</v>
      </c>
      <c r="AJ8" s="89">
        <f>U8*U8*((1-O8)*5+AB9)^2*AH8</f>
        <v>124019263.2354335</v>
      </c>
      <c r="AK8" s="89">
        <f>SUM(AJ8:AJ$24)/U8/U8</f>
        <v>0.15638331132698144</v>
      </c>
      <c r="AL8" s="89">
        <f>U8*U8*((1-O8)*5*(1-S8)+AC9)^2*AH8+V8*V8*AI8</f>
        <v>119028119.79189517</v>
      </c>
      <c r="AM8" s="89">
        <f>SUM(AL8:AL$24)/U8/U8</f>
        <v>0.13937544620132211</v>
      </c>
      <c r="AN8" s="89">
        <f>U8*U8*((1-O8)*5*S8+AE9)^2*AH8+V8*V8*AI8</f>
        <v>51253.668116373192</v>
      </c>
      <c r="AO8" s="90">
        <f>SUM(AN8:AN$24)/U8/U8</f>
        <v>5.7564334509088337E-3</v>
      </c>
      <c r="AP8" s="77">
        <f t="shared" si="5"/>
        <v>74.415319461962241</v>
      </c>
      <c r="AQ8" s="78">
        <f t="shared" si="6"/>
        <v>75.965496392243068</v>
      </c>
      <c r="AR8" s="78">
        <f t="shared" si="7"/>
        <v>72.976409386500634</v>
      </c>
      <c r="AS8" s="78">
        <f t="shared" si="8"/>
        <v>74.439863812339709</v>
      </c>
      <c r="AT8" s="78">
        <f t="shared" si="9"/>
        <v>1.3335638472216489</v>
      </c>
      <c r="AU8" s="91">
        <f t="shared" si="10"/>
        <v>1.6309788081433305</v>
      </c>
    </row>
    <row r="9" spans="1:47" ht="14.45" customHeight="1" x14ac:dyDescent="0.15">
      <c r="A9" s="203"/>
      <c r="B9" s="205" t="s">
        <v>200</v>
      </c>
      <c r="C9" s="71">
        <v>5147</v>
      </c>
      <c r="D9" s="72">
        <v>0</v>
      </c>
      <c r="E9" s="72">
        <v>1695</v>
      </c>
      <c r="F9" s="126">
        <v>0</v>
      </c>
      <c r="G9" s="74" t="s">
        <v>71</v>
      </c>
      <c r="H9" s="72">
        <v>3013782</v>
      </c>
      <c r="I9" s="72">
        <v>350</v>
      </c>
      <c r="J9" s="75">
        <v>10</v>
      </c>
      <c r="K9" s="72">
        <v>99614</v>
      </c>
      <c r="L9" s="76">
        <v>6966743</v>
      </c>
      <c r="M9" s="179"/>
      <c r="N9" s="54"/>
      <c r="O9" s="77">
        <f t="shared" si="11"/>
        <v>0.56491228070175448</v>
      </c>
      <c r="P9" s="78">
        <f t="shared" si="12"/>
        <v>1.0145269823413694</v>
      </c>
      <c r="Q9" s="79">
        <f t="shared" si="13"/>
        <v>0</v>
      </c>
      <c r="R9" s="80">
        <f t="shared" si="14"/>
        <v>0</v>
      </c>
      <c r="S9" s="81">
        <f t="shared" si="15"/>
        <v>0</v>
      </c>
      <c r="T9" s="82">
        <f t="shared" ref="T9:T22" si="19">5*R9/(1+5*(1-O9)*R9)</f>
        <v>0</v>
      </c>
      <c r="U9" s="83">
        <f t="shared" ref="U9:U23" si="20">U8*(1-T8)</f>
        <v>99567.696059484166</v>
      </c>
      <c r="V9" s="83">
        <f t="shared" ref="V9:V22" si="21">5*U9*((1-T9)+O9*T9)</f>
        <v>497838.48029742081</v>
      </c>
      <c r="W9" s="84">
        <f>SUM(V9:V$24)</f>
        <v>7004429.4049857035</v>
      </c>
      <c r="X9" s="85">
        <f t="shared" si="0"/>
        <v>497838.48029742081</v>
      </c>
      <c r="Y9" s="83">
        <f>SUM(X9:X$24)</f>
        <v>6856523.2426251387</v>
      </c>
      <c r="Z9" s="83">
        <f t="shared" si="1"/>
        <v>0</v>
      </c>
      <c r="AA9" s="84">
        <f>SUM(Z9:Z$24)</f>
        <v>147906.16236056457</v>
      </c>
      <c r="AB9" s="77">
        <f t="shared" si="2"/>
        <v>70.34841301139565</v>
      </c>
      <c r="AC9" s="78">
        <f t="shared" si="3"/>
        <v>68.862929584399396</v>
      </c>
      <c r="AD9" s="86">
        <f t="shared" si="16"/>
        <v>97.888390990773843</v>
      </c>
      <c r="AE9" s="78">
        <f t="shared" si="4"/>
        <v>1.4854834269962602</v>
      </c>
      <c r="AF9" s="87">
        <f t="shared" si="17"/>
        <v>2.1116090092261621</v>
      </c>
      <c r="AH9" s="88">
        <f>IF(D9=0,0,T9*T9*(1-T9)/D9)</f>
        <v>0</v>
      </c>
      <c r="AI9" s="89">
        <f t="shared" si="18"/>
        <v>0</v>
      </c>
      <c r="AJ9" s="89">
        <f t="shared" ref="AJ9:AJ23" si="22">U9*U9*((1-O9)*5+AB10)^2*AH9</f>
        <v>0</v>
      </c>
      <c r="AK9" s="89">
        <f>SUM(AJ9:AJ$24)/U9/U9</f>
        <v>0.14455196091299222</v>
      </c>
      <c r="AL9" s="89">
        <f t="shared" ref="AL9:AL23" si="23">U9*U9*((1-O9)*5*(1-S9)+AC10)^2*AH9+V9*V9*AI9</f>
        <v>0</v>
      </c>
      <c r="AM9" s="89">
        <f>SUM(AL9:AL$24)/U9/U9</f>
        <v>0.12797376130572402</v>
      </c>
      <c r="AN9" s="89">
        <f t="shared" ref="AN9:AN23" si="24">U9*U9*((1-O9)*5*S9+AE10)^2*AH9+V9*V9*AI9</f>
        <v>0</v>
      </c>
      <c r="AO9" s="90">
        <f>SUM(AN9:AN$24)/U9/U9</f>
        <v>5.7762390299207758E-3</v>
      </c>
      <c r="AP9" s="77">
        <f t="shared" si="5"/>
        <v>69.603221215249619</v>
      </c>
      <c r="AQ9" s="78">
        <f t="shared" si="6"/>
        <v>71.093604807541681</v>
      </c>
      <c r="AR9" s="78">
        <f t="shared" si="7"/>
        <v>68.161770542931578</v>
      </c>
      <c r="AS9" s="78">
        <f t="shared" si="8"/>
        <v>69.564088625867214</v>
      </c>
      <c r="AT9" s="78">
        <f t="shared" si="9"/>
        <v>1.3365203448002219</v>
      </c>
      <c r="AU9" s="91">
        <f t="shared" si="10"/>
        <v>1.6344465091922986</v>
      </c>
    </row>
    <row r="10" spans="1:47" ht="14.45" customHeight="1" x14ac:dyDescent="0.15">
      <c r="A10" s="203"/>
      <c r="B10" s="205" t="s">
        <v>138</v>
      </c>
      <c r="C10" s="71">
        <v>4694</v>
      </c>
      <c r="D10" s="72">
        <v>1</v>
      </c>
      <c r="E10" s="72">
        <v>1512</v>
      </c>
      <c r="F10" s="126">
        <v>0</v>
      </c>
      <c r="G10" s="74" t="s">
        <v>73</v>
      </c>
      <c r="H10" s="72">
        <v>3096387</v>
      </c>
      <c r="I10" s="72">
        <v>941</v>
      </c>
      <c r="J10" s="75">
        <v>15</v>
      </c>
      <c r="K10" s="72">
        <v>99557</v>
      </c>
      <c r="L10" s="76">
        <v>6468797</v>
      </c>
      <c r="M10" s="179"/>
      <c r="N10" s="54"/>
      <c r="O10" s="77">
        <f t="shared" si="11"/>
        <v>0.5870129870129871</v>
      </c>
      <c r="P10" s="78">
        <f t="shared" si="12"/>
        <v>0.98169808499767264</v>
      </c>
      <c r="Q10" s="79">
        <f t="shared" si="13"/>
        <v>2.1303792074989347E-4</v>
      </c>
      <c r="R10" s="80">
        <f t="shared" si="14"/>
        <v>2.1700961222757047E-4</v>
      </c>
      <c r="S10" s="81">
        <f t="shared" si="15"/>
        <v>0</v>
      </c>
      <c r="T10" s="82">
        <f t="shared" si="19"/>
        <v>1.0845620572126039E-3</v>
      </c>
      <c r="U10" s="83">
        <f t="shared" si="20"/>
        <v>99567.696059484166</v>
      </c>
      <c r="V10" s="83">
        <f t="shared" si="21"/>
        <v>497615.49344160309</v>
      </c>
      <c r="W10" s="84">
        <f>SUM(V10:V$24)</f>
        <v>6506590.9246882815</v>
      </c>
      <c r="X10" s="85">
        <f t="shared" si="0"/>
        <v>497615.49344160309</v>
      </c>
      <c r="Y10" s="83">
        <f>SUM(X10:X$24)</f>
        <v>6358684.7623277176</v>
      </c>
      <c r="Z10" s="83">
        <f t="shared" si="1"/>
        <v>0</v>
      </c>
      <c r="AA10" s="84">
        <f>SUM(Z10:Z$24)</f>
        <v>147906.16236056457</v>
      </c>
      <c r="AB10" s="77">
        <f t="shared" si="2"/>
        <v>65.348413011395635</v>
      </c>
      <c r="AC10" s="78">
        <f t="shared" si="3"/>
        <v>63.862929584399389</v>
      </c>
      <c r="AD10" s="86">
        <f t="shared" si="16"/>
        <v>97.726825551620962</v>
      </c>
      <c r="AE10" s="78">
        <f t="shared" si="4"/>
        <v>1.4854834269962602</v>
      </c>
      <c r="AF10" s="87">
        <f t="shared" si="17"/>
        <v>2.2731744483790566</v>
      </c>
      <c r="AH10" s="88">
        <f t="shared" ref="AH10:AH22" si="25">IF(D10=0,0,T10*T10*(1-T10)/D10)</f>
        <v>1.174999112867624E-6</v>
      </c>
      <c r="AI10" s="89">
        <f t="shared" si="18"/>
        <v>0</v>
      </c>
      <c r="AJ10" s="89">
        <f t="shared" si="22"/>
        <v>45474922.232347898</v>
      </c>
      <c r="AK10" s="89">
        <f>SUM(AJ10:AJ$24)/U10/U10</f>
        <v>0.14455196091299222</v>
      </c>
      <c r="AL10" s="89">
        <f t="shared" si="23"/>
        <v>43336009.678308479</v>
      </c>
      <c r="AM10" s="89">
        <f>SUM(AL10:AL$24)/U10/U10</f>
        <v>0.12797376130572402</v>
      </c>
      <c r="AN10" s="89">
        <f t="shared" si="24"/>
        <v>25760.401414949429</v>
      </c>
      <c r="AO10" s="90">
        <f>SUM(AN10:AN$24)/U10/U10</f>
        <v>5.7762390299207758E-3</v>
      </c>
      <c r="AP10" s="77">
        <f t="shared" si="5"/>
        <v>64.603221215249604</v>
      </c>
      <c r="AQ10" s="78">
        <f t="shared" si="6"/>
        <v>66.093604807541666</v>
      </c>
      <c r="AR10" s="78">
        <f t="shared" si="7"/>
        <v>63.161770542931571</v>
      </c>
      <c r="AS10" s="78">
        <f t="shared" si="8"/>
        <v>64.5640886258672</v>
      </c>
      <c r="AT10" s="78">
        <f t="shared" si="9"/>
        <v>1.3365203448002219</v>
      </c>
      <c r="AU10" s="91">
        <f t="shared" si="10"/>
        <v>1.6344465091922986</v>
      </c>
    </row>
    <row r="11" spans="1:47" ht="14.45" customHeight="1" x14ac:dyDescent="0.15">
      <c r="A11" s="203"/>
      <c r="B11" s="205" t="s">
        <v>178</v>
      </c>
      <c r="C11" s="71">
        <v>3214</v>
      </c>
      <c r="D11" s="72">
        <v>1</v>
      </c>
      <c r="E11" s="72">
        <v>1062</v>
      </c>
      <c r="F11" s="126">
        <v>0</v>
      </c>
      <c r="G11" s="74" t="s">
        <v>75</v>
      </c>
      <c r="H11" s="72">
        <v>3228469</v>
      </c>
      <c r="I11" s="72">
        <v>1962</v>
      </c>
      <c r="J11" s="75">
        <v>20</v>
      </c>
      <c r="K11" s="72">
        <v>99403</v>
      </c>
      <c r="L11" s="76">
        <v>5971330</v>
      </c>
      <c r="M11" s="179"/>
      <c r="N11" s="54"/>
      <c r="O11" s="77">
        <f t="shared" si="11"/>
        <v>0.52070175438596489</v>
      </c>
      <c r="P11" s="78">
        <f t="shared" si="12"/>
        <v>1.0583511809924049</v>
      </c>
      <c r="Q11" s="79">
        <f t="shared" si="13"/>
        <v>3.1113876789047915E-4</v>
      </c>
      <c r="R11" s="80">
        <f t="shared" si="14"/>
        <v>2.939844292503435E-4</v>
      </c>
      <c r="S11" s="81">
        <f t="shared" si="15"/>
        <v>0</v>
      </c>
      <c r="T11" s="82">
        <f t="shared" si="19"/>
        <v>1.468887269479327E-3</v>
      </c>
      <c r="U11" s="83">
        <f t="shared" si="20"/>
        <v>99459.708714213964</v>
      </c>
      <c r="V11" s="83">
        <f t="shared" si="21"/>
        <v>496948.42794556019</v>
      </c>
      <c r="W11" s="84">
        <f>SUM(V11:V$24)</f>
        <v>6008975.4312466793</v>
      </c>
      <c r="X11" s="85">
        <f t="shared" si="0"/>
        <v>496948.42794556019</v>
      </c>
      <c r="Y11" s="83">
        <f>SUM(X11:X$24)</f>
        <v>5861069.2688861145</v>
      </c>
      <c r="Z11" s="83">
        <f t="shared" si="1"/>
        <v>0</v>
      </c>
      <c r="AA11" s="84">
        <f>SUM(Z11:Z$24)</f>
        <v>147906.16236056457</v>
      </c>
      <c r="AB11" s="77">
        <f t="shared" si="2"/>
        <v>60.416177655544708</v>
      </c>
      <c r="AC11" s="78">
        <f t="shared" si="3"/>
        <v>58.929081380352955</v>
      </c>
      <c r="AD11" s="86">
        <f t="shared" si="16"/>
        <v>97.538579345965502</v>
      </c>
      <c r="AE11" s="78">
        <f t="shared" si="4"/>
        <v>1.4870962751917556</v>
      </c>
      <c r="AF11" s="87">
        <f t="shared" si="17"/>
        <v>2.4614206540345025</v>
      </c>
      <c r="AH11" s="88">
        <f t="shared" si="25"/>
        <v>2.1544604954776307E-6</v>
      </c>
      <c r="AI11" s="89">
        <f t="shared" si="18"/>
        <v>0</v>
      </c>
      <c r="AJ11" s="89">
        <f t="shared" si="22"/>
        <v>71442350.70430021</v>
      </c>
      <c r="AK11" s="89">
        <f>SUM(AJ11:AJ$24)/U11/U11</f>
        <v>0.14026899013039326</v>
      </c>
      <c r="AL11" s="89">
        <f t="shared" si="23"/>
        <v>67814244.751593843</v>
      </c>
      <c r="AM11" s="89">
        <f>SUM(AL11:AL$24)/U11/U11</f>
        <v>0.12387099315859905</v>
      </c>
      <c r="AN11" s="89">
        <f t="shared" si="24"/>
        <v>47270.246831751232</v>
      </c>
      <c r="AO11" s="90">
        <f>SUM(AN11:AN$24)/U11/U11</f>
        <v>5.786184718527777E-3</v>
      </c>
      <c r="AP11" s="77">
        <f t="shared" si="5"/>
        <v>59.682108617589201</v>
      </c>
      <c r="AQ11" s="78">
        <f t="shared" si="6"/>
        <v>61.150246693500215</v>
      </c>
      <c r="AR11" s="78">
        <f t="shared" si="7"/>
        <v>58.239253280520778</v>
      </c>
      <c r="AS11" s="78">
        <f t="shared" si="8"/>
        <v>59.618909480185131</v>
      </c>
      <c r="AT11" s="78">
        <f t="shared" si="9"/>
        <v>1.3380050037681865</v>
      </c>
      <c r="AU11" s="91">
        <f t="shared" si="10"/>
        <v>1.6361875466153246</v>
      </c>
    </row>
    <row r="12" spans="1:47" ht="14.45" customHeight="1" x14ac:dyDescent="0.15">
      <c r="A12" s="203"/>
      <c r="B12" s="205" t="s">
        <v>189</v>
      </c>
      <c r="C12" s="71">
        <v>4436</v>
      </c>
      <c r="D12" s="72">
        <v>4</v>
      </c>
      <c r="E12" s="72">
        <v>1529</v>
      </c>
      <c r="F12" s="126">
        <v>0</v>
      </c>
      <c r="G12" s="74" t="s">
        <v>77</v>
      </c>
      <c r="H12" s="72">
        <v>3642952</v>
      </c>
      <c r="I12" s="72">
        <v>2412</v>
      </c>
      <c r="J12" s="75">
        <v>25</v>
      </c>
      <c r="K12" s="72">
        <v>99118</v>
      </c>
      <c r="L12" s="76">
        <v>5474998</v>
      </c>
      <c r="M12" s="179"/>
      <c r="N12" s="54"/>
      <c r="O12" s="77">
        <f t="shared" si="11"/>
        <v>0.51083591331269351</v>
      </c>
      <c r="P12" s="78">
        <f t="shared" si="12"/>
        <v>1.0142640282602235</v>
      </c>
      <c r="Q12" s="79">
        <f t="shared" si="13"/>
        <v>9.0171325518485117E-4</v>
      </c>
      <c r="R12" s="80">
        <f t="shared" si="14"/>
        <v>8.8903207652110889E-4</v>
      </c>
      <c r="S12" s="81">
        <f t="shared" si="15"/>
        <v>0</v>
      </c>
      <c r="T12" s="82">
        <f t="shared" si="19"/>
        <v>4.4355157403220841E-3</v>
      </c>
      <c r="U12" s="83">
        <f t="shared" si="20"/>
        <v>99313.613614257527</v>
      </c>
      <c r="V12" s="83">
        <f t="shared" si="21"/>
        <v>495490.66681380372</v>
      </c>
      <c r="W12" s="84">
        <f>SUM(V12:V$24)</f>
        <v>5512027.0033011194</v>
      </c>
      <c r="X12" s="85">
        <f t="shared" si="0"/>
        <v>495490.66681380372</v>
      </c>
      <c r="Y12" s="83">
        <f>SUM(X12:X$24)</f>
        <v>5364120.8409405546</v>
      </c>
      <c r="Z12" s="83">
        <f t="shared" si="1"/>
        <v>0</v>
      </c>
      <c r="AA12" s="84">
        <f>SUM(Z12:Z$24)</f>
        <v>147906.16236056457</v>
      </c>
      <c r="AB12" s="77">
        <f t="shared" si="2"/>
        <v>55.501222870716383</v>
      </c>
      <c r="AC12" s="78">
        <f t="shared" si="3"/>
        <v>54.011939005414241</v>
      </c>
      <c r="AD12" s="86">
        <f t="shared" si="16"/>
        <v>97.316664771925375</v>
      </c>
      <c r="AE12" s="78">
        <f t="shared" si="4"/>
        <v>1.489283865302139</v>
      </c>
      <c r="AF12" s="87">
        <f t="shared" si="17"/>
        <v>2.683335228074617</v>
      </c>
      <c r="AH12" s="88">
        <f t="shared" si="25"/>
        <v>4.896634108398387E-6</v>
      </c>
      <c r="AI12" s="89">
        <f t="shared" si="18"/>
        <v>0</v>
      </c>
      <c r="AJ12" s="89">
        <f t="shared" si="22"/>
        <v>136602880.6653322</v>
      </c>
      <c r="AK12" s="89">
        <f>SUM(AJ12:AJ$24)/U12/U12</f>
        <v>0.13343865026910634</v>
      </c>
      <c r="AL12" s="89">
        <f t="shared" si="23"/>
        <v>129026280.07726206</v>
      </c>
      <c r="AM12" s="89">
        <f>SUM(AL12:AL$24)/U12/U12</f>
        <v>0.11736021624120342</v>
      </c>
      <c r="AN12" s="89">
        <f t="shared" si="24"/>
        <v>108076.5320483087</v>
      </c>
      <c r="AO12" s="90">
        <f>SUM(AN12:AN$24)/U12/U12</f>
        <v>5.7984281612275049E-3</v>
      </c>
      <c r="AP12" s="77">
        <f t="shared" si="5"/>
        <v>54.785249464175472</v>
      </c>
      <c r="AQ12" s="78">
        <f t="shared" si="6"/>
        <v>56.217196277257294</v>
      </c>
      <c r="AR12" s="78">
        <f t="shared" si="7"/>
        <v>53.340484608815181</v>
      </c>
      <c r="AS12" s="78">
        <f t="shared" si="8"/>
        <v>54.683393402013301</v>
      </c>
      <c r="AT12" s="78">
        <f t="shared" si="9"/>
        <v>1.3400349402669094</v>
      </c>
      <c r="AU12" s="91">
        <f t="shared" si="10"/>
        <v>1.6385327903373685</v>
      </c>
    </row>
    <row r="13" spans="1:47" ht="14.45" customHeight="1" x14ac:dyDescent="0.15">
      <c r="A13" s="203"/>
      <c r="B13" s="205" t="s">
        <v>141</v>
      </c>
      <c r="C13" s="71">
        <v>5588</v>
      </c>
      <c r="D13" s="72">
        <v>2</v>
      </c>
      <c r="E13" s="72">
        <v>1874</v>
      </c>
      <c r="F13" s="126">
        <v>0</v>
      </c>
      <c r="G13" s="74" t="s">
        <v>79</v>
      </c>
      <c r="H13" s="72">
        <v>4180032</v>
      </c>
      <c r="I13" s="72">
        <v>3177</v>
      </c>
      <c r="J13" s="75">
        <v>30</v>
      </c>
      <c r="K13" s="72">
        <v>98795</v>
      </c>
      <c r="L13" s="76">
        <v>4980198</v>
      </c>
      <c r="M13" s="179"/>
      <c r="N13" s="54"/>
      <c r="O13" s="77">
        <f t="shared" si="11"/>
        <v>0.51657754010695189</v>
      </c>
      <c r="P13" s="78">
        <f t="shared" si="12"/>
        <v>1.0020178689264798</v>
      </c>
      <c r="Q13" s="79">
        <f t="shared" si="13"/>
        <v>3.5790980672870435E-4</v>
      </c>
      <c r="R13" s="80">
        <f t="shared" si="14"/>
        <v>3.5718904605179746E-4</v>
      </c>
      <c r="S13" s="81">
        <f t="shared" si="15"/>
        <v>0</v>
      </c>
      <c r="T13" s="82">
        <f t="shared" si="19"/>
        <v>1.7844046359010734E-3</v>
      </c>
      <c r="U13" s="83">
        <f t="shared" si="20"/>
        <v>98873.106517843218</v>
      </c>
      <c r="V13" s="83">
        <f t="shared" si="21"/>
        <v>493939.08236143185</v>
      </c>
      <c r="W13" s="84">
        <f>SUM(V13:V$24)</f>
        <v>5016536.3364873156</v>
      </c>
      <c r="X13" s="85">
        <f t="shared" si="0"/>
        <v>493939.08236143185</v>
      </c>
      <c r="Y13" s="83">
        <f>SUM(X13:X$24)</f>
        <v>4868630.1741267508</v>
      </c>
      <c r="Z13" s="83">
        <f t="shared" si="1"/>
        <v>0</v>
      </c>
      <c r="AA13" s="84">
        <f>SUM(Z13:Z$24)</f>
        <v>147906.16236056457</v>
      </c>
      <c r="AB13" s="77">
        <f t="shared" si="2"/>
        <v>50.737116625156325</v>
      </c>
      <c r="AC13" s="78">
        <f t="shared" si="3"/>
        <v>49.241197587416039</v>
      </c>
      <c r="AD13" s="86">
        <f t="shared" si="16"/>
        <v>97.051627807720976</v>
      </c>
      <c r="AE13" s="78">
        <f t="shared" si="4"/>
        <v>1.4959190377402833</v>
      </c>
      <c r="AF13" s="87">
        <f t="shared" si="17"/>
        <v>2.9483721922790176</v>
      </c>
      <c r="AH13" s="88">
        <f t="shared" si="25"/>
        <v>1.5892090909971284E-6</v>
      </c>
      <c r="AI13" s="89">
        <f t="shared" si="18"/>
        <v>0</v>
      </c>
      <c r="AJ13" s="89">
        <f t="shared" si="22"/>
        <v>36154100.812049404</v>
      </c>
      <c r="AK13" s="89">
        <f>SUM(AJ13:AJ$24)/U13/U13</f>
        <v>0.12065686602673581</v>
      </c>
      <c r="AL13" s="89">
        <f t="shared" si="23"/>
        <v>33942724.95559267</v>
      </c>
      <c r="AM13" s="89">
        <f>SUM(AL13:AL$24)/U13/U13</f>
        <v>0.10520987423375411</v>
      </c>
      <c r="AN13" s="89">
        <f t="shared" si="24"/>
        <v>34890.31392619462</v>
      </c>
      <c r="AO13" s="90">
        <f>SUM(AN13:AN$24)/U13/U13</f>
        <v>5.839155051787611E-3</v>
      </c>
      <c r="AP13" s="77">
        <f t="shared" si="5"/>
        <v>50.056296959952455</v>
      </c>
      <c r="AQ13" s="78">
        <f t="shared" si="6"/>
        <v>51.417936290360196</v>
      </c>
      <c r="AR13" s="78">
        <f t="shared" si="7"/>
        <v>48.605450583603684</v>
      </c>
      <c r="AS13" s="78">
        <f t="shared" si="8"/>
        <v>49.876944591228394</v>
      </c>
      <c r="AT13" s="78">
        <f t="shared" si="9"/>
        <v>1.3461468839634638</v>
      </c>
      <c r="AU13" s="91">
        <f t="shared" si="10"/>
        <v>1.6456911915171029</v>
      </c>
    </row>
    <row r="14" spans="1:47" ht="14.45" customHeight="1" x14ac:dyDescent="0.15">
      <c r="A14" s="203"/>
      <c r="B14" s="205" t="s">
        <v>142</v>
      </c>
      <c r="C14" s="71">
        <v>6047</v>
      </c>
      <c r="D14" s="72">
        <v>11</v>
      </c>
      <c r="E14" s="72">
        <v>2019</v>
      </c>
      <c r="F14" s="126">
        <v>0</v>
      </c>
      <c r="G14" s="74" t="s">
        <v>81</v>
      </c>
      <c r="H14" s="72">
        <v>4926663</v>
      </c>
      <c r="I14" s="72">
        <v>4867</v>
      </c>
      <c r="J14" s="75">
        <v>35</v>
      </c>
      <c r="K14" s="72">
        <v>98421</v>
      </c>
      <c r="L14" s="76">
        <v>4487127</v>
      </c>
      <c r="M14" s="179"/>
      <c r="N14" s="54"/>
      <c r="O14" s="77">
        <f t="shared" si="11"/>
        <v>0.53387096774193554</v>
      </c>
      <c r="P14" s="78">
        <f t="shared" si="12"/>
        <v>0.97782963082719465</v>
      </c>
      <c r="Q14" s="79">
        <f t="shared" si="13"/>
        <v>1.8190838432280471E-3</v>
      </c>
      <c r="R14" s="80">
        <f t="shared" si="14"/>
        <v>1.8603280018106975E-3</v>
      </c>
      <c r="S14" s="81">
        <f t="shared" si="15"/>
        <v>0</v>
      </c>
      <c r="T14" s="82">
        <f t="shared" si="19"/>
        <v>9.261484394208824E-3</v>
      </c>
      <c r="U14" s="83">
        <f t="shared" si="20"/>
        <v>98696.676888206828</v>
      </c>
      <c r="V14" s="83">
        <f t="shared" si="21"/>
        <v>491352.9935961329</v>
      </c>
      <c r="W14" s="84">
        <f>SUM(V14:V$24)</f>
        <v>4522597.2541258829</v>
      </c>
      <c r="X14" s="85">
        <f t="shared" si="0"/>
        <v>491352.9935961329</v>
      </c>
      <c r="Y14" s="83">
        <f>SUM(X14:X$24)</f>
        <v>4374691.0917653181</v>
      </c>
      <c r="Z14" s="83">
        <f t="shared" si="1"/>
        <v>0</v>
      </c>
      <c r="AA14" s="84">
        <f>SUM(Z14:Z$24)</f>
        <v>147906.16236056457</v>
      </c>
      <c r="AB14" s="77">
        <f t="shared" si="2"/>
        <v>45.823196856451446</v>
      </c>
      <c r="AC14" s="78">
        <f t="shared" si="3"/>
        <v>44.324603722175027</v>
      </c>
      <c r="AD14" s="86">
        <f t="shared" si="16"/>
        <v>96.729618976670267</v>
      </c>
      <c r="AE14" s="78">
        <f t="shared" si="4"/>
        <v>1.4985931342764158</v>
      </c>
      <c r="AF14" s="87">
        <f t="shared" si="17"/>
        <v>3.2703810233297355</v>
      </c>
      <c r="AH14" s="88">
        <f t="shared" si="25"/>
        <v>7.7255171361124151E-6</v>
      </c>
      <c r="AI14" s="89">
        <f t="shared" si="18"/>
        <v>0</v>
      </c>
      <c r="AJ14" s="89">
        <f t="shared" si="22"/>
        <v>142775425.03558707</v>
      </c>
      <c r="AK14" s="89">
        <f>SUM(AJ14:AJ$24)/U14/U14</f>
        <v>0.1173770966936854</v>
      </c>
      <c r="AL14" s="89">
        <f t="shared" si="23"/>
        <v>133031348.79144381</v>
      </c>
      <c r="AM14" s="89">
        <f>SUM(AL14:AL$24)/U14/U14</f>
        <v>0.10210184616859203</v>
      </c>
      <c r="AN14" s="89">
        <f t="shared" si="24"/>
        <v>172179.72276520575</v>
      </c>
      <c r="AO14" s="90">
        <f>SUM(AN14:AN$24)/U14/U14</f>
        <v>5.8564680053370278E-3</v>
      </c>
      <c r="AP14" s="77">
        <f t="shared" si="5"/>
        <v>45.151694172422218</v>
      </c>
      <c r="AQ14" s="78">
        <f t="shared" si="6"/>
        <v>46.494699540480674</v>
      </c>
      <c r="AR14" s="78">
        <f t="shared" si="7"/>
        <v>43.698317483909115</v>
      </c>
      <c r="AS14" s="78">
        <f t="shared" si="8"/>
        <v>44.950889960440939</v>
      </c>
      <c r="AT14" s="78">
        <f t="shared" si="9"/>
        <v>1.3485991094310816</v>
      </c>
      <c r="AU14" s="91">
        <f t="shared" si="10"/>
        <v>1.64858715912175</v>
      </c>
    </row>
    <row r="15" spans="1:47" ht="14.45" customHeight="1" x14ac:dyDescent="0.15">
      <c r="A15" s="203"/>
      <c r="B15" s="205" t="s">
        <v>201</v>
      </c>
      <c r="C15" s="71">
        <v>5155</v>
      </c>
      <c r="D15" s="72">
        <v>3</v>
      </c>
      <c r="E15" s="72">
        <v>1711</v>
      </c>
      <c r="F15" s="126">
        <v>0</v>
      </c>
      <c r="G15" s="74" t="s">
        <v>83</v>
      </c>
      <c r="H15" s="72">
        <v>4381848</v>
      </c>
      <c r="I15" s="72">
        <v>6629</v>
      </c>
      <c r="J15" s="75">
        <v>40</v>
      </c>
      <c r="K15" s="72">
        <v>97925</v>
      </c>
      <c r="L15" s="76">
        <v>3996178</v>
      </c>
      <c r="M15" s="179"/>
      <c r="N15" s="54"/>
      <c r="O15" s="77">
        <f t="shared" si="11"/>
        <v>0.53368841544607193</v>
      </c>
      <c r="P15" s="78">
        <f t="shared" si="12"/>
        <v>0.98278483788079118</v>
      </c>
      <c r="Q15" s="79">
        <f t="shared" si="13"/>
        <v>5.8195926285160035E-4</v>
      </c>
      <c r="R15" s="80">
        <f t="shared" si="14"/>
        <v>5.9215327752358982E-4</v>
      </c>
      <c r="S15" s="81">
        <f t="shared" si="15"/>
        <v>0</v>
      </c>
      <c r="T15" s="82">
        <f t="shared" si="19"/>
        <v>2.956684272033017E-3</v>
      </c>
      <c r="U15" s="83">
        <f t="shared" si="20"/>
        <v>97782.599155446427</v>
      </c>
      <c r="V15" s="83">
        <f t="shared" si="21"/>
        <v>488238.91376654571</v>
      </c>
      <c r="W15" s="84">
        <f>SUM(V15:V$24)</f>
        <v>4031244.2605297496</v>
      </c>
      <c r="X15" s="85">
        <f t="shared" si="0"/>
        <v>488238.91376654571</v>
      </c>
      <c r="Y15" s="83">
        <f>SUM(X15:X$24)</f>
        <v>3883338.0981691843</v>
      </c>
      <c r="Z15" s="83">
        <f t="shared" si="1"/>
        <v>0</v>
      </c>
      <c r="AA15" s="84">
        <f>SUM(Z15:Z$24)</f>
        <v>147906.16236056457</v>
      </c>
      <c r="AB15" s="77">
        <f t="shared" si="2"/>
        <v>41.226601617750227</v>
      </c>
      <c r="AC15" s="78">
        <f t="shared" si="3"/>
        <v>39.713999542963521</v>
      </c>
      <c r="AD15" s="86">
        <f t="shared" si="16"/>
        <v>96.331004702227389</v>
      </c>
      <c r="AE15" s="78">
        <f t="shared" si="4"/>
        <v>1.5126020747867008</v>
      </c>
      <c r="AF15" s="87">
        <f t="shared" si="17"/>
        <v>3.6689952977726059</v>
      </c>
      <c r="AH15" s="88">
        <f t="shared" si="25"/>
        <v>2.9053782013810502E-6</v>
      </c>
      <c r="AI15" s="89">
        <f t="shared" si="18"/>
        <v>0</v>
      </c>
      <c r="AJ15" s="89">
        <f t="shared" si="22"/>
        <v>41546110.054350808</v>
      </c>
      <c r="AK15" s="89">
        <f>SUM(AJ15:AJ$24)/U15/U15</f>
        <v>0.10464942661892432</v>
      </c>
      <c r="AL15" s="89">
        <f t="shared" si="23"/>
        <v>38350412.907901637</v>
      </c>
      <c r="AM15" s="89">
        <f>SUM(AL15:AL$24)/U15/U15</f>
        <v>9.0106354974279462E-2</v>
      </c>
      <c r="AN15" s="89">
        <f t="shared" si="24"/>
        <v>63936.249770751332</v>
      </c>
      <c r="AO15" s="90">
        <f>SUM(AN15:AN$24)/U15/U15</f>
        <v>5.9484652991493624E-3</v>
      </c>
      <c r="AP15" s="77">
        <f t="shared" si="5"/>
        <v>40.592550170863412</v>
      </c>
      <c r="AQ15" s="78">
        <f t="shared" si="6"/>
        <v>41.860653064637042</v>
      </c>
      <c r="AR15" s="78">
        <f t="shared" si="7"/>
        <v>39.125652219293912</v>
      </c>
      <c r="AS15" s="78">
        <f t="shared" si="8"/>
        <v>40.30234686663313</v>
      </c>
      <c r="AT15" s="78">
        <f t="shared" si="9"/>
        <v>1.3614345376194499</v>
      </c>
      <c r="AU15" s="91">
        <f t="shared" si="10"/>
        <v>1.6637696119539518</v>
      </c>
    </row>
    <row r="16" spans="1:47" ht="14.45" customHeight="1" x14ac:dyDescent="0.15">
      <c r="A16" s="203"/>
      <c r="B16" s="205" t="s">
        <v>202</v>
      </c>
      <c r="C16" s="71">
        <v>5403</v>
      </c>
      <c r="D16" s="72">
        <v>9</v>
      </c>
      <c r="E16" s="72">
        <v>1832</v>
      </c>
      <c r="F16" s="128">
        <v>4</v>
      </c>
      <c r="G16" s="74" t="s">
        <v>85</v>
      </c>
      <c r="H16" s="72">
        <v>4015388</v>
      </c>
      <c r="I16" s="72">
        <v>9566</v>
      </c>
      <c r="J16" s="75">
        <v>45</v>
      </c>
      <c r="K16" s="72">
        <v>97174</v>
      </c>
      <c r="L16" s="76">
        <v>3508304</v>
      </c>
      <c r="M16" s="179"/>
      <c r="N16" s="54"/>
      <c r="O16" s="77">
        <f t="shared" si="11"/>
        <v>0.53811965811965812</v>
      </c>
      <c r="P16" s="78">
        <f t="shared" si="12"/>
        <v>0.98381889997385186</v>
      </c>
      <c r="Q16" s="79">
        <f t="shared" si="13"/>
        <v>1.665741254858412E-3</v>
      </c>
      <c r="R16" s="80">
        <f t="shared" si="14"/>
        <v>1.6931380916779342E-3</v>
      </c>
      <c r="S16" s="81">
        <f t="shared" si="15"/>
        <v>2.1834061135371178E-3</v>
      </c>
      <c r="T16" s="82">
        <f t="shared" si="19"/>
        <v>8.4327173865320001E-3</v>
      </c>
      <c r="U16" s="83">
        <f t="shared" si="20"/>
        <v>97493.48688244501</v>
      </c>
      <c r="V16" s="83">
        <f t="shared" si="21"/>
        <v>485568.79438727349</v>
      </c>
      <c r="W16" s="84">
        <f>SUM(V16:V$24)</f>
        <v>3543005.3467632034</v>
      </c>
      <c r="X16" s="85">
        <f t="shared" si="0"/>
        <v>484508.60051306547</v>
      </c>
      <c r="Y16" s="83">
        <f>SUM(X16:X$24)</f>
        <v>3395099.184402639</v>
      </c>
      <c r="Z16" s="83">
        <f t="shared" si="1"/>
        <v>1060.1938742080206</v>
      </c>
      <c r="AA16" s="84">
        <f>SUM(Z16:Z$24)</f>
        <v>147906.16236056457</v>
      </c>
      <c r="AB16" s="77">
        <f t="shared" si="2"/>
        <v>36.340943995933415</v>
      </c>
      <c r="AC16" s="78">
        <f t="shared" si="3"/>
        <v>34.82385637202983</v>
      </c>
      <c r="AD16" s="86">
        <f t="shared" si="16"/>
        <v>95.82540391885982</v>
      </c>
      <c r="AE16" s="78">
        <f t="shared" si="4"/>
        <v>1.5170876239035926</v>
      </c>
      <c r="AF16" s="87">
        <f t="shared" si="17"/>
        <v>4.1745960811402041</v>
      </c>
      <c r="AH16" s="88">
        <f t="shared" si="25"/>
        <v>7.8345628772162655E-6</v>
      </c>
      <c r="AI16" s="89">
        <f t="shared" si="18"/>
        <v>1.1892133467688246E-6</v>
      </c>
      <c r="AJ16" s="89">
        <f t="shared" si="22"/>
        <v>85763137.507312939</v>
      </c>
      <c r="AK16" s="89">
        <f>SUM(AJ16:AJ$24)/U16/U16</f>
        <v>0.10090002920219528</v>
      </c>
      <c r="AL16" s="89">
        <f t="shared" si="23"/>
        <v>78513375.267246678</v>
      </c>
      <c r="AM16" s="89">
        <f>SUM(AL16:AL$24)/U16/U16</f>
        <v>8.6606789027677447E-2</v>
      </c>
      <c r="AN16" s="89">
        <f t="shared" si="24"/>
        <v>453360.07612092921</v>
      </c>
      <c r="AO16" s="90">
        <f>SUM(AN16:AN$24)/U16/U16</f>
        <v>5.9770707827417153E-3</v>
      </c>
      <c r="AP16" s="77">
        <f t="shared" si="5"/>
        <v>35.718354603008066</v>
      </c>
      <c r="AQ16" s="78">
        <f t="shared" si="6"/>
        <v>36.963533388858764</v>
      </c>
      <c r="AR16" s="78">
        <f t="shared" si="7"/>
        <v>34.247047356212008</v>
      </c>
      <c r="AS16" s="78">
        <f t="shared" si="8"/>
        <v>35.400665387847653</v>
      </c>
      <c r="AT16" s="78">
        <f t="shared" si="9"/>
        <v>1.3655570490383842</v>
      </c>
      <c r="AU16" s="91">
        <f t="shared" si="10"/>
        <v>1.6686181987688011</v>
      </c>
    </row>
    <row r="17" spans="1:47" ht="14.45" customHeight="1" x14ac:dyDescent="0.15">
      <c r="A17" s="203"/>
      <c r="B17" s="205" t="s">
        <v>191</v>
      </c>
      <c r="C17" s="71">
        <v>6213</v>
      </c>
      <c r="D17" s="72">
        <v>24</v>
      </c>
      <c r="E17" s="72">
        <v>2078</v>
      </c>
      <c r="F17" s="128">
        <v>4</v>
      </c>
      <c r="G17" s="74" t="s">
        <v>87</v>
      </c>
      <c r="H17" s="72">
        <v>3807362</v>
      </c>
      <c r="I17" s="72">
        <v>14638</v>
      </c>
      <c r="J17" s="75">
        <v>50</v>
      </c>
      <c r="K17" s="72">
        <v>96004</v>
      </c>
      <c r="L17" s="76">
        <v>3025136</v>
      </c>
      <c r="M17" s="179"/>
      <c r="N17" s="54"/>
      <c r="O17" s="77">
        <f t="shared" si="11"/>
        <v>0.53771739130434781</v>
      </c>
      <c r="P17" s="78">
        <f t="shared" si="12"/>
        <v>0.99410913388781819</v>
      </c>
      <c r="Q17" s="79">
        <f t="shared" si="13"/>
        <v>3.8628681796233702E-3</v>
      </c>
      <c r="R17" s="80">
        <f t="shared" si="14"/>
        <v>3.8857586636552137E-3</v>
      </c>
      <c r="S17" s="81">
        <f t="shared" si="15"/>
        <v>1.9249278152069298E-3</v>
      </c>
      <c r="T17" s="82">
        <f t="shared" si="19"/>
        <v>1.9255845149287239E-2</v>
      </c>
      <c r="U17" s="83">
        <f t="shared" si="20"/>
        <v>96671.35186053779</v>
      </c>
      <c r="V17" s="83">
        <f t="shared" si="21"/>
        <v>479054.09031443339</v>
      </c>
      <c r="W17" s="84">
        <f>SUM(V17:V$24)</f>
        <v>3057436.5523759299</v>
      </c>
      <c r="X17" s="85">
        <f t="shared" si="0"/>
        <v>478131.94577099849</v>
      </c>
      <c r="Y17" s="83">
        <f>SUM(X17:X$24)</f>
        <v>2910590.5838895733</v>
      </c>
      <c r="Z17" s="83">
        <f t="shared" si="1"/>
        <v>922.14454343490547</v>
      </c>
      <c r="AA17" s="84">
        <f>SUM(Z17:Z$24)</f>
        <v>146845.96848635655</v>
      </c>
      <c r="AB17" s="77">
        <f t="shared" si="2"/>
        <v>31.627121101882572</v>
      </c>
      <c r="AC17" s="78">
        <f t="shared" si="3"/>
        <v>30.108098499424269</v>
      </c>
      <c r="AD17" s="86">
        <f t="shared" si="16"/>
        <v>95.197088607701687</v>
      </c>
      <c r="AE17" s="78">
        <f t="shared" si="4"/>
        <v>1.5190226024583042</v>
      </c>
      <c r="AF17" s="87">
        <f t="shared" si="17"/>
        <v>4.8029113922983209</v>
      </c>
      <c r="AH17" s="88">
        <f t="shared" si="25"/>
        <v>1.5151989347319072E-5</v>
      </c>
      <c r="AI17" s="89">
        <f t="shared" si="18"/>
        <v>9.2455364201788857E-7</v>
      </c>
      <c r="AJ17" s="89">
        <f t="shared" si="22"/>
        <v>123284035.03692633</v>
      </c>
      <c r="AK17" s="89">
        <f>SUM(AJ17:AJ$24)/U17/U17</f>
        <v>9.3446430065583633E-2</v>
      </c>
      <c r="AL17" s="89">
        <f t="shared" si="23"/>
        <v>110934998.48823152</v>
      </c>
      <c r="AM17" s="89">
        <f>SUM(AL17:AL$24)/U17/U17</f>
        <v>7.9684805748761134E-2</v>
      </c>
      <c r="AN17" s="89">
        <f t="shared" si="24"/>
        <v>549557.31399251416</v>
      </c>
      <c r="AO17" s="90">
        <f>SUM(AN17:AN$24)/U17/U17</f>
        <v>6.0306544375766501E-3</v>
      </c>
      <c r="AP17" s="77">
        <f t="shared" si="5"/>
        <v>31.027968528876375</v>
      </c>
      <c r="AQ17" s="78">
        <f t="shared" si="6"/>
        <v>32.226273674888766</v>
      </c>
      <c r="AR17" s="78">
        <f t="shared" si="7"/>
        <v>29.554819953152645</v>
      </c>
      <c r="AS17" s="78">
        <f t="shared" si="8"/>
        <v>30.661377045695893</v>
      </c>
      <c r="AT17" s="78">
        <f t="shared" si="9"/>
        <v>1.3668143172455915</v>
      </c>
      <c r="AU17" s="91">
        <f t="shared" si="10"/>
        <v>1.6712308876710169</v>
      </c>
    </row>
    <row r="18" spans="1:47" ht="14.45" customHeight="1" x14ac:dyDescent="0.15">
      <c r="A18" s="203"/>
      <c r="B18" s="205" t="s">
        <v>181</v>
      </c>
      <c r="C18" s="71">
        <v>7476</v>
      </c>
      <c r="D18" s="72">
        <v>65</v>
      </c>
      <c r="E18" s="72">
        <v>2507</v>
      </c>
      <c r="F18" s="128">
        <v>8</v>
      </c>
      <c r="G18" s="74" t="s">
        <v>89</v>
      </c>
      <c r="H18" s="72">
        <v>4296539</v>
      </c>
      <c r="I18" s="72">
        <v>27134</v>
      </c>
      <c r="J18" s="75">
        <v>55</v>
      </c>
      <c r="K18" s="72">
        <v>94164</v>
      </c>
      <c r="L18" s="76">
        <v>2549369</v>
      </c>
      <c r="M18" s="179"/>
      <c r="N18" s="54"/>
      <c r="O18" s="77">
        <f t="shared" si="11"/>
        <v>0.53580846634281754</v>
      </c>
      <c r="P18" s="78">
        <f t="shared" si="12"/>
        <v>1.017048497327077</v>
      </c>
      <c r="Q18" s="79">
        <f t="shared" si="13"/>
        <v>8.6944890315676839E-3</v>
      </c>
      <c r="R18" s="80">
        <f t="shared" si="14"/>
        <v>8.5487457622894312E-3</v>
      </c>
      <c r="S18" s="81">
        <f t="shared" si="15"/>
        <v>3.1910650179497405E-3</v>
      </c>
      <c r="T18" s="82">
        <f t="shared" si="19"/>
        <v>4.1912138461266631E-2</v>
      </c>
      <c r="U18" s="83">
        <f t="shared" si="20"/>
        <v>94809.863278739009</v>
      </c>
      <c r="V18" s="83">
        <f t="shared" si="21"/>
        <v>464826.56377045892</v>
      </c>
      <c r="W18" s="84">
        <f>SUM(V18:V$24)</f>
        <v>2578382.4620614969</v>
      </c>
      <c r="X18" s="85">
        <f t="shared" si="0"/>
        <v>463343.27198339719</v>
      </c>
      <c r="Y18" s="83">
        <f>SUM(X18:X$24)</f>
        <v>2432458.6381185749</v>
      </c>
      <c r="Z18" s="83">
        <f t="shared" si="1"/>
        <v>1483.2917870616957</v>
      </c>
      <c r="AA18" s="84">
        <f>SUM(Z18:Z$24)</f>
        <v>145923.82394292165</v>
      </c>
      <c r="AB18" s="77">
        <f t="shared" si="2"/>
        <v>27.195297755900214</v>
      </c>
      <c r="AC18" s="78">
        <f t="shared" si="3"/>
        <v>25.656177047394294</v>
      </c>
      <c r="AD18" s="86">
        <f t="shared" si="16"/>
        <v>94.34048958639552</v>
      </c>
      <c r="AE18" s="78">
        <f t="shared" si="4"/>
        <v>1.5391207085059142</v>
      </c>
      <c r="AF18" s="87">
        <f t="shared" si="17"/>
        <v>5.6595104136044663</v>
      </c>
      <c r="AH18" s="88">
        <f t="shared" si="25"/>
        <v>2.5892359102488067E-5</v>
      </c>
      <c r="AI18" s="89">
        <f t="shared" si="18"/>
        <v>1.2688002082173744E-6</v>
      </c>
      <c r="AJ18" s="89">
        <f t="shared" si="22"/>
        <v>152396945.06106201</v>
      </c>
      <c r="AK18" s="89">
        <f>SUM(AJ18:AJ$24)/U18/U18</f>
        <v>8.34367649539242E-2</v>
      </c>
      <c r="AL18" s="89">
        <f t="shared" si="23"/>
        <v>134236516.9673087</v>
      </c>
      <c r="AM18" s="89">
        <f>SUM(AL18:AL$24)/U18/U18</f>
        <v>7.050325458157139E-2</v>
      </c>
      <c r="AN18" s="89">
        <f t="shared" si="24"/>
        <v>868126.53676198795</v>
      </c>
      <c r="AO18" s="90">
        <f>SUM(AN18:AN$24)/U18/U18</f>
        <v>6.2086526263664728E-3</v>
      </c>
      <c r="AP18" s="77">
        <f t="shared" si="5"/>
        <v>26.62914346929011</v>
      </c>
      <c r="AQ18" s="78">
        <f t="shared" si="6"/>
        <v>27.761452042510317</v>
      </c>
      <c r="AR18" s="78">
        <f t="shared" si="7"/>
        <v>25.13574904776268</v>
      </c>
      <c r="AS18" s="78">
        <f t="shared" si="8"/>
        <v>26.176605047025909</v>
      </c>
      <c r="AT18" s="78">
        <f t="shared" si="9"/>
        <v>1.3846825010265167</v>
      </c>
      <c r="AU18" s="91">
        <f t="shared" si="10"/>
        <v>1.6935589159853117</v>
      </c>
    </row>
    <row r="19" spans="1:47" ht="14.45" customHeight="1" x14ac:dyDescent="0.15">
      <c r="A19" s="203"/>
      <c r="B19" s="205" t="s">
        <v>203</v>
      </c>
      <c r="C19" s="71">
        <v>7360</v>
      </c>
      <c r="D19" s="72">
        <v>76</v>
      </c>
      <c r="E19" s="72">
        <v>2437</v>
      </c>
      <c r="F19" s="128">
        <v>25</v>
      </c>
      <c r="G19" s="74" t="s">
        <v>91</v>
      </c>
      <c r="H19" s="72">
        <v>4936772</v>
      </c>
      <c r="I19" s="72">
        <v>46155</v>
      </c>
      <c r="J19" s="75">
        <v>60</v>
      </c>
      <c r="K19" s="72">
        <v>91282</v>
      </c>
      <c r="L19" s="76">
        <v>2085238</v>
      </c>
      <c r="M19" s="179"/>
      <c r="N19" s="54"/>
      <c r="O19" s="77">
        <f t="shared" si="11"/>
        <v>0.52924419940271084</v>
      </c>
      <c r="P19" s="78">
        <f t="shared" si="12"/>
        <v>0.95825599073661039</v>
      </c>
      <c r="Q19" s="79">
        <f t="shared" si="13"/>
        <v>1.0326086956521738E-2</v>
      </c>
      <c r="R19" s="80">
        <f t="shared" si="14"/>
        <v>1.0775916932785451E-2</v>
      </c>
      <c r="S19" s="81">
        <f t="shared" si="15"/>
        <v>1.0258514567090685E-2</v>
      </c>
      <c r="T19" s="82">
        <f t="shared" si="19"/>
        <v>5.2546781425653451E-2</v>
      </c>
      <c r="U19" s="83">
        <f t="shared" si="20"/>
        <v>90836.179161506749</v>
      </c>
      <c r="V19" s="83">
        <f t="shared" si="21"/>
        <v>442945.9582617057</v>
      </c>
      <c r="W19" s="84">
        <f>SUM(V19:V$24)</f>
        <v>2113555.8982910379</v>
      </c>
      <c r="X19" s="85">
        <f t="shared" si="0"/>
        <v>438401.99069644406</v>
      </c>
      <c r="Y19" s="83">
        <f>SUM(X19:X$24)</f>
        <v>1969115.3661351779</v>
      </c>
      <c r="Z19" s="83">
        <f t="shared" si="1"/>
        <v>4543.9675652616506</v>
      </c>
      <c r="AA19" s="84">
        <f>SUM(Z19:Z$24)</f>
        <v>144440.53215585998</v>
      </c>
      <c r="AB19" s="77">
        <f t="shared" si="2"/>
        <v>23.267776317772405</v>
      </c>
      <c r="AC19" s="78">
        <f t="shared" si="3"/>
        <v>21.677655140404909</v>
      </c>
      <c r="AD19" s="86">
        <f t="shared" si="16"/>
        <v>93.16599422458377</v>
      </c>
      <c r="AE19" s="78">
        <f t="shared" si="4"/>
        <v>1.5901211773674968</v>
      </c>
      <c r="AF19" s="87">
        <f t="shared" si="17"/>
        <v>6.8340057754162338</v>
      </c>
      <c r="AH19" s="88">
        <f t="shared" si="25"/>
        <v>3.4422025585402812E-5</v>
      </c>
      <c r="AI19" s="89">
        <f t="shared" si="18"/>
        <v>4.1663017833268256E-6</v>
      </c>
      <c r="AJ19" s="89">
        <f t="shared" si="22"/>
        <v>134549294.14261889</v>
      </c>
      <c r="AK19" s="89">
        <f>SUM(AJ19:AJ$24)/U19/U19</f>
        <v>7.24267756807319E-2</v>
      </c>
      <c r="AL19" s="89">
        <f t="shared" si="23"/>
        <v>115743802.57261908</v>
      </c>
      <c r="AM19" s="89">
        <f>SUM(AL19:AL$24)/U19/U19</f>
        <v>6.0537886934175396E-2</v>
      </c>
      <c r="AN19" s="89">
        <f t="shared" si="24"/>
        <v>1590367.3933711536</v>
      </c>
      <c r="AO19" s="90">
        <f>SUM(AN19:AN$24)/U19/U19</f>
        <v>6.6585245812064058E-3</v>
      </c>
      <c r="AP19" s="77">
        <f t="shared" si="5"/>
        <v>22.740296743328901</v>
      </c>
      <c r="AQ19" s="78">
        <f t="shared" si="6"/>
        <v>23.795255892215909</v>
      </c>
      <c r="AR19" s="78">
        <f t="shared" si="7"/>
        <v>21.195407956435599</v>
      </c>
      <c r="AS19" s="78">
        <f t="shared" si="8"/>
        <v>22.159902324374219</v>
      </c>
      <c r="AT19" s="78">
        <f t="shared" si="9"/>
        <v>1.4301856027408286</v>
      </c>
      <c r="AU19" s="91">
        <f t="shared" si="10"/>
        <v>1.750056751994165</v>
      </c>
    </row>
    <row r="20" spans="1:47" ht="14.45" customHeight="1" x14ac:dyDescent="0.15">
      <c r="A20" s="203"/>
      <c r="B20" s="205" t="s">
        <v>204</v>
      </c>
      <c r="C20" s="71">
        <v>5343</v>
      </c>
      <c r="D20" s="72">
        <v>83</v>
      </c>
      <c r="E20" s="72">
        <v>1818</v>
      </c>
      <c r="F20" s="126">
        <v>41</v>
      </c>
      <c r="G20" s="74" t="s">
        <v>93</v>
      </c>
      <c r="H20" s="72">
        <v>3933785</v>
      </c>
      <c r="I20" s="72">
        <v>57468</v>
      </c>
      <c r="J20" s="75">
        <v>65</v>
      </c>
      <c r="K20" s="72">
        <v>86929</v>
      </c>
      <c r="L20" s="76">
        <v>1639074</v>
      </c>
      <c r="M20" s="179"/>
      <c r="N20" s="54"/>
      <c r="O20" s="77">
        <f t="shared" si="11"/>
        <v>0.5272548053228191</v>
      </c>
      <c r="P20" s="78">
        <f t="shared" si="12"/>
        <v>1.0086189358122006</v>
      </c>
      <c r="Q20" s="79">
        <f t="shared" si="13"/>
        <v>1.5534344001497287E-2</v>
      </c>
      <c r="R20" s="80">
        <f t="shared" si="14"/>
        <v>1.5401598611658128E-2</v>
      </c>
      <c r="S20" s="81">
        <f t="shared" si="15"/>
        <v>2.2552255225522552E-2</v>
      </c>
      <c r="T20" s="82">
        <f t="shared" si="19"/>
        <v>7.4302981236711113E-2</v>
      </c>
      <c r="U20" s="83">
        <f t="shared" si="20"/>
        <v>86063.030309565554</v>
      </c>
      <c r="V20" s="83">
        <f t="shared" si="21"/>
        <v>415199.73916380981</v>
      </c>
      <c r="W20" s="84">
        <f>SUM(V20:V$24)</f>
        <v>1670609.9400293324</v>
      </c>
      <c r="X20" s="85">
        <f t="shared" si="0"/>
        <v>405836.04867661721</v>
      </c>
      <c r="Y20" s="83">
        <f>SUM(X20:X$24)</f>
        <v>1530713.375438734</v>
      </c>
      <c r="Z20" s="83">
        <f t="shared" si="1"/>
        <v>9363.6904871926308</v>
      </c>
      <c r="AA20" s="84">
        <f>SUM(Z20:Z$24)</f>
        <v>139896.56459059831</v>
      </c>
      <c r="AB20" s="77">
        <f t="shared" si="2"/>
        <v>19.411470105342676</v>
      </c>
      <c r="AC20" s="78">
        <f t="shared" si="3"/>
        <v>17.785957221501661</v>
      </c>
      <c r="AD20" s="86">
        <f t="shared" si="16"/>
        <v>91.626018663091259</v>
      </c>
      <c r="AE20" s="78">
        <f t="shared" si="4"/>
        <v>1.6255128838410118</v>
      </c>
      <c r="AF20" s="87">
        <f t="shared" si="17"/>
        <v>8.3739813369087237</v>
      </c>
      <c r="AH20" s="88">
        <f t="shared" si="25"/>
        <v>6.1574834193006979E-5</v>
      </c>
      <c r="AI20" s="89">
        <f t="shared" si="18"/>
        <v>1.2125220577428737E-5</v>
      </c>
      <c r="AJ20" s="89">
        <f t="shared" si="22"/>
        <v>149773161.97424871</v>
      </c>
      <c r="AK20" s="89">
        <f>SUM(AJ20:AJ$24)/U20/U20</f>
        <v>6.251775683462768E-2</v>
      </c>
      <c r="AL20" s="89">
        <f t="shared" si="23"/>
        <v>125204417.67345518</v>
      </c>
      <c r="AM20" s="89">
        <f>SUM(AL20:AL$24)/U20/U20</f>
        <v>5.1812491458071874E-2</v>
      </c>
      <c r="AN20" s="89">
        <f t="shared" si="24"/>
        <v>3395590.7864340832</v>
      </c>
      <c r="AO20" s="90">
        <f>SUM(AN20:AN$24)/U20/U20</f>
        <v>7.202867819622938E-3</v>
      </c>
      <c r="AP20" s="77">
        <f t="shared" si="5"/>
        <v>18.921400503494219</v>
      </c>
      <c r="AQ20" s="78">
        <f t="shared" si="6"/>
        <v>19.901539707191134</v>
      </c>
      <c r="AR20" s="78">
        <f t="shared" si="7"/>
        <v>17.339815016386151</v>
      </c>
      <c r="AS20" s="78">
        <f t="shared" si="8"/>
        <v>18.232099426617172</v>
      </c>
      <c r="AT20" s="78">
        <f t="shared" si="9"/>
        <v>1.4591682505766246</v>
      </c>
      <c r="AU20" s="91">
        <f t="shared" si="10"/>
        <v>1.791857517105399</v>
      </c>
    </row>
    <row r="21" spans="1:47" ht="14.45" customHeight="1" x14ac:dyDescent="0.15">
      <c r="A21" s="203"/>
      <c r="B21" s="205" t="s">
        <v>184</v>
      </c>
      <c r="C21" s="71">
        <v>4879</v>
      </c>
      <c r="D21" s="72">
        <v>94</v>
      </c>
      <c r="E21" s="72">
        <v>1612</v>
      </c>
      <c r="F21" s="126">
        <v>39</v>
      </c>
      <c r="G21" s="74" t="s">
        <v>95</v>
      </c>
      <c r="H21" s="72">
        <v>3235341</v>
      </c>
      <c r="I21" s="72">
        <v>73470</v>
      </c>
      <c r="J21" s="75">
        <v>70</v>
      </c>
      <c r="K21" s="72">
        <v>80842</v>
      </c>
      <c r="L21" s="76">
        <v>1218817</v>
      </c>
      <c r="M21" s="179"/>
      <c r="N21" s="54"/>
      <c r="O21" s="77">
        <f t="shared" si="11"/>
        <v>0.53200229489386108</v>
      </c>
      <c r="P21" s="78">
        <f t="shared" si="12"/>
        <v>1.0001077519982688</v>
      </c>
      <c r="Q21" s="79">
        <f t="shared" si="13"/>
        <v>1.9266243082598892E-2</v>
      </c>
      <c r="R21" s="80">
        <f t="shared" si="14"/>
        <v>1.9264167330074092E-2</v>
      </c>
      <c r="S21" s="81">
        <f t="shared" si="15"/>
        <v>2.4193548387096774E-2</v>
      </c>
      <c r="T21" s="82">
        <f t="shared" si="19"/>
        <v>9.216617616612463E-2</v>
      </c>
      <c r="U21" s="83">
        <f t="shared" si="20"/>
        <v>79668.290583299415</v>
      </c>
      <c r="V21" s="83">
        <f t="shared" si="21"/>
        <v>381159.5683812066</v>
      </c>
      <c r="W21" s="84">
        <f>SUM(V21:V$24)</f>
        <v>1255410.2008655225</v>
      </c>
      <c r="X21" s="85">
        <f t="shared" si="0"/>
        <v>371937.96592037095</v>
      </c>
      <c r="Y21" s="83">
        <f>SUM(X21:X$24)</f>
        <v>1124877.3267621167</v>
      </c>
      <c r="Z21" s="83">
        <f t="shared" si="1"/>
        <v>9221.6024608356438</v>
      </c>
      <c r="AA21" s="84">
        <f>SUM(Z21:Z$24)</f>
        <v>130532.87410340569</v>
      </c>
      <c r="AB21" s="77">
        <f t="shared" si="2"/>
        <v>15.757965831498458</v>
      </c>
      <c r="AC21" s="78">
        <f t="shared" si="3"/>
        <v>14.119511270120322</v>
      </c>
      <c r="AD21" s="86">
        <f t="shared" si="16"/>
        <v>89.602372673616003</v>
      </c>
      <c r="AE21" s="78">
        <f t="shared" si="4"/>
        <v>1.6384545613781356</v>
      </c>
      <c r="AF21" s="87">
        <f t="shared" si="17"/>
        <v>10.397627326383988</v>
      </c>
      <c r="AH21" s="88">
        <f t="shared" si="25"/>
        <v>8.2039243166797738E-5</v>
      </c>
      <c r="AI21" s="89">
        <f t="shared" si="18"/>
        <v>1.4645298141152594E-5</v>
      </c>
      <c r="AJ21" s="89">
        <f t="shared" si="22"/>
        <v>108389414.18287851</v>
      </c>
      <c r="AK21" s="89">
        <f>SUM(AJ21:AJ$24)/U21/U21</f>
        <v>4.9359442485060169E-2</v>
      </c>
      <c r="AL21" s="89">
        <f t="shared" si="23"/>
        <v>86030320.393938348</v>
      </c>
      <c r="AM21" s="89">
        <f>SUM(AL21:AL$24)/U21/U21</f>
        <v>4.0737544878489872E-2</v>
      </c>
      <c r="AN21" s="89">
        <f t="shared" si="24"/>
        <v>3693175.4532595873</v>
      </c>
      <c r="AO21" s="90">
        <f>SUM(AN21:AN$24)/U21/U21</f>
        <v>7.8705921821388136E-3</v>
      </c>
      <c r="AP21" s="77">
        <f t="shared" si="5"/>
        <v>15.322512924457287</v>
      </c>
      <c r="AQ21" s="78">
        <f t="shared" si="6"/>
        <v>16.193418738539631</v>
      </c>
      <c r="AR21" s="78">
        <f t="shared" si="7"/>
        <v>13.723913807533405</v>
      </c>
      <c r="AS21" s="78">
        <f t="shared" si="8"/>
        <v>14.515108732707239</v>
      </c>
      <c r="AT21" s="78">
        <f t="shared" si="9"/>
        <v>1.4645704996389859</v>
      </c>
      <c r="AU21" s="91">
        <f t="shared" si="10"/>
        <v>1.8123386231172853</v>
      </c>
    </row>
    <row r="22" spans="1:47" ht="14.45" customHeight="1" x14ac:dyDescent="0.15">
      <c r="A22" s="203"/>
      <c r="B22" s="205" t="s">
        <v>148</v>
      </c>
      <c r="C22" s="71">
        <v>4241</v>
      </c>
      <c r="D22" s="72">
        <v>158</v>
      </c>
      <c r="E22" s="72">
        <v>1426</v>
      </c>
      <c r="F22" s="126">
        <v>76</v>
      </c>
      <c r="G22" s="74" t="s">
        <v>97</v>
      </c>
      <c r="H22" s="72">
        <v>2593169</v>
      </c>
      <c r="I22" s="72">
        <v>102673</v>
      </c>
      <c r="J22" s="75">
        <v>75</v>
      </c>
      <c r="K22" s="72">
        <v>72127</v>
      </c>
      <c r="L22" s="76">
        <v>835000</v>
      </c>
      <c r="M22" s="179"/>
      <c r="N22" s="54"/>
      <c r="O22" s="77">
        <f t="shared" si="11"/>
        <v>0.53363147123474564</v>
      </c>
      <c r="P22" s="78">
        <f t="shared" si="12"/>
        <v>0.98997905253822749</v>
      </c>
      <c r="Q22" s="79">
        <f t="shared" si="13"/>
        <v>3.7255364300872437E-2</v>
      </c>
      <c r="R22" s="80">
        <f t="shared" si="14"/>
        <v>3.7632477379549244E-2</v>
      </c>
      <c r="S22" s="81">
        <f t="shared" si="15"/>
        <v>5.3295932678821878E-2</v>
      </c>
      <c r="T22" s="82">
        <f t="shared" si="19"/>
        <v>0.17298263871345651</v>
      </c>
      <c r="U22" s="83">
        <f t="shared" si="20"/>
        <v>72325.568878545033</v>
      </c>
      <c r="V22" s="83">
        <f t="shared" si="21"/>
        <v>332454.00309099781</v>
      </c>
      <c r="W22" s="84">
        <f>SUM(V22:V$24)</f>
        <v>874250.63248431589</v>
      </c>
      <c r="X22" s="85">
        <f t="shared" si="0"/>
        <v>314735.55692345515</v>
      </c>
      <c r="Y22" s="83">
        <f>SUM(X22:X$24)</f>
        <v>752939.36084174586</v>
      </c>
      <c r="Z22" s="83">
        <f t="shared" si="1"/>
        <v>17718.446167542661</v>
      </c>
      <c r="AA22" s="84">
        <f>SUM(Z22:Z$24)</f>
        <v>121311.27164257003</v>
      </c>
      <c r="AB22" s="77">
        <f t="shared" si="2"/>
        <v>12.087711801512803</v>
      </c>
      <c r="AC22" s="78">
        <f t="shared" si="3"/>
        <v>10.410417401709521</v>
      </c>
      <c r="AD22" s="86">
        <f t="shared" si="16"/>
        <v>86.123970960381726</v>
      </c>
      <c r="AE22" s="78">
        <f t="shared" si="4"/>
        <v>1.6772943998032808</v>
      </c>
      <c r="AF22" s="87">
        <f t="shared" si="17"/>
        <v>13.876029039618265</v>
      </c>
      <c r="AH22" s="88">
        <f t="shared" si="25"/>
        <v>1.5662553770681221E-4</v>
      </c>
      <c r="AI22" s="89">
        <f t="shared" si="18"/>
        <v>3.5382521906533217E-5</v>
      </c>
      <c r="AJ22" s="89">
        <f t="shared" si="22"/>
        <v>106286415.23271358</v>
      </c>
      <c r="AK22" s="89">
        <f>SUM(AJ22:AJ$24)/U22/U22</f>
        <v>3.9169803769593503E-2</v>
      </c>
      <c r="AL22" s="89">
        <f t="shared" si="23"/>
        <v>78377214.940477461</v>
      </c>
      <c r="AM22" s="89">
        <f>SUM(AL22:AL$24)/U22/U22</f>
        <v>3.2982749667254001E-2</v>
      </c>
      <c r="AN22" s="89">
        <f t="shared" si="24"/>
        <v>6733515.7936340552</v>
      </c>
      <c r="AO22" s="90">
        <f>SUM(AN22:AN$24)/U22/U22</f>
        <v>8.8437903814732998E-3</v>
      </c>
      <c r="AP22" s="77">
        <f t="shared" si="5"/>
        <v>11.699801092507148</v>
      </c>
      <c r="AQ22" s="78">
        <f t="shared" si="6"/>
        <v>12.475622510518459</v>
      </c>
      <c r="AR22" s="78">
        <f t="shared" si="7"/>
        <v>10.05445879298974</v>
      </c>
      <c r="AS22" s="78">
        <f t="shared" si="8"/>
        <v>10.766376010429303</v>
      </c>
      <c r="AT22" s="78">
        <f t="shared" si="9"/>
        <v>1.492973198826649</v>
      </c>
      <c r="AU22" s="91">
        <f t="shared" si="10"/>
        <v>1.8616156007799125</v>
      </c>
    </row>
    <row r="23" spans="1:47" ht="14.45" customHeight="1" x14ac:dyDescent="0.15">
      <c r="A23" s="203"/>
      <c r="B23" s="205" t="s">
        <v>205</v>
      </c>
      <c r="C23" s="71">
        <v>2878</v>
      </c>
      <c r="D23" s="72">
        <v>205</v>
      </c>
      <c r="E23" s="72">
        <v>967</v>
      </c>
      <c r="F23" s="126">
        <v>108</v>
      </c>
      <c r="G23" s="74" t="s">
        <v>99</v>
      </c>
      <c r="H23" s="72">
        <v>1700191</v>
      </c>
      <c r="I23" s="72">
        <v>119801</v>
      </c>
      <c r="J23" s="75">
        <v>80</v>
      </c>
      <c r="K23" s="72">
        <v>58934</v>
      </c>
      <c r="L23" s="76">
        <v>505129</v>
      </c>
      <c r="M23" s="179"/>
      <c r="N23" s="54"/>
      <c r="O23" s="77">
        <f>IF(K23&lt;0.5,0.5,((L23-L24)-5*K24)/5/(K23-K24))</f>
        <v>0.51768128916741274</v>
      </c>
      <c r="P23" s="78">
        <f t="shared" si="12"/>
        <v>0.99185554200888892</v>
      </c>
      <c r="Q23" s="79">
        <f t="shared" si="13"/>
        <v>7.1230020847810979E-2</v>
      </c>
      <c r="R23" s="80">
        <f t="shared" si="14"/>
        <v>7.1814914401287497E-2</v>
      </c>
      <c r="S23" s="81">
        <f t="shared" si="15"/>
        <v>0.11168562564632885</v>
      </c>
      <c r="T23" s="82">
        <f>5*R23/(1+5*(1-O23)*R23)</f>
        <v>0.30606727504347936</v>
      </c>
      <c r="U23" s="83">
        <f t="shared" si="20"/>
        <v>59814.501127482465</v>
      </c>
      <c r="V23" s="83">
        <f>5*U23*((1-T23)+O23*T23)</f>
        <v>254922.83212754852</v>
      </c>
      <c r="W23" s="84">
        <f>SUM(V23:V$24)</f>
        <v>541796.62939331809</v>
      </c>
      <c r="X23" s="85">
        <f t="shared" si="0"/>
        <v>226451.61612984919</v>
      </c>
      <c r="Y23" s="83">
        <f>SUM(X23:X$24)</f>
        <v>438203.80391829071</v>
      </c>
      <c r="Z23" s="83">
        <f t="shared" si="1"/>
        <v>28471.215997699317</v>
      </c>
      <c r="AA23" s="84">
        <f>SUM(Z23:Z$24)</f>
        <v>103592.82547502738</v>
      </c>
      <c r="AB23" s="77">
        <f t="shared" si="2"/>
        <v>9.0579478083180636</v>
      </c>
      <c r="AC23" s="78">
        <f t="shared" si="3"/>
        <v>7.3260462874102767</v>
      </c>
      <c r="AD23" s="86">
        <f t="shared" si="16"/>
        <v>80.879758223851184</v>
      </c>
      <c r="AE23" s="78">
        <f t="shared" si="4"/>
        <v>1.7319015209077864</v>
      </c>
      <c r="AF23" s="87">
        <f t="shared" si="17"/>
        <v>19.120241776148813</v>
      </c>
      <c r="AH23" s="88">
        <f>IF(D23=0,0,T23*T23*(1-T23)/D23)</f>
        <v>3.1710077365618324E-4</v>
      </c>
      <c r="AI23" s="89">
        <f t="shared" si="18"/>
        <v>1.0259766977281999E-4</v>
      </c>
      <c r="AJ23" s="89">
        <f t="shared" si="22"/>
        <v>98610354.864315957</v>
      </c>
      <c r="AK23" s="89">
        <f>SUM(AJ23:AJ$24)/U23/U23</f>
        <v>2.7561925331084244E-2</v>
      </c>
      <c r="AL23" s="89">
        <f t="shared" si="23"/>
        <v>66198796.399129033</v>
      </c>
      <c r="AM23" s="89">
        <f>SUM(AL23:AL$24)/U23/U23</f>
        <v>2.6316680589772105E-2</v>
      </c>
      <c r="AN23" s="89">
        <f t="shared" si="24"/>
        <v>11571891.275046501</v>
      </c>
      <c r="AO23" s="90">
        <f>SUM(AN23:AN$24)/U23/U23</f>
        <v>1.1048277163277343E-2</v>
      </c>
      <c r="AP23" s="77">
        <f t="shared" si="5"/>
        <v>8.7325528293280783</v>
      </c>
      <c r="AQ23" s="78">
        <f t="shared" si="6"/>
        <v>9.3833427873080488</v>
      </c>
      <c r="AR23" s="78">
        <f t="shared" si="7"/>
        <v>7.0080869186952341</v>
      </c>
      <c r="AS23" s="78">
        <f t="shared" si="8"/>
        <v>7.6440056561253193</v>
      </c>
      <c r="AT23" s="78">
        <f t="shared" si="9"/>
        <v>1.525884381935209</v>
      </c>
      <c r="AU23" s="91">
        <f t="shared" si="10"/>
        <v>1.9379186598803637</v>
      </c>
    </row>
    <row r="24" spans="1:47" ht="14.45" customHeight="1" x14ac:dyDescent="0.15">
      <c r="A24" s="183"/>
      <c r="B24" s="206" t="s">
        <v>206</v>
      </c>
      <c r="C24" s="94">
        <v>1761</v>
      </c>
      <c r="D24" s="95">
        <v>239</v>
      </c>
      <c r="E24" s="95">
        <v>569</v>
      </c>
      <c r="F24" s="180">
        <v>149</v>
      </c>
      <c r="G24" s="97" t="s">
        <v>101</v>
      </c>
      <c r="H24" s="95">
        <v>1052072</v>
      </c>
      <c r="I24" s="95">
        <v>159813</v>
      </c>
      <c r="J24" s="98">
        <v>85</v>
      </c>
      <c r="K24" s="95">
        <v>41062</v>
      </c>
      <c r="L24" s="99">
        <v>253559</v>
      </c>
      <c r="M24" s="179"/>
      <c r="N24" s="54"/>
      <c r="O24" s="100">
        <v>1</v>
      </c>
      <c r="P24" s="101">
        <f>IF(H24&lt;0.5,1,(I24/H24)/(K24/L24))</f>
        <v>0.93800590719217503</v>
      </c>
      <c r="Q24" s="102">
        <f t="shared" si="13"/>
        <v>0.13571834185122089</v>
      </c>
      <c r="R24" s="103">
        <f t="shared" si="14"/>
        <v>0.14468815261247117</v>
      </c>
      <c r="S24" s="104">
        <f t="shared" si="15"/>
        <v>0.26186291739894552</v>
      </c>
      <c r="T24" s="100">
        <v>1</v>
      </c>
      <c r="U24" s="105">
        <f>U23*(1-T23)</f>
        <v>41507.239759308781</v>
      </c>
      <c r="V24" s="105">
        <f>U24/R24</f>
        <v>286873.79726576956</v>
      </c>
      <c r="W24" s="106">
        <f>SUM(V24:V$24)</f>
        <v>286873.79726576956</v>
      </c>
      <c r="X24" s="100">
        <f t="shared" si="0"/>
        <v>211752.18778844152</v>
      </c>
      <c r="Y24" s="105">
        <f>SUM(X24:X$24)</f>
        <v>211752.18778844152</v>
      </c>
      <c r="Z24" s="105">
        <f t="shared" si="1"/>
        <v>75121.609477328064</v>
      </c>
      <c r="AA24" s="106">
        <f>SUM(Z24:Z$24)</f>
        <v>75121.609477328064</v>
      </c>
      <c r="AB24" s="107">
        <f t="shared" si="2"/>
        <v>6.9114159103155659</v>
      </c>
      <c r="AC24" s="101">
        <f t="shared" si="3"/>
        <v>5.1015723766828431</v>
      </c>
      <c r="AD24" s="108">
        <f t="shared" si="16"/>
        <v>73.813708260105443</v>
      </c>
      <c r="AE24" s="101">
        <f t="shared" si="4"/>
        <v>1.8098435336327232</v>
      </c>
      <c r="AF24" s="109">
        <f t="shared" si="17"/>
        <v>26.186291739894557</v>
      </c>
      <c r="AH24" s="110">
        <f>0</f>
        <v>0</v>
      </c>
      <c r="AI24" s="111">
        <f t="shared" si="18"/>
        <v>3.3970251298815211E-4</v>
      </c>
      <c r="AJ24" s="111">
        <v>0</v>
      </c>
      <c r="AK24" s="111">
        <f>(1-R24)/R24/R24/D24</f>
        <v>0.1709466693516635</v>
      </c>
      <c r="AL24" s="111">
        <f>V24*V24*AI24</f>
        <v>27956353.527263861</v>
      </c>
      <c r="AM24" s="111">
        <f>(1-S24)*(1-S24)*(1-R24)/R24/R24/D24+AI24/R24/R24</f>
        <v>0.10936646680395863</v>
      </c>
      <c r="AN24" s="111">
        <f>V24*V24*AI24</f>
        <v>27956353.527263861</v>
      </c>
      <c r="AO24" s="112">
        <f>S24*S24*(1-R24)/R24/R24/D24+AI24/R24/R24</f>
        <v>2.7948984564414116E-2</v>
      </c>
      <c r="AP24" s="107">
        <f t="shared" si="5"/>
        <v>6.1010402412698141</v>
      </c>
      <c r="AQ24" s="101">
        <f t="shared" si="6"/>
        <v>7.7217915793613177</v>
      </c>
      <c r="AR24" s="101">
        <f t="shared" si="7"/>
        <v>4.4533885918855933</v>
      </c>
      <c r="AS24" s="101">
        <f t="shared" si="8"/>
        <v>5.7497561614800929</v>
      </c>
      <c r="AT24" s="101">
        <f t="shared" si="9"/>
        <v>1.4821717174772089</v>
      </c>
      <c r="AU24" s="113">
        <f t="shared" si="10"/>
        <v>2.1375153497882375</v>
      </c>
    </row>
    <row r="25" spans="1:47" ht="14.45" customHeight="1" x14ac:dyDescent="0.15">
      <c r="A25" s="203" t="s">
        <v>102</v>
      </c>
      <c r="B25" s="204" t="s">
        <v>67</v>
      </c>
      <c r="C25" s="114">
        <v>4331</v>
      </c>
      <c r="D25" s="49">
        <v>2</v>
      </c>
      <c r="E25" s="49">
        <v>1447</v>
      </c>
      <c r="F25" s="115">
        <v>0</v>
      </c>
      <c r="G25" s="51" t="s">
        <v>67</v>
      </c>
      <c r="H25" s="49">
        <v>2565299</v>
      </c>
      <c r="I25" s="49">
        <v>1509</v>
      </c>
      <c r="J25" s="52">
        <v>0</v>
      </c>
      <c r="K25" s="49">
        <v>100000</v>
      </c>
      <c r="L25" s="53">
        <v>8638891</v>
      </c>
      <c r="M25" s="179"/>
      <c r="N25" s="54"/>
      <c r="O25" s="116">
        <f t="shared" ref="O25:O40" si="26">IF(K25&lt;0.5,0.5,((L25-L26)-5*K26)/5/(K25-K26))</f>
        <v>0.17388316151202748</v>
      </c>
      <c r="P25" s="117">
        <f t="shared" ref="P25:P40" si="27">IF(H25&lt;0.5,1,(I25/H25)/((K25-K26)/(L25-L26)))</f>
        <v>1.0082842014159938</v>
      </c>
      <c r="Q25" s="57">
        <f t="shared" si="13"/>
        <v>4.6178711613945972E-4</v>
      </c>
      <c r="R25" s="118">
        <f t="shared" si="14"/>
        <v>4.5799300979916616E-4</v>
      </c>
      <c r="S25" s="119">
        <f t="shared" si="15"/>
        <v>0</v>
      </c>
      <c r="T25" s="120">
        <f>5*R25/(1+5*(1-O25)*R25)</f>
        <v>2.2856411218364968E-3</v>
      </c>
      <c r="U25" s="121">
        <v>100000</v>
      </c>
      <c r="V25" s="121">
        <f>5*U25*((1-T25)+O25*T25)</f>
        <v>499055.89669125516</v>
      </c>
      <c r="W25" s="122">
        <f>SUM(V25:V$42)</f>
        <v>8640575.5595268812</v>
      </c>
      <c r="X25" s="123">
        <f t="shared" si="0"/>
        <v>499055.89669125516</v>
      </c>
      <c r="Y25" s="121">
        <f>SUM(X25:X$42)</f>
        <v>8350452.249652056</v>
      </c>
      <c r="Z25" s="121">
        <f t="shared" si="1"/>
        <v>0</v>
      </c>
      <c r="AA25" s="122">
        <f>SUM(Z25:Z$42)</f>
        <v>290123.30987482355</v>
      </c>
      <c r="AB25" s="116">
        <f t="shared" si="2"/>
        <v>86.405755595268815</v>
      </c>
      <c r="AC25" s="117">
        <f t="shared" si="3"/>
        <v>83.504522496520565</v>
      </c>
      <c r="AD25" s="64">
        <f t="shared" si="16"/>
        <v>96.642314995383131</v>
      </c>
      <c r="AE25" s="117">
        <f t="shared" si="4"/>
        <v>2.9012330987482353</v>
      </c>
      <c r="AF25" s="65">
        <f t="shared" si="17"/>
        <v>3.3576850046168607</v>
      </c>
      <c r="AH25" s="66">
        <f>IF(D25=0,0,T25*T25*(1-T25)/D25)</f>
        <v>2.6061073967814968E-6</v>
      </c>
      <c r="AI25" s="67">
        <f t="shared" si="18"/>
        <v>0</v>
      </c>
      <c r="AJ25" s="67">
        <f>U25*U25*((1-O25)*5+AB26)^2*AH25</f>
        <v>191549573.08256957</v>
      </c>
      <c r="AK25" s="67">
        <f>SUM(AJ25:AJ$42)/U25/U25</f>
        <v>0.13740193309683441</v>
      </c>
      <c r="AL25" s="67">
        <f>U25*U25*((1-O25)*5*(1-S25)+AC26)^2*AH25+V25*V25*AI25</f>
        <v>178775930.88614824</v>
      </c>
      <c r="AM25" s="67">
        <f>SUM(AL25:AL$42)/U25/U25</f>
        <v>0.11608447765865662</v>
      </c>
      <c r="AN25" s="67">
        <f>U25*U25*((1-O25)*5*S25+AE26)^2*AH25+V25*V25*AI25</f>
        <v>220366.26495310664</v>
      </c>
      <c r="AO25" s="68">
        <f>SUM(AN25:AN$42)/U25/U25</f>
        <v>8.7898046514077732E-3</v>
      </c>
      <c r="AP25" s="116">
        <f t="shared" si="5"/>
        <v>85.679227367197257</v>
      </c>
      <c r="AQ25" s="117">
        <f t="shared" si="6"/>
        <v>87.132283823340373</v>
      </c>
      <c r="AR25" s="117">
        <f t="shared" si="7"/>
        <v>82.836727520967813</v>
      </c>
      <c r="AS25" s="117">
        <f t="shared" si="8"/>
        <v>84.172317472073317</v>
      </c>
      <c r="AT25" s="117">
        <f t="shared" si="9"/>
        <v>2.7174753409559504</v>
      </c>
      <c r="AU25" s="124">
        <f t="shared" si="10"/>
        <v>3.0849908565405202</v>
      </c>
    </row>
    <row r="26" spans="1:47" ht="14.45" customHeight="1" x14ac:dyDescent="0.15">
      <c r="A26" s="208"/>
      <c r="B26" s="205" t="s">
        <v>69</v>
      </c>
      <c r="C26" s="71">
        <v>4376</v>
      </c>
      <c r="D26" s="72">
        <v>1</v>
      </c>
      <c r="E26" s="72">
        <v>1448</v>
      </c>
      <c r="F26" s="126">
        <v>0</v>
      </c>
      <c r="G26" s="74" t="s">
        <v>69</v>
      </c>
      <c r="H26" s="72">
        <v>2708194</v>
      </c>
      <c r="I26" s="72">
        <v>219</v>
      </c>
      <c r="J26" s="75">
        <v>5</v>
      </c>
      <c r="K26" s="72">
        <v>99709</v>
      </c>
      <c r="L26" s="76">
        <v>8140093</v>
      </c>
      <c r="M26" s="179"/>
      <c r="N26" s="54"/>
      <c r="O26" s="77">
        <f t="shared" si="26"/>
        <v>0.44736842105263158</v>
      </c>
      <c r="P26" s="78">
        <f t="shared" si="27"/>
        <v>1.0607026014578835</v>
      </c>
      <c r="Q26" s="79">
        <f t="shared" si="13"/>
        <v>2.2851919561243144E-4</v>
      </c>
      <c r="R26" s="80">
        <f t="shared" si="14"/>
        <v>2.1544134548019686E-4</v>
      </c>
      <c r="S26" s="81">
        <f t="shared" si="15"/>
        <v>0</v>
      </c>
      <c r="T26" s="82">
        <f>5*R26/(1+5*(1-O26)*R26)</f>
        <v>1.0765658494145353E-3</v>
      </c>
      <c r="U26" s="83">
        <f>U25*(1-T25)</f>
        <v>99771.435887816348</v>
      </c>
      <c r="V26" s="83">
        <f>5*U26*((1-T26)+O26*T26)</f>
        <v>498560.38721104211</v>
      </c>
      <c r="W26" s="84">
        <f>SUM(V26:V$42)</f>
        <v>8141519.6628356241</v>
      </c>
      <c r="X26" s="85">
        <f t="shared" si="0"/>
        <v>498560.38721104211</v>
      </c>
      <c r="Y26" s="83">
        <f>SUM(X26:X$42)</f>
        <v>7851396.3529608008</v>
      </c>
      <c r="Z26" s="83">
        <f t="shared" si="1"/>
        <v>0</v>
      </c>
      <c r="AA26" s="84">
        <f>SUM(Z26:Z$42)</f>
        <v>290123.30987482355</v>
      </c>
      <c r="AB26" s="77">
        <f t="shared" si="2"/>
        <v>81.60170884971528</v>
      </c>
      <c r="AC26" s="78">
        <f t="shared" si="3"/>
        <v>78.693829382078476</v>
      </c>
      <c r="AD26" s="86">
        <f t="shared" si="16"/>
        <v>96.436496847152796</v>
      </c>
      <c r="AE26" s="78">
        <f t="shared" si="4"/>
        <v>2.9078794676368105</v>
      </c>
      <c r="AF26" s="87">
        <f t="shared" si="17"/>
        <v>3.5635031528472174</v>
      </c>
      <c r="AH26" s="88">
        <f>IF(D26=0,0,T26*T26*(1-T26)/D26)</f>
        <v>1.1577462947352843E-6</v>
      </c>
      <c r="AI26" s="89">
        <f t="shared" si="18"/>
        <v>0</v>
      </c>
      <c r="AJ26" s="89">
        <f>U26*U26*((1-O26)*5+AB27)^2*AH26</f>
        <v>72747491.84783411</v>
      </c>
      <c r="AK26" s="89">
        <f>SUM(AJ26:AJ$42)/U26/U26</f>
        <v>0.11878937497499033</v>
      </c>
      <c r="AL26" s="89">
        <f>U26*U26*((1-O26)*5*(1-S26)+AC27)^2*AH26+V26*V26*AI26</f>
        <v>67514305.37530528</v>
      </c>
      <c r="AM26" s="89">
        <f>SUM(AL26:AL$42)/U26/U26</f>
        <v>9.865735980575667E-2</v>
      </c>
      <c r="AN26" s="89">
        <f>U26*U26*((1-O26)*5*S26+AE27)^2*AH26+V26*V26*AI26</f>
        <v>97659.44314655893</v>
      </c>
      <c r="AO26" s="90">
        <f>SUM(AN26:AN$42)/U26/U26</f>
        <v>8.8079857997151925E-3</v>
      </c>
      <c r="AP26" s="77">
        <f t="shared" si="5"/>
        <v>80.926178492955557</v>
      </c>
      <c r="AQ26" s="78">
        <f t="shared" si="6"/>
        <v>82.277239206475002</v>
      </c>
      <c r="AR26" s="78">
        <f t="shared" si="7"/>
        <v>78.078197906738083</v>
      </c>
      <c r="AS26" s="78">
        <f t="shared" si="8"/>
        <v>79.30946085741887</v>
      </c>
      <c r="AT26" s="78">
        <f t="shared" si="9"/>
        <v>2.7239317624372461</v>
      </c>
      <c r="AU26" s="91">
        <f t="shared" si="10"/>
        <v>3.0918271728363749</v>
      </c>
    </row>
    <row r="27" spans="1:47" ht="14.45" customHeight="1" x14ac:dyDescent="0.15">
      <c r="A27" s="208"/>
      <c r="B27" s="205" t="s">
        <v>71</v>
      </c>
      <c r="C27" s="127">
        <v>4791</v>
      </c>
      <c r="D27" s="72">
        <v>0</v>
      </c>
      <c r="E27" s="72">
        <v>1587</v>
      </c>
      <c r="F27" s="126">
        <v>0</v>
      </c>
      <c r="G27" s="74" t="s">
        <v>71</v>
      </c>
      <c r="H27" s="72">
        <v>2870493</v>
      </c>
      <c r="I27" s="72">
        <v>203</v>
      </c>
      <c r="J27" s="75">
        <v>10</v>
      </c>
      <c r="K27" s="72">
        <v>99671</v>
      </c>
      <c r="L27" s="76">
        <v>7641653</v>
      </c>
      <c r="M27" s="179"/>
      <c r="N27" s="54"/>
      <c r="O27" s="77">
        <f t="shared" si="26"/>
        <v>0.54594594594594592</v>
      </c>
      <c r="P27" s="78">
        <f t="shared" si="27"/>
        <v>0.95236501468845525</v>
      </c>
      <c r="Q27" s="79">
        <f t="shared" si="13"/>
        <v>0</v>
      </c>
      <c r="R27" s="80">
        <f t="shared" si="14"/>
        <v>0</v>
      </c>
      <c r="S27" s="81">
        <f t="shared" si="15"/>
        <v>0</v>
      </c>
      <c r="T27" s="82">
        <f t="shared" ref="T27:T40" si="28">5*R27/(1+5*(1-O27)*R27)</f>
        <v>0</v>
      </c>
      <c r="U27" s="83">
        <f t="shared" ref="U27:U41" si="29">U26*(1-T26)</f>
        <v>99664.025367192473</v>
      </c>
      <c r="V27" s="83">
        <f t="shared" ref="V27:V40" si="30">5*U27*((1-T27)+O27*T27)</f>
        <v>498320.12683596235</v>
      </c>
      <c r="W27" s="84">
        <f>SUM(V27:V$42)</f>
        <v>7642959.2756245816</v>
      </c>
      <c r="X27" s="85">
        <f t="shared" si="0"/>
        <v>498320.12683596235</v>
      </c>
      <c r="Y27" s="83">
        <f>SUM(X27:X$42)</f>
        <v>7352835.9657497583</v>
      </c>
      <c r="Z27" s="83">
        <f t="shared" si="1"/>
        <v>0</v>
      </c>
      <c r="AA27" s="84">
        <f>SUM(Z27:Z$42)</f>
        <v>290123.30987482355</v>
      </c>
      <c r="AB27" s="77">
        <f t="shared" si="2"/>
        <v>76.687242437435202</v>
      </c>
      <c r="AC27" s="78">
        <f t="shared" si="3"/>
        <v>73.776229072222222</v>
      </c>
      <c r="AD27" s="86">
        <f t="shared" si="16"/>
        <v>96.204044802382995</v>
      </c>
      <c r="AE27" s="78">
        <f t="shared" si="4"/>
        <v>2.9110133652129879</v>
      </c>
      <c r="AF27" s="87">
        <f t="shared" si="17"/>
        <v>3.7959551976170216</v>
      </c>
      <c r="AH27" s="88">
        <f t="shared" ref="AH27:AH40" si="31">IF(D27=0,0,T27*T27*(1-T27)/D27)</f>
        <v>0</v>
      </c>
      <c r="AI27" s="89">
        <f t="shared" si="18"/>
        <v>0</v>
      </c>
      <c r="AJ27" s="89">
        <f t="shared" ref="AJ27:AJ40" si="32">U27*U27*((1-O27)*5+AB28)^2*AH27</f>
        <v>0</v>
      </c>
      <c r="AK27" s="89">
        <f>SUM(AJ27:AJ$42)/U27/U27</f>
        <v>0.11172167849938391</v>
      </c>
      <c r="AL27" s="89">
        <f t="shared" ref="AL27:AL40" si="33">U27*U27*((1-O27)*5*(1-S27)+AC28)^2*AH27+V27*V27*AI27</f>
        <v>0</v>
      </c>
      <c r="AM27" s="89">
        <f>SUM(AL27:AL$42)/U27/U27</f>
        <v>9.2073099235138484E-2</v>
      </c>
      <c r="AN27" s="89">
        <f t="shared" ref="AN27:AN40" si="34">U27*U27*((1-O27)*5*S27+AE28)^2*AH27+V27*V27*AI27</f>
        <v>0</v>
      </c>
      <c r="AO27" s="90">
        <f>SUM(AN27:AN$42)/U27/U27</f>
        <v>8.8171493236671762E-3</v>
      </c>
      <c r="AP27" s="77">
        <f t="shared" si="5"/>
        <v>76.032116495250619</v>
      </c>
      <c r="AQ27" s="78">
        <f t="shared" si="6"/>
        <v>77.342368379619785</v>
      </c>
      <c r="AR27" s="78">
        <f t="shared" si="7"/>
        <v>73.181495503284239</v>
      </c>
      <c r="AS27" s="78">
        <f t="shared" si="8"/>
        <v>74.370962641160204</v>
      </c>
      <c r="AT27" s="78">
        <f t="shared" si="9"/>
        <v>2.7269699984707989</v>
      </c>
      <c r="AU27" s="91">
        <f t="shared" si="10"/>
        <v>3.0950567319551769</v>
      </c>
    </row>
    <row r="28" spans="1:47" ht="14.45" customHeight="1" x14ac:dyDescent="0.15">
      <c r="A28" s="208"/>
      <c r="B28" s="205" t="s">
        <v>73</v>
      </c>
      <c r="C28" s="71">
        <v>4425</v>
      </c>
      <c r="D28" s="72">
        <v>0</v>
      </c>
      <c r="E28" s="72">
        <v>1435</v>
      </c>
      <c r="F28" s="126">
        <v>0</v>
      </c>
      <c r="G28" s="74" t="s">
        <v>73</v>
      </c>
      <c r="H28" s="72">
        <v>2932213</v>
      </c>
      <c r="I28" s="72">
        <v>481</v>
      </c>
      <c r="J28" s="75">
        <v>15</v>
      </c>
      <c r="K28" s="72">
        <v>99634</v>
      </c>
      <c r="L28" s="76">
        <v>7143382</v>
      </c>
      <c r="M28" s="179"/>
      <c r="N28" s="54"/>
      <c r="O28" s="77">
        <f t="shared" si="26"/>
        <v>0.55999999999999994</v>
      </c>
      <c r="P28" s="78">
        <f t="shared" si="27"/>
        <v>1.0211362288483135</v>
      </c>
      <c r="Q28" s="79">
        <f t="shared" si="13"/>
        <v>0</v>
      </c>
      <c r="R28" s="80">
        <f t="shared" si="14"/>
        <v>0</v>
      </c>
      <c r="S28" s="81">
        <f t="shared" si="15"/>
        <v>0</v>
      </c>
      <c r="T28" s="82">
        <f t="shared" si="28"/>
        <v>0</v>
      </c>
      <c r="U28" s="83">
        <f t="shared" si="29"/>
        <v>99664.025367192473</v>
      </c>
      <c r="V28" s="83">
        <f t="shared" si="30"/>
        <v>498320.12683596235</v>
      </c>
      <c r="W28" s="84">
        <f>SUM(V28:V$42)</f>
        <v>7144639.1487886189</v>
      </c>
      <c r="X28" s="85">
        <f t="shared" si="0"/>
        <v>498320.12683596235</v>
      </c>
      <c r="Y28" s="83">
        <f>SUM(X28:X$42)</f>
        <v>6854515.8389137955</v>
      </c>
      <c r="Z28" s="83">
        <f t="shared" si="1"/>
        <v>0</v>
      </c>
      <c r="AA28" s="84">
        <f>SUM(Z28:Z$42)</f>
        <v>290123.30987482355</v>
      </c>
      <c r="AB28" s="77">
        <f t="shared" si="2"/>
        <v>71.687242437435202</v>
      </c>
      <c r="AC28" s="78">
        <f t="shared" si="3"/>
        <v>68.776229072222222</v>
      </c>
      <c r="AD28" s="86">
        <f t="shared" si="16"/>
        <v>95.939286731870652</v>
      </c>
      <c r="AE28" s="78">
        <f t="shared" si="4"/>
        <v>2.9110133652129879</v>
      </c>
      <c r="AF28" s="87">
        <f t="shared" si="17"/>
        <v>4.0607132681293541</v>
      </c>
      <c r="AH28" s="88">
        <f t="shared" si="31"/>
        <v>0</v>
      </c>
      <c r="AI28" s="89">
        <f t="shared" si="18"/>
        <v>0</v>
      </c>
      <c r="AJ28" s="89">
        <f t="shared" si="32"/>
        <v>0</v>
      </c>
      <c r="AK28" s="89">
        <f>SUM(AJ28:AJ$42)/U28/U28</f>
        <v>0.11172167849938391</v>
      </c>
      <c r="AL28" s="89">
        <f t="shared" si="33"/>
        <v>0</v>
      </c>
      <c r="AM28" s="89">
        <f>SUM(AL28:AL$42)/U28/U28</f>
        <v>9.2073099235138484E-2</v>
      </c>
      <c r="AN28" s="89">
        <f t="shared" si="34"/>
        <v>0</v>
      </c>
      <c r="AO28" s="90">
        <f>SUM(AN28:AN$42)/U28/U28</f>
        <v>8.8171493236671762E-3</v>
      </c>
      <c r="AP28" s="77">
        <f t="shared" si="5"/>
        <v>71.032116495250619</v>
      </c>
      <c r="AQ28" s="78">
        <f t="shared" si="6"/>
        <v>72.342368379619785</v>
      </c>
      <c r="AR28" s="78">
        <f t="shared" si="7"/>
        <v>68.181495503284239</v>
      </c>
      <c r="AS28" s="78">
        <f t="shared" si="8"/>
        <v>69.370962641160204</v>
      </c>
      <c r="AT28" s="78">
        <f t="shared" si="9"/>
        <v>2.7269699984707989</v>
      </c>
      <c r="AU28" s="91">
        <f t="shared" si="10"/>
        <v>3.0950567319551769</v>
      </c>
    </row>
    <row r="29" spans="1:47" ht="14.45" customHeight="1" x14ac:dyDescent="0.15">
      <c r="A29" s="208"/>
      <c r="B29" s="205" t="s">
        <v>75</v>
      </c>
      <c r="C29" s="71">
        <v>3332</v>
      </c>
      <c r="D29" s="72">
        <v>1</v>
      </c>
      <c r="E29" s="72">
        <v>1133</v>
      </c>
      <c r="F29" s="126">
        <v>0</v>
      </c>
      <c r="G29" s="74" t="s">
        <v>75</v>
      </c>
      <c r="H29" s="72">
        <v>3076411</v>
      </c>
      <c r="I29" s="72">
        <v>791</v>
      </c>
      <c r="J29" s="75">
        <v>20</v>
      </c>
      <c r="K29" s="72">
        <v>99554</v>
      </c>
      <c r="L29" s="76">
        <v>6645388</v>
      </c>
      <c r="M29" s="179"/>
      <c r="N29" s="54"/>
      <c r="O29" s="77">
        <f t="shared" si="26"/>
        <v>0.50406504065040647</v>
      </c>
      <c r="P29" s="78">
        <f t="shared" si="27"/>
        <v>1.0398951367025973</v>
      </c>
      <c r="Q29" s="79">
        <f t="shared" si="13"/>
        <v>3.0012004801920766E-4</v>
      </c>
      <c r="R29" s="80">
        <f t="shared" si="14"/>
        <v>2.8860606942624823E-4</v>
      </c>
      <c r="S29" s="81">
        <f t="shared" si="15"/>
        <v>0</v>
      </c>
      <c r="T29" s="82">
        <f t="shared" si="28"/>
        <v>1.4419983821476383E-3</v>
      </c>
      <c r="U29" s="83">
        <f t="shared" si="29"/>
        <v>99664.025367192473</v>
      </c>
      <c r="V29" s="83">
        <f t="shared" si="30"/>
        <v>497963.75947158807</v>
      </c>
      <c r="W29" s="84">
        <f>SUM(V29:V$42)</f>
        <v>6646319.021952657</v>
      </c>
      <c r="X29" s="85">
        <f t="shared" si="0"/>
        <v>497963.75947158807</v>
      </c>
      <c r="Y29" s="83">
        <f>SUM(X29:X$42)</f>
        <v>6356195.7120778337</v>
      </c>
      <c r="Z29" s="83">
        <f t="shared" si="1"/>
        <v>0</v>
      </c>
      <c r="AA29" s="84">
        <f>SUM(Z29:Z$42)</f>
        <v>290123.30987482355</v>
      </c>
      <c r="AB29" s="77">
        <f t="shared" si="2"/>
        <v>66.687242437435202</v>
      </c>
      <c r="AC29" s="78">
        <f t="shared" si="3"/>
        <v>63.776229072222222</v>
      </c>
      <c r="AD29" s="86">
        <f t="shared" si="16"/>
        <v>95.634827204102734</v>
      </c>
      <c r="AE29" s="78">
        <f t="shared" si="4"/>
        <v>2.9110133652129879</v>
      </c>
      <c r="AF29" s="87">
        <f t="shared" si="17"/>
        <v>4.3651727958972808</v>
      </c>
      <c r="AH29" s="88">
        <f t="shared" si="31"/>
        <v>2.0763609013207071E-6</v>
      </c>
      <c r="AI29" s="89">
        <f t="shared" si="18"/>
        <v>0</v>
      </c>
      <c r="AJ29" s="89">
        <f t="shared" si="32"/>
        <v>85163881.764302075</v>
      </c>
      <c r="AK29" s="89">
        <f>SUM(AJ29:AJ$42)/U29/U29</f>
        <v>0.11172167849938391</v>
      </c>
      <c r="AL29" s="89">
        <f t="shared" si="33"/>
        <v>77612022.937820002</v>
      </c>
      <c r="AM29" s="89">
        <f>SUM(AL29:AL$42)/U29/U29</f>
        <v>9.2073099235138484E-2</v>
      </c>
      <c r="AN29" s="89">
        <f t="shared" si="34"/>
        <v>175275.61398105317</v>
      </c>
      <c r="AO29" s="90">
        <f>SUM(AN29:AN$42)/U29/U29</f>
        <v>8.8171493236671762E-3</v>
      </c>
      <c r="AP29" s="77">
        <f t="shared" si="5"/>
        <v>66.032116495250619</v>
      </c>
      <c r="AQ29" s="78">
        <f t="shared" si="6"/>
        <v>67.342368379619785</v>
      </c>
      <c r="AR29" s="78">
        <f t="shared" si="7"/>
        <v>63.181495503284239</v>
      </c>
      <c r="AS29" s="78">
        <f t="shared" si="8"/>
        <v>64.370962641160204</v>
      </c>
      <c r="AT29" s="78">
        <f t="shared" si="9"/>
        <v>2.7269699984707989</v>
      </c>
      <c r="AU29" s="91">
        <f t="shared" si="10"/>
        <v>3.0950567319551769</v>
      </c>
    </row>
    <row r="30" spans="1:47" ht="14.45" customHeight="1" x14ac:dyDescent="0.15">
      <c r="A30" s="208"/>
      <c r="B30" s="205" t="s">
        <v>77</v>
      </c>
      <c r="C30" s="71">
        <v>4526</v>
      </c>
      <c r="D30" s="72">
        <v>0</v>
      </c>
      <c r="E30" s="72">
        <v>1563</v>
      </c>
      <c r="F30" s="126">
        <v>0</v>
      </c>
      <c r="G30" s="74" t="s">
        <v>77</v>
      </c>
      <c r="H30" s="72">
        <v>3511714</v>
      </c>
      <c r="I30" s="72">
        <v>1025</v>
      </c>
      <c r="J30" s="75">
        <v>25</v>
      </c>
      <c r="K30" s="72">
        <v>99431</v>
      </c>
      <c r="L30" s="76">
        <v>6147923</v>
      </c>
      <c r="M30" s="179"/>
      <c r="N30" s="54"/>
      <c r="O30" s="77">
        <f t="shared" si="26"/>
        <v>0.52689655172413796</v>
      </c>
      <c r="P30" s="78">
        <f t="shared" si="27"/>
        <v>1.000066319908661</v>
      </c>
      <c r="Q30" s="79">
        <f t="shared" si="13"/>
        <v>0</v>
      </c>
      <c r="R30" s="80">
        <f t="shared" si="14"/>
        <v>0</v>
      </c>
      <c r="S30" s="81">
        <f t="shared" si="15"/>
        <v>0</v>
      </c>
      <c r="T30" s="82">
        <f t="shared" si="28"/>
        <v>0</v>
      </c>
      <c r="U30" s="83">
        <f t="shared" si="29"/>
        <v>99520.310003854654</v>
      </c>
      <c r="V30" s="83">
        <f t="shared" si="30"/>
        <v>497601.5500192733</v>
      </c>
      <c r="W30" s="84">
        <f>SUM(V30:V$42)</f>
        <v>6148355.2624810683</v>
      </c>
      <c r="X30" s="85">
        <f t="shared" si="0"/>
        <v>497601.5500192733</v>
      </c>
      <c r="Y30" s="83">
        <f>SUM(X30:X$42)</f>
        <v>5858231.9526062459</v>
      </c>
      <c r="Z30" s="83">
        <f t="shared" si="1"/>
        <v>0</v>
      </c>
      <c r="AA30" s="84">
        <f>SUM(Z30:Z$42)</f>
        <v>290123.30987482355</v>
      </c>
      <c r="AB30" s="77">
        <f t="shared" si="2"/>
        <v>61.779904647030619</v>
      </c>
      <c r="AC30" s="78">
        <f t="shared" si="3"/>
        <v>58.864687543470701</v>
      </c>
      <c r="AD30" s="86">
        <f t="shared" si="16"/>
        <v>95.281285848180673</v>
      </c>
      <c r="AE30" s="78">
        <f t="shared" si="4"/>
        <v>2.9152171035599306</v>
      </c>
      <c r="AF30" s="87">
        <f t="shared" si="17"/>
        <v>4.7187141518193441</v>
      </c>
      <c r="AH30" s="88">
        <f t="shared" si="31"/>
        <v>0</v>
      </c>
      <c r="AI30" s="89">
        <f t="shared" si="18"/>
        <v>0</v>
      </c>
      <c r="AJ30" s="89">
        <f t="shared" si="32"/>
        <v>0</v>
      </c>
      <c r="AK30" s="89">
        <f>SUM(AJ30:AJ$42)/U30/U30</f>
        <v>0.10344589735353829</v>
      </c>
      <c r="AL30" s="89">
        <f t="shared" si="33"/>
        <v>0</v>
      </c>
      <c r="AM30" s="89">
        <f>SUM(AL30:AL$42)/U30/U30</f>
        <v>8.4503012296207533E-2</v>
      </c>
      <c r="AN30" s="89">
        <f t="shared" si="34"/>
        <v>0</v>
      </c>
      <c r="AO30" s="90">
        <f>SUM(AN30:AN$42)/U30/U30</f>
        <v>8.8249361267523901E-3</v>
      </c>
      <c r="AP30" s="77">
        <f t="shared" si="5"/>
        <v>61.149509723769533</v>
      </c>
      <c r="AQ30" s="78">
        <f t="shared" si="6"/>
        <v>62.410299570291706</v>
      </c>
      <c r="AR30" s="78">
        <f t="shared" si="7"/>
        <v>58.294927267532557</v>
      </c>
      <c r="AS30" s="78">
        <f t="shared" si="8"/>
        <v>59.434447819408845</v>
      </c>
      <c r="AT30" s="78">
        <f t="shared" si="9"/>
        <v>2.7310924864536568</v>
      </c>
      <c r="AU30" s="91">
        <f t="shared" si="10"/>
        <v>3.0993417206662044</v>
      </c>
    </row>
    <row r="31" spans="1:47" ht="14.45" customHeight="1" x14ac:dyDescent="0.15">
      <c r="A31" s="208"/>
      <c r="B31" s="205" t="s">
        <v>79</v>
      </c>
      <c r="C31" s="71">
        <v>5854</v>
      </c>
      <c r="D31" s="72">
        <v>6</v>
      </c>
      <c r="E31" s="72">
        <v>1971</v>
      </c>
      <c r="F31" s="126">
        <v>0</v>
      </c>
      <c r="G31" s="74" t="s">
        <v>79</v>
      </c>
      <c r="H31" s="72">
        <v>4033928</v>
      </c>
      <c r="I31" s="72">
        <v>1660</v>
      </c>
      <c r="J31" s="75">
        <v>30</v>
      </c>
      <c r="K31" s="72">
        <v>99286</v>
      </c>
      <c r="L31" s="76">
        <v>5651111</v>
      </c>
      <c r="M31" s="179"/>
      <c r="N31" s="54"/>
      <c r="O31" s="77">
        <f t="shared" si="26"/>
        <v>0.5217821782178218</v>
      </c>
      <c r="P31" s="78">
        <f t="shared" si="27"/>
        <v>1.0103313840519563</v>
      </c>
      <c r="Q31" s="79">
        <f t="shared" si="13"/>
        <v>1.0249402118209772E-3</v>
      </c>
      <c r="R31" s="80">
        <f t="shared" si="14"/>
        <v>1.0144594417233995E-3</v>
      </c>
      <c r="S31" s="81">
        <f t="shared" si="15"/>
        <v>0</v>
      </c>
      <c r="T31" s="82">
        <f t="shared" si="28"/>
        <v>5.0600232977165557E-3</v>
      </c>
      <c r="U31" s="83">
        <f t="shared" si="29"/>
        <v>99520.310003854654</v>
      </c>
      <c r="V31" s="83">
        <f t="shared" si="30"/>
        <v>496397.45711271348</v>
      </c>
      <c r="W31" s="84">
        <f>SUM(V31:V$42)</f>
        <v>5650753.7124617957</v>
      </c>
      <c r="X31" s="85">
        <f t="shared" si="0"/>
        <v>496397.45711271348</v>
      </c>
      <c r="Y31" s="83">
        <f>SUM(X31:X$42)</f>
        <v>5360630.4025869714</v>
      </c>
      <c r="Z31" s="83">
        <f t="shared" si="1"/>
        <v>0</v>
      </c>
      <c r="AA31" s="84">
        <f>SUM(Z31:Z$42)</f>
        <v>290123.30987482355</v>
      </c>
      <c r="AB31" s="77">
        <f t="shared" si="2"/>
        <v>56.779904647030627</v>
      </c>
      <c r="AC31" s="78">
        <f t="shared" si="3"/>
        <v>53.864687543470694</v>
      </c>
      <c r="AD31" s="86">
        <f t="shared" si="16"/>
        <v>94.865759071484476</v>
      </c>
      <c r="AE31" s="78">
        <f t="shared" si="4"/>
        <v>2.9152171035599306</v>
      </c>
      <c r="AF31" s="87">
        <f t="shared" si="17"/>
        <v>5.1342409285155179</v>
      </c>
      <c r="AH31" s="88">
        <f t="shared" si="31"/>
        <v>4.2457132946516402E-6</v>
      </c>
      <c r="AI31" s="89">
        <f t="shared" si="18"/>
        <v>0</v>
      </c>
      <c r="AJ31" s="89">
        <f t="shared" si="32"/>
        <v>124656218.16952597</v>
      </c>
      <c r="AK31" s="89">
        <f>SUM(AJ31:AJ$42)/U31/U31</f>
        <v>0.10344589735353829</v>
      </c>
      <c r="AL31" s="89">
        <f t="shared" si="33"/>
        <v>111600458.47720926</v>
      </c>
      <c r="AM31" s="89">
        <f>SUM(AL31:AL$42)/U31/U31</f>
        <v>8.4503012296207533E-2</v>
      </c>
      <c r="AN31" s="89">
        <f t="shared" si="34"/>
        <v>361012.42414616607</v>
      </c>
      <c r="AO31" s="90">
        <f>SUM(AN31:AN$42)/U31/U31</f>
        <v>8.8249361267523901E-3</v>
      </c>
      <c r="AP31" s="77">
        <f t="shared" si="5"/>
        <v>56.14950972376954</v>
      </c>
      <c r="AQ31" s="78">
        <f t="shared" si="6"/>
        <v>57.410299570291713</v>
      </c>
      <c r="AR31" s="78">
        <f t="shared" si="7"/>
        <v>53.29492726753255</v>
      </c>
      <c r="AS31" s="78">
        <f t="shared" si="8"/>
        <v>54.434447819408838</v>
      </c>
      <c r="AT31" s="78">
        <f t="shared" si="9"/>
        <v>2.7310924864536568</v>
      </c>
      <c r="AU31" s="91">
        <f t="shared" si="10"/>
        <v>3.0993417206662044</v>
      </c>
    </row>
    <row r="32" spans="1:47" ht="14.45" customHeight="1" x14ac:dyDescent="0.15">
      <c r="A32" s="208"/>
      <c r="B32" s="205" t="s">
        <v>81</v>
      </c>
      <c r="C32" s="71">
        <v>6276</v>
      </c>
      <c r="D32" s="72">
        <v>5</v>
      </c>
      <c r="E32" s="72">
        <v>2094</v>
      </c>
      <c r="F32" s="126">
        <v>0</v>
      </c>
      <c r="G32" s="74" t="s">
        <v>81</v>
      </c>
      <c r="H32" s="72">
        <v>4761382</v>
      </c>
      <c r="I32" s="72">
        <v>2688</v>
      </c>
      <c r="J32" s="75">
        <v>35</v>
      </c>
      <c r="K32" s="72">
        <v>99084</v>
      </c>
      <c r="L32" s="76">
        <v>5155164</v>
      </c>
      <c r="M32" s="179"/>
      <c r="N32" s="54"/>
      <c r="O32" s="77">
        <f t="shared" si="26"/>
        <v>0.5321554770318021</v>
      </c>
      <c r="P32" s="78">
        <f t="shared" si="27"/>
        <v>0.98696699178052738</v>
      </c>
      <c r="Q32" s="79">
        <f t="shared" si="13"/>
        <v>7.9668578712555765E-4</v>
      </c>
      <c r="R32" s="80">
        <f t="shared" si="14"/>
        <v>8.0720611100509561E-4</v>
      </c>
      <c r="S32" s="81">
        <f t="shared" si="15"/>
        <v>0</v>
      </c>
      <c r="T32" s="82">
        <f t="shared" si="28"/>
        <v>4.0284239447852706E-3</v>
      </c>
      <c r="U32" s="83">
        <f t="shared" si="29"/>
        <v>99016.734916639165</v>
      </c>
      <c r="V32" s="83">
        <f t="shared" si="30"/>
        <v>494150.60222472344</v>
      </c>
      <c r="W32" s="84">
        <f>SUM(V32:V$42)</f>
        <v>5154356.2553490819</v>
      </c>
      <c r="X32" s="85">
        <f t="shared" si="0"/>
        <v>494150.60222472344</v>
      </c>
      <c r="Y32" s="83">
        <f>SUM(X32:X$42)</f>
        <v>4864232.9454742577</v>
      </c>
      <c r="Z32" s="83">
        <f t="shared" si="1"/>
        <v>0</v>
      </c>
      <c r="AA32" s="84">
        <f>SUM(Z32:Z$42)</f>
        <v>290123.30987482355</v>
      </c>
      <c r="AB32" s="77">
        <f t="shared" si="2"/>
        <v>52.055405176594277</v>
      </c>
      <c r="AC32" s="78">
        <f t="shared" si="3"/>
        <v>49.125361986227773</v>
      </c>
      <c r="AD32" s="86">
        <f t="shared" si="16"/>
        <v>94.371298848935012</v>
      </c>
      <c r="AE32" s="78">
        <f t="shared" si="4"/>
        <v>2.9300431903665012</v>
      </c>
      <c r="AF32" s="87">
        <f t="shared" si="17"/>
        <v>5.6287011510649796</v>
      </c>
      <c r="AH32" s="88">
        <f t="shared" si="31"/>
        <v>3.2325650823115382E-6</v>
      </c>
      <c r="AI32" s="89">
        <f t="shared" si="18"/>
        <v>0</v>
      </c>
      <c r="AJ32" s="89">
        <f t="shared" si="32"/>
        <v>77952496.045433968</v>
      </c>
      <c r="AK32" s="89">
        <f>SUM(AJ32:AJ$42)/U32/U32</f>
        <v>9.1786348851456784E-2</v>
      </c>
      <c r="AL32" s="89">
        <f t="shared" si="33"/>
        <v>68978652.986409441</v>
      </c>
      <c r="AM32" s="89">
        <f>SUM(AL32:AL$42)/U32/U32</f>
        <v>7.3981930218014816E-2</v>
      </c>
      <c r="AN32" s="89">
        <f t="shared" si="34"/>
        <v>274295.47030754376</v>
      </c>
      <c r="AO32" s="90">
        <f>SUM(AN32:AN$42)/U32/U32</f>
        <v>8.8781055564640301E-3</v>
      </c>
      <c r="AP32" s="77">
        <f t="shared" si="5"/>
        <v>51.461598442254093</v>
      </c>
      <c r="AQ32" s="78">
        <f t="shared" si="6"/>
        <v>52.649211910934461</v>
      </c>
      <c r="AR32" s="78">
        <f t="shared" si="7"/>
        <v>48.592249443582674</v>
      </c>
      <c r="AS32" s="78">
        <f t="shared" si="8"/>
        <v>49.658474528872873</v>
      </c>
      <c r="AT32" s="78">
        <f t="shared" si="9"/>
        <v>2.7453647392529179</v>
      </c>
      <c r="AU32" s="91">
        <f t="shared" si="10"/>
        <v>3.1147216414800845</v>
      </c>
    </row>
    <row r="33" spans="1:47" ht="14.45" customHeight="1" x14ac:dyDescent="0.15">
      <c r="A33" s="208"/>
      <c r="B33" s="205" t="s">
        <v>83</v>
      </c>
      <c r="C33" s="71">
        <v>5636</v>
      </c>
      <c r="D33" s="72">
        <v>1</v>
      </c>
      <c r="E33" s="72">
        <v>1858</v>
      </c>
      <c r="F33" s="126">
        <v>0</v>
      </c>
      <c r="G33" s="74" t="s">
        <v>83</v>
      </c>
      <c r="H33" s="72">
        <v>4268754</v>
      </c>
      <c r="I33" s="72">
        <v>3533</v>
      </c>
      <c r="J33" s="75">
        <v>40</v>
      </c>
      <c r="K33" s="72">
        <v>98801</v>
      </c>
      <c r="L33" s="76">
        <v>4660406</v>
      </c>
      <c r="M33" s="179"/>
      <c r="N33" s="54"/>
      <c r="O33" s="77">
        <f t="shared" si="26"/>
        <v>0.53557692307692306</v>
      </c>
      <c r="P33" s="78">
        <f t="shared" si="27"/>
        <v>0.98091291517113921</v>
      </c>
      <c r="Q33" s="79">
        <f t="shared" si="13"/>
        <v>1.7743080198722499E-4</v>
      </c>
      <c r="R33" s="80">
        <f t="shared" si="14"/>
        <v>1.8088333759604821E-4</v>
      </c>
      <c r="S33" s="81">
        <f t="shared" si="15"/>
        <v>0</v>
      </c>
      <c r="T33" s="82">
        <f t="shared" si="28"/>
        <v>9.0403696354349932E-4</v>
      </c>
      <c r="U33" s="83">
        <f t="shared" si="29"/>
        <v>98617.853530766515</v>
      </c>
      <c r="V33" s="83">
        <f t="shared" si="30"/>
        <v>492882.24134957296</v>
      </c>
      <c r="W33" s="84">
        <f>SUM(V33:V$42)</f>
        <v>4660205.6531243576</v>
      </c>
      <c r="X33" s="85">
        <f t="shared" si="0"/>
        <v>492882.24134957296</v>
      </c>
      <c r="Y33" s="83">
        <f>SUM(X33:X$42)</f>
        <v>4370082.3432495352</v>
      </c>
      <c r="Z33" s="83">
        <f t="shared" si="1"/>
        <v>0</v>
      </c>
      <c r="AA33" s="84">
        <f>SUM(Z33:Z$42)</f>
        <v>290123.30987482355</v>
      </c>
      <c r="AB33" s="77">
        <f t="shared" si="2"/>
        <v>47.255192505994664</v>
      </c>
      <c r="AC33" s="78">
        <f t="shared" si="3"/>
        <v>44.31329811783187</v>
      </c>
      <c r="AD33" s="86">
        <f t="shared" si="16"/>
        <v>93.774452642871793</v>
      </c>
      <c r="AE33" s="78">
        <f t="shared" si="4"/>
        <v>2.9418943881628059</v>
      </c>
      <c r="AF33" s="87">
        <f t="shared" si="17"/>
        <v>6.2255473571282245</v>
      </c>
      <c r="AH33" s="88">
        <f t="shared" si="31"/>
        <v>8.1654397756364739E-7</v>
      </c>
      <c r="AI33" s="89">
        <f t="shared" si="18"/>
        <v>0</v>
      </c>
      <c r="AJ33" s="89">
        <f t="shared" si="32"/>
        <v>15808983.16982815</v>
      </c>
      <c r="AK33" s="89">
        <f>SUM(AJ33:AJ$42)/U33/U33</f>
        <v>8.4515065846030954E-2</v>
      </c>
      <c r="AL33" s="89">
        <f t="shared" si="33"/>
        <v>13791199.071803438</v>
      </c>
      <c r="AM33" s="89">
        <f>SUM(AL33:AL$42)/U33/U33</f>
        <v>6.7489042810375835E-2</v>
      </c>
      <c r="AN33" s="89">
        <f t="shared" si="34"/>
        <v>68854.197136863499</v>
      </c>
      <c r="AO33" s="90">
        <f>SUM(AN33:AN$42)/U33/U33</f>
        <v>8.9218658681393496E-3</v>
      </c>
      <c r="AP33" s="77">
        <f t="shared" si="5"/>
        <v>46.685391596067248</v>
      </c>
      <c r="AQ33" s="78">
        <f t="shared" si="6"/>
        <v>47.82499341592208</v>
      </c>
      <c r="AR33" s="78">
        <f t="shared" si="7"/>
        <v>43.804116512841723</v>
      </c>
      <c r="AS33" s="78">
        <f t="shared" si="8"/>
        <v>44.822479722822017</v>
      </c>
      <c r="AT33" s="78">
        <f t="shared" si="9"/>
        <v>2.7567613551323817</v>
      </c>
      <c r="AU33" s="91">
        <f t="shared" si="10"/>
        <v>3.1270274211932301</v>
      </c>
    </row>
    <row r="34" spans="1:47" ht="14.45" customHeight="1" x14ac:dyDescent="0.15">
      <c r="A34" s="208"/>
      <c r="B34" s="205" t="s">
        <v>85</v>
      </c>
      <c r="C34" s="71">
        <v>5646</v>
      </c>
      <c r="D34" s="72">
        <v>10</v>
      </c>
      <c r="E34" s="72">
        <v>1917</v>
      </c>
      <c r="F34" s="128">
        <v>1</v>
      </c>
      <c r="G34" s="74" t="s">
        <v>85</v>
      </c>
      <c r="H34" s="72">
        <v>3950745</v>
      </c>
      <c r="I34" s="72">
        <v>4966</v>
      </c>
      <c r="J34" s="75">
        <v>45</v>
      </c>
      <c r="K34" s="72">
        <v>98385</v>
      </c>
      <c r="L34" s="76">
        <v>4167367</v>
      </c>
      <c r="M34" s="179"/>
      <c r="N34" s="54"/>
      <c r="O34" s="77">
        <f t="shared" si="26"/>
        <v>0.53503184713375795</v>
      </c>
      <c r="P34" s="78">
        <f t="shared" si="27"/>
        <v>0.98169390256016631</v>
      </c>
      <c r="Q34" s="79">
        <f t="shared" si="13"/>
        <v>1.7711654268508679E-3</v>
      </c>
      <c r="R34" s="80">
        <f t="shared" si="14"/>
        <v>1.8041931626873035E-3</v>
      </c>
      <c r="S34" s="81">
        <f t="shared" si="15"/>
        <v>5.2164840897235261E-4</v>
      </c>
      <c r="T34" s="82">
        <f t="shared" si="28"/>
        <v>8.9832857643575362E-3</v>
      </c>
      <c r="U34" s="83">
        <f t="shared" si="29"/>
        <v>98528.699345909394</v>
      </c>
      <c r="V34" s="83">
        <f t="shared" si="30"/>
        <v>490585.75352121325</v>
      </c>
      <c r="W34" s="84">
        <f>SUM(V34:V$42)</f>
        <v>4167323.4117747853</v>
      </c>
      <c r="X34" s="85">
        <f t="shared" si="0"/>
        <v>490329.84024342441</v>
      </c>
      <c r="Y34" s="83">
        <f>SUM(X34:X$42)</f>
        <v>3877200.1018999619</v>
      </c>
      <c r="Z34" s="83">
        <f t="shared" si="1"/>
        <v>255.91327778884363</v>
      </c>
      <c r="AA34" s="84">
        <f>SUM(Z34:Z$42)</f>
        <v>290123.30987482355</v>
      </c>
      <c r="AB34" s="77">
        <f t="shared" si="2"/>
        <v>42.295528505297369</v>
      </c>
      <c r="AC34" s="78">
        <f t="shared" si="3"/>
        <v>39.350972129329456</v>
      </c>
      <c r="AD34" s="86">
        <f t="shared" si="16"/>
        <v>93.038137883537459</v>
      </c>
      <c r="AE34" s="78">
        <f t="shared" si="4"/>
        <v>2.9445563759679181</v>
      </c>
      <c r="AF34" s="87">
        <f t="shared" si="17"/>
        <v>6.9618621164625543</v>
      </c>
      <c r="AH34" s="88">
        <f t="shared" si="31"/>
        <v>7.9974477145166087E-6</v>
      </c>
      <c r="AI34" s="89">
        <f t="shared" si="18"/>
        <v>2.7197511315063601E-7</v>
      </c>
      <c r="AJ34" s="89">
        <f t="shared" si="32"/>
        <v>124094344.24431844</v>
      </c>
      <c r="AK34" s="89">
        <f>SUM(AJ34:AJ$42)/U34/U34</f>
        <v>8.3039617768899204E-2</v>
      </c>
      <c r="AL34" s="89">
        <f t="shared" si="33"/>
        <v>106408111.76290211</v>
      </c>
      <c r="AM34" s="89">
        <f>SUM(AL34:AL$42)/U34/U34</f>
        <v>6.6190618230455869E-2</v>
      </c>
      <c r="AN34" s="89">
        <f t="shared" si="34"/>
        <v>750224.6523704587</v>
      </c>
      <c r="AO34" s="90">
        <f>SUM(AN34:AN$42)/U34/U34</f>
        <v>8.93092657161851E-3</v>
      </c>
      <c r="AP34" s="77">
        <f t="shared" si="5"/>
        <v>41.730723232994599</v>
      </c>
      <c r="AQ34" s="78">
        <f t="shared" si="6"/>
        <v>42.86033377760014</v>
      </c>
      <c r="AR34" s="78">
        <f t="shared" si="7"/>
        <v>38.846712395666216</v>
      </c>
      <c r="AS34" s="78">
        <f t="shared" si="8"/>
        <v>39.855231862992696</v>
      </c>
      <c r="AT34" s="78">
        <f t="shared" si="9"/>
        <v>2.759329359802539</v>
      </c>
      <c r="AU34" s="91">
        <f t="shared" si="10"/>
        <v>3.1297833921332971</v>
      </c>
    </row>
    <row r="35" spans="1:47" ht="14.45" customHeight="1" x14ac:dyDescent="0.15">
      <c r="A35" s="208"/>
      <c r="B35" s="205" t="s">
        <v>87</v>
      </c>
      <c r="C35" s="71">
        <v>6767</v>
      </c>
      <c r="D35" s="72">
        <v>21</v>
      </c>
      <c r="E35" s="72">
        <v>2283</v>
      </c>
      <c r="F35" s="128">
        <v>1</v>
      </c>
      <c r="G35" s="74" t="s">
        <v>87</v>
      </c>
      <c r="H35" s="72">
        <v>3800955</v>
      </c>
      <c r="I35" s="72">
        <v>7376</v>
      </c>
      <c r="J35" s="75">
        <v>50</v>
      </c>
      <c r="K35" s="72">
        <v>97757</v>
      </c>
      <c r="L35" s="76">
        <v>3676902</v>
      </c>
      <c r="M35" s="179"/>
      <c r="N35" s="54"/>
      <c r="O35" s="77">
        <f t="shared" si="26"/>
        <v>0.52678762006403412</v>
      </c>
      <c r="P35" s="78">
        <f t="shared" si="27"/>
        <v>1.0077020280165589</v>
      </c>
      <c r="Q35" s="79">
        <f t="shared" si="13"/>
        <v>3.1032954041672824E-3</v>
      </c>
      <c r="R35" s="80">
        <f t="shared" si="14"/>
        <v>3.0795764202990053E-3</v>
      </c>
      <c r="S35" s="81">
        <f t="shared" si="15"/>
        <v>4.3802014892685063E-4</v>
      </c>
      <c r="T35" s="82">
        <f t="shared" si="28"/>
        <v>1.5286497519831676E-2</v>
      </c>
      <c r="U35" s="83">
        <f t="shared" si="29"/>
        <v>97643.587883694621</v>
      </c>
      <c r="V35" s="83">
        <f t="shared" si="30"/>
        <v>484686.28807939769</v>
      </c>
      <c r="W35" s="84">
        <f>SUM(V35:V$42)</f>
        <v>3676737.6582535719</v>
      </c>
      <c r="X35" s="85">
        <f t="shared" si="0"/>
        <v>484473.98571931035</v>
      </c>
      <c r="Y35" s="83">
        <f>SUM(X35:X$42)</f>
        <v>3386870.2616565372</v>
      </c>
      <c r="Z35" s="83">
        <f t="shared" si="1"/>
        <v>212.30236008734019</v>
      </c>
      <c r="AA35" s="84">
        <f>SUM(Z35:Z$42)</f>
        <v>289867.39659703476</v>
      </c>
      <c r="AB35" s="77">
        <f t="shared" si="2"/>
        <v>37.654675928469707</v>
      </c>
      <c r="AC35" s="78">
        <f t="shared" si="3"/>
        <v>34.686048874921632</v>
      </c>
      <c r="AD35" s="86">
        <f t="shared" si="16"/>
        <v>92.116179517286525</v>
      </c>
      <c r="AE35" s="78">
        <f t="shared" si="4"/>
        <v>2.9686270535480737</v>
      </c>
      <c r="AF35" s="87">
        <f t="shared" si="17"/>
        <v>7.8838204827134719</v>
      </c>
      <c r="AH35" s="88">
        <f t="shared" si="31"/>
        <v>1.0957376354508598E-5</v>
      </c>
      <c r="AI35" s="89">
        <f t="shared" si="18"/>
        <v>1.9177761159701479E-7</v>
      </c>
      <c r="AJ35" s="89">
        <f t="shared" si="32"/>
        <v>132137119.14960377</v>
      </c>
      <c r="AK35" s="89">
        <f>SUM(AJ35:AJ$42)/U35/U35</f>
        <v>7.1536292177275029E-2</v>
      </c>
      <c r="AL35" s="89">
        <f t="shared" si="33"/>
        <v>110737702.66669327</v>
      </c>
      <c r="AM35" s="89">
        <f>SUM(AL35:AL$42)/U35/U35</f>
        <v>5.6235462259840337E-2</v>
      </c>
      <c r="AN35" s="89">
        <f t="shared" si="34"/>
        <v>993794.05663616094</v>
      </c>
      <c r="AO35" s="90">
        <f>SUM(AN35:AN$42)/U35/U35</f>
        <v>9.0148858959349671E-3</v>
      </c>
      <c r="AP35" s="77">
        <f t="shared" si="5"/>
        <v>37.130449050078091</v>
      </c>
      <c r="AQ35" s="78">
        <f t="shared" si="6"/>
        <v>38.178902806861323</v>
      </c>
      <c r="AR35" s="78">
        <f t="shared" si="7"/>
        <v>34.221254133323363</v>
      </c>
      <c r="AS35" s="78">
        <f t="shared" si="8"/>
        <v>35.1508436165199</v>
      </c>
      <c r="AT35" s="78">
        <f t="shared" si="9"/>
        <v>2.7825314177641474</v>
      </c>
      <c r="AU35" s="91">
        <f t="shared" si="10"/>
        <v>3.154722689332</v>
      </c>
    </row>
    <row r="36" spans="1:47" ht="14.45" customHeight="1" x14ac:dyDescent="0.15">
      <c r="A36" s="208"/>
      <c r="B36" s="205" t="s">
        <v>89</v>
      </c>
      <c r="C36" s="71">
        <v>7607</v>
      </c>
      <c r="D36" s="72">
        <v>15</v>
      </c>
      <c r="E36" s="72">
        <v>2494</v>
      </c>
      <c r="F36" s="128">
        <v>2</v>
      </c>
      <c r="G36" s="74" t="s">
        <v>89</v>
      </c>
      <c r="H36" s="72">
        <v>4359516</v>
      </c>
      <c r="I36" s="72">
        <v>12192</v>
      </c>
      <c r="J36" s="75">
        <v>55</v>
      </c>
      <c r="K36" s="72">
        <v>96820</v>
      </c>
      <c r="L36" s="76">
        <v>3190334</v>
      </c>
      <c r="M36" s="179"/>
      <c r="N36" s="54"/>
      <c r="O36" s="77">
        <f t="shared" si="26"/>
        <v>0.52787878787878784</v>
      </c>
      <c r="P36" s="78">
        <f t="shared" si="27"/>
        <v>1.0190450332726677</v>
      </c>
      <c r="Q36" s="79">
        <f t="shared" si="13"/>
        <v>1.9718680163007757E-3</v>
      </c>
      <c r="R36" s="80">
        <f t="shared" si="14"/>
        <v>1.935015580192872E-3</v>
      </c>
      <c r="S36" s="81">
        <f t="shared" si="15"/>
        <v>8.0192461908580592E-4</v>
      </c>
      <c r="T36" s="82">
        <f t="shared" si="28"/>
        <v>9.6310849396243348E-3</v>
      </c>
      <c r="U36" s="83">
        <f t="shared" si="29"/>
        <v>96150.959419683059</v>
      </c>
      <c r="V36" s="83">
        <f t="shared" si="30"/>
        <v>478568.7860482434</v>
      </c>
      <c r="W36" s="84">
        <f>SUM(V36:V$42)</f>
        <v>3192051.3701741742</v>
      </c>
      <c r="X36" s="85">
        <f t="shared" si="0"/>
        <v>478185.0099567853</v>
      </c>
      <c r="Y36" s="83">
        <f>SUM(X36:X$42)</f>
        <v>2902396.2759372275</v>
      </c>
      <c r="Z36" s="83">
        <f t="shared" si="1"/>
        <v>383.77609145809413</v>
      </c>
      <c r="AA36" s="84">
        <f>SUM(Z36:Z$42)</f>
        <v>289655.09423694736</v>
      </c>
      <c r="AB36" s="77">
        <f t="shared" si="2"/>
        <v>33.198330931274405</v>
      </c>
      <c r="AC36" s="78">
        <f t="shared" si="3"/>
        <v>30.185827509726106</v>
      </c>
      <c r="AD36" s="86">
        <f t="shared" si="16"/>
        <v>90.925738321650456</v>
      </c>
      <c r="AE36" s="78">
        <f t="shared" si="4"/>
        <v>3.0125034215483044</v>
      </c>
      <c r="AF36" s="87">
        <f t="shared" si="17"/>
        <v>9.0742616783495667</v>
      </c>
      <c r="AH36" s="88">
        <f t="shared" si="31"/>
        <v>6.1242959260959203E-6</v>
      </c>
      <c r="AI36" s="89">
        <f t="shared" si="18"/>
        <v>3.2128369526508022E-7</v>
      </c>
      <c r="AJ36" s="89">
        <f t="shared" si="32"/>
        <v>53907091.020931847</v>
      </c>
      <c r="AK36" s="89">
        <f>SUM(AJ36:AJ$42)/U36/U36</f>
        <v>5.9481753086180471E-2</v>
      </c>
      <c r="AL36" s="89">
        <f t="shared" si="33"/>
        <v>43882942.699165203</v>
      </c>
      <c r="AM36" s="89">
        <f>SUM(AL36:AL$42)/U36/U36</f>
        <v>4.6016881603804689E-2</v>
      </c>
      <c r="AN36" s="89">
        <f t="shared" si="34"/>
        <v>596718.28175289871</v>
      </c>
      <c r="AO36" s="90">
        <f>SUM(AN36:AN$42)/U36/U36</f>
        <v>9.189453768501922E-3</v>
      </c>
      <c r="AP36" s="77">
        <f t="shared" si="5"/>
        <v>32.720308857876248</v>
      </c>
      <c r="AQ36" s="78">
        <f t="shared" si="6"/>
        <v>33.676353004672563</v>
      </c>
      <c r="AR36" s="78">
        <f t="shared" si="7"/>
        <v>29.765377212581278</v>
      </c>
      <c r="AS36" s="78">
        <f t="shared" si="8"/>
        <v>30.606277806870935</v>
      </c>
      <c r="AT36" s="78">
        <f t="shared" si="9"/>
        <v>2.8246146097550606</v>
      </c>
      <c r="AU36" s="91">
        <f t="shared" si="10"/>
        <v>3.2003922333415482</v>
      </c>
    </row>
    <row r="37" spans="1:47" ht="14.45" customHeight="1" x14ac:dyDescent="0.15">
      <c r="A37" s="208"/>
      <c r="B37" s="205" t="s">
        <v>91</v>
      </c>
      <c r="C37" s="71">
        <v>8208</v>
      </c>
      <c r="D37" s="72">
        <v>43</v>
      </c>
      <c r="E37" s="72">
        <v>2746</v>
      </c>
      <c r="F37" s="128">
        <v>7</v>
      </c>
      <c r="G37" s="74" t="s">
        <v>91</v>
      </c>
      <c r="H37" s="72">
        <v>5117803</v>
      </c>
      <c r="I37" s="72">
        <v>19941</v>
      </c>
      <c r="J37" s="75">
        <v>60</v>
      </c>
      <c r="K37" s="72">
        <v>95500</v>
      </c>
      <c r="L37" s="76">
        <v>2709350</v>
      </c>
      <c r="M37" s="179"/>
      <c r="N37" s="54"/>
      <c r="O37" s="77">
        <f t="shared" si="26"/>
        <v>0.53039832285115307</v>
      </c>
      <c r="P37" s="78">
        <f t="shared" si="27"/>
        <v>0.96597192070712601</v>
      </c>
      <c r="Q37" s="79">
        <f t="shared" si="13"/>
        <v>5.238791423001949E-3</v>
      </c>
      <c r="R37" s="80">
        <f t="shared" si="14"/>
        <v>5.4233371702636724E-3</v>
      </c>
      <c r="S37" s="81">
        <f t="shared" si="15"/>
        <v>2.5491624180626364E-3</v>
      </c>
      <c r="T37" s="82">
        <f t="shared" si="28"/>
        <v>2.6775722696558965E-2</v>
      </c>
      <c r="U37" s="83">
        <f t="shared" si="29"/>
        <v>95224.921362485708</v>
      </c>
      <c r="V37" s="83">
        <f t="shared" si="30"/>
        <v>470137.8520560597</v>
      </c>
      <c r="W37" s="84">
        <f>SUM(V37:V$42)</f>
        <v>2713482.5841259314</v>
      </c>
      <c r="X37" s="85">
        <f t="shared" si="0"/>
        <v>468939.39431228966</v>
      </c>
      <c r="Y37" s="83">
        <f>SUM(X37:X$42)</f>
        <v>2424211.2659804421</v>
      </c>
      <c r="Z37" s="83">
        <f t="shared" si="1"/>
        <v>1198.4577437699991</v>
      </c>
      <c r="AA37" s="84">
        <f>SUM(Z37:Z$42)</f>
        <v>289271.31814548932</v>
      </c>
      <c r="AB37" s="77">
        <f t="shared" si="2"/>
        <v>28.495508794349295</v>
      </c>
      <c r="AC37" s="78">
        <f t="shared" si="3"/>
        <v>25.457739752311006</v>
      </c>
      <c r="AD37" s="86">
        <f t="shared" si="16"/>
        <v>89.33948130576745</v>
      </c>
      <c r="AE37" s="78">
        <f t="shared" si="4"/>
        <v>3.0377690420382861</v>
      </c>
      <c r="AF37" s="87">
        <f t="shared" si="17"/>
        <v>10.660518694232547</v>
      </c>
      <c r="AH37" s="88">
        <f t="shared" si="31"/>
        <v>1.6226575752136051E-5</v>
      </c>
      <c r="AI37" s="89">
        <f t="shared" si="18"/>
        <v>9.2595199891805301E-7</v>
      </c>
      <c r="AJ37" s="89">
        <f t="shared" si="32"/>
        <v>103754154.71220268</v>
      </c>
      <c r="AK37" s="89">
        <f>SUM(AJ37:AJ$42)/U37/U37</f>
        <v>5.4699366714353888E-2</v>
      </c>
      <c r="AL37" s="89">
        <f t="shared" si="33"/>
        <v>81048765.680794567</v>
      </c>
      <c r="AM37" s="89">
        <f>SUM(AL37:AL$42)/U37/U37</f>
        <v>4.2076805133409743E-2</v>
      </c>
      <c r="AN37" s="89">
        <f t="shared" si="34"/>
        <v>1631835.7985605812</v>
      </c>
      <c r="AO37" s="90">
        <f>SUM(AN37:AN$42)/U37/U37</f>
        <v>9.3032466116664391E-3</v>
      </c>
      <c r="AP37" s="77">
        <f t="shared" si="5"/>
        <v>28.037106037845952</v>
      </c>
      <c r="AQ37" s="78">
        <f t="shared" si="6"/>
        <v>28.953911550852638</v>
      </c>
      <c r="AR37" s="78">
        <f t="shared" si="7"/>
        <v>25.055692174777569</v>
      </c>
      <c r="AS37" s="78">
        <f t="shared" si="8"/>
        <v>25.859787329844444</v>
      </c>
      <c r="AT37" s="78">
        <f t="shared" si="9"/>
        <v>2.8487204975229217</v>
      </c>
      <c r="AU37" s="91">
        <f t="shared" si="10"/>
        <v>3.2268175865536506</v>
      </c>
    </row>
    <row r="38" spans="1:47" ht="14.45" customHeight="1" x14ac:dyDescent="0.15">
      <c r="A38" s="208"/>
      <c r="B38" s="205" t="s">
        <v>93</v>
      </c>
      <c r="C38" s="71">
        <v>6277</v>
      </c>
      <c r="D38" s="72">
        <v>33</v>
      </c>
      <c r="E38" s="72">
        <v>2115</v>
      </c>
      <c r="F38" s="126">
        <v>19</v>
      </c>
      <c r="G38" s="74" t="s">
        <v>93</v>
      </c>
      <c r="H38" s="72">
        <v>4296437</v>
      </c>
      <c r="I38" s="72">
        <v>25619</v>
      </c>
      <c r="J38" s="75">
        <v>65</v>
      </c>
      <c r="K38" s="72">
        <v>93592</v>
      </c>
      <c r="L38" s="76">
        <v>2236330</v>
      </c>
      <c r="M38" s="179"/>
      <c r="N38" s="54"/>
      <c r="O38" s="77">
        <f t="shared" si="26"/>
        <v>0.53183823529411767</v>
      </c>
      <c r="P38" s="78">
        <f t="shared" si="27"/>
        <v>1.011915005096083</v>
      </c>
      <c r="Q38" s="79">
        <f t="shared" si="13"/>
        <v>5.2572885136211566E-3</v>
      </c>
      <c r="R38" s="80">
        <f t="shared" si="14"/>
        <v>5.1953854692785868E-3</v>
      </c>
      <c r="S38" s="81">
        <f t="shared" si="15"/>
        <v>8.9834515366430268E-3</v>
      </c>
      <c r="T38" s="82">
        <f t="shared" si="28"/>
        <v>2.5664807253005437E-2</v>
      </c>
      <c r="U38" s="83">
        <f t="shared" si="29"/>
        <v>92675.205274282154</v>
      </c>
      <c r="V38" s="83">
        <f t="shared" si="30"/>
        <v>457808.43299533526</v>
      </c>
      <c r="W38" s="84">
        <f>SUM(V38:V$42)</f>
        <v>2243344.7320698714</v>
      </c>
      <c r="X38" s="85">
        <f t="shared" si="0"/>
        <v>453695.73312445515</v>
      </c>
      <c r="Y38" s="83">
        <f>SUM(X38:X$42)</f>
        <v>1955271.8716681523</v>
      </c>
      <c r="Z38" s="83">
        <f t="shared" si="1"/>
        <v>4112.6998708800811</v>
      </c>
      <c r="AA38" s="84">
        <f>SUM(Z38:Z$42)</f>
        <v>288072.86040171928</v>
      </c>
      <c r="AB38" s="77">
        <f t="shared" si="2"/>
        <v>24.206525633587251</v>
      </c>
      <c r="AC38" s="78">
        <f t="shared" si="3"/>
        <v>21.098112120510731</v>
      </c>
      <c r="AD38" s="86">
        <f t="shared" si="16"/>
        <v>87.158778751943217</v>
      </c>
      <c r="AE38" s="78">
        <f t="shared" si="4"/>
        <v>3.1084135130765227</v>
      </c>
      <c r="AF38" s="87">
        <f t="shared" si="17"/>
        <v>12.841221248056803</v>
      </c>
      <c r="AH38" s="88">
        <f t="shared" si="31"/>
        <v>1.9447799280584096E-5</v>
      </c>
      <c r="AI38" s="89">
        <f t="shared" si="18"/>
        <v>4.2093376525445925E-6</v>
      </c>
      <c r="AJ38" s="89">
        <f t="shared" si="32"/>
        <v>81689813.321085557</v>
      </c>
      <c r="AK38" s="89">
        <f>SUM(AJ38:AJ$42)/U38/U38</f>
        <v>4.5670272187233067E-2</v>
      </c>
      <c r="AL38" s="89">
        <f t="shared" si="33"/>
        <v>60858075.028509036</v>
      </c>
      <c r="AM38" s="89">
        <f>SUM(AL38:AL$42)/U38/U38</f>
        <v>3.4987239677659529E-2</v>
      </c>
      <c r="AN38" s="89">
        <f t="shared" si="34"/>
        <v>2556236.255798893</v>
      </c>
      <c r="AO38" s="90">
        <f>SUM(AN38:AN$42)/U38/U38</f>
        <v>9.6321994315289646E-3</v>
      </c>
      <c r="AP38" s="77">
        <f t="shared" si="5"/>
        <v>23.787661792184732</v>
      </c>
      <c r="AQ38" s="78">
        <f t="shared" si="6"/>
        <v>24.62538947498977</v>
      </c>
      <c r="AR38" s="78">
        <f t="shared" si="7"/>
        <v>20.73149654535646</v>
      </c>
      <c r="AS38" s="78">
        <f t="shared" si="8"/>
        <v>21.464727695665001</v>
      </c>
      <c r="AT38" s="78">
        <f t="shared" si="9"/>
        <v>2.9160517254570433</v>
      </c>
      <c r="AU38" s="91">
        <f t="shared" si="10"/>
        <v>3.3007753006960021</v>
      </c>
    </row>
    <row r="39" spans="1:47" ht="14.45" customHeight="1" x14ac:dyDescent="0.15">
      <c r="A39" s="208"/>
      <c r="B39" s="205" t="s">
        <v>95</v>
      </c>
      <c r="C39" s="71">
        <v>5997</v>
      </c>
      <c r="D39" s="72">
        <v>56</v>
      </c>
      <c r="E39" s="72">
        <v>1970</v>
      </c>
      <c r="F39" s="126">
        <v>48</v>
      </c>
      <c r="G39" s="74" t="s">
        <v>95</v>
      </c>
      <c r="H39" s="72">
        <v>3752050</v>
      </c>
      <c r="I39" s="72">
        <v>36778</v>
      </c>
      <c r="J39" s="75">
        <v>70</v>
      </c>
      <c r="K39" s="72">
        <v>90872</v>
      </c>
      <c r="L39" s="76">
        <v>1774737</v>
      </c>
      <c r="M39" s="179"/>
      <c r="N39" s="54"/>
      <c r="O39" s="77">
        <f t="shared" si="26"/>
        <v>0.54497136311569305</v>
      </c>
      <c r="P39" s="78">
        <f t="shared" si="27"/>
        <v>0.99801629707031625</v>
      </c>
      <c r="Q39" s="79">
        <f t="shared" si="13"/>
        <v>9.3380023345005832E-3</v>
      </c>
      <c r="R39" s="80">
        <f t="shared" si="14"/>
        <v>9.3565629758876213E-3</v>
      </c>
      <c r="S39" s="81">
        <f t="shared" si="15"/>
        <v>2.4365482233502538E-2</v>
      </c>
      <c r="T39" s="82">
        <f t="shared" si="28"/>
        <v>4.5807682891550412E-2</v>
      </c>
      <c r="U39" s="83">
        <f t="shared" si="29"/>
        <v>90296.713993784986</v>
      </c>
      <c r="V39" s="83">
        <f t="shared" si="30"/>
        <v>442072.93334483559</v>
      </c>
      <c r="W39" s="84">
        <f>SUM(V39:V$42)</f>
        <v>1785536.2990745364</v>
      </c>
      <c r="X39" s="85">
        <f t="shared" si="0"/>
        <v>431301.61314150965</v>
      </c>
      <c r="Y39" s="83">
        <f>SUM(X39:X$42)</f>
        <v>1501576.1385436973</v>
      </c>
      <c r="Z39" s="83">
        <f t="shared" si="1"/>
        <v>10771.320203325942</v>
      </c>
      <c r="AA39" s="84">
        <f>SUM(Z39:Z$42)</f>
        <v>283960.16053083923</v>
      </c>
      <c r="AB39" s="77">
        <f t="shared" si="2"/>
        <v>19.774100519288361</v>
      </c>
      <c r="AC39" s="78">
        <f t="shared" si="3"/>
        <v>16.629355290238458</v>
      </c>
      <c r="AD39" s="86">
        <f t="shared" si="16"/>
        <v>84.09664588291939</v>
      </c>
      <c r="AE39" s="78">
        <f t="shared" si="4"/>
        <v>3.1447452290499061</v>
      </c>
      <c r="AF39" s="87">
        <f t="shared" si="17"/>
        <v>15.903354117080621</v>
      </c>
      <c r="AH39" s="88">
        <f t="shared" si="31"/>
        <v>3.5753991856432247E-5</v>
      </c>
      <c r="AI39" s="89">
        <f t="shared" si="18"/>
        <v>1.2066906349762138E-5</v>
      </c>
      <c r="AJ39" s="89">
        <f t="shared" si="32"/>
        <v>93069383.170281157</v>
      </c>
      <c r="AK39" s="89">
        <f>SUM(AJ39:AJ$42)/U39/U39</f>
        <v>3.8088955116210181E-2</v>
      </c>
      <c r="AL39" s="89">
        <f t="shared" si="33"/>
        <v>64853149.49278748</v>
      </c>
      <c r="AM39" s="89">
        <f>SUM(AL39:AL$42)/U39/U39</f>
        <v>2.9390655568066061E-2</v>
      </c>
      <c r="AN39" s="89">
        <f t="shared" si="34"/>
        <v>5392341.4915914675</v>
      </c>
      <c r="AO39" s="90">
        <f>SUM(AN39:AN$42)/U39/U39</f>
        <v>9.8328089653614351E-3</v>
      </c>
      <c r="AP39" s="77">
        <f t="shared" si="5"/>
        <v>19.391579238867998</v>
      </c>
      <c r="AQ39" s="78">
        <f t="shared" si="6"/>
        <v>20.156621799708724</v>
      </c>
      <c r="AR39" s="78">
        <f t="shared" si="7"/>
        <v>16.293338709650115</v>
      </c>
      <c r="AS39" s="78">
        <f t="shared" si="8"/>
        <v>16.9653718708268</v>
      </c>
      <c r="AT39" s="78">
        <f t="shared" si="9"/>
        <v>2.950390607490931</v>
      </c>
      <c r="AU39" s="91">
        <f t="shared" si="10"/>
        <v>3.3390998506088811</v>
      </c>
    </row>
    <row r="40" spans="1:47" ht="14.45" customHeight="1" x14ac:dyDescent="0.15">
      <c r="A40" s="208"/>
      <c r="B40" s="205" t="s">
        <v>97</v>
      </c>
      <c r="C40" s="71">
        <v>5752</v>
      </c>
      <c r="D40" s="72">
        <v>111</v>
      </c>
      <c r="E40" s="72">
        <v>1953</v>
      </c>
      <c r="F40" s="126">
        <v>113</v>
      </c>
      <c r="G40" s="74" t="s">
        <v>97</v>
      </c>
      <c r="H40" s="72">
        <v>3379056</v>
      </c>
      <c r="I40" s="72">
        <v>60415</v>
      </c>
      <c r="J40" s="75">
        <v>75</v>
      </c>
      <c r="K40" s="72">
        <v>86507</v>
      </c>
      <c r="L40" s="76">
        <v>1330308</v>
      </c>
      <c r="M40" s="179"/>
      <c r="N40" s="54"/>
      <c r="O40" s="77">
        <f t="shared" si="26"/>
        <v>0.54519639065817416</v>
      </c>
      <c r="P40" s="78">
        <f t="shared" si="27"/>
        <v>0.985536928225339</v>
      </c>
      <c r="Q40" s="79">
        <f t="shared" si="13"/>
        <v>1.9297635605006955E-2</v>
      </c>
      <c r="R40" s="80">
        <f t="shared" si="14"/>
        <v>1.9580834621546143E-2</v>
      </c>
      <c r="S40" s="81">
        <f t="shared" si="15"/>
        <v>5.7859703020993344E-2</v>
      </c>
      <c r="T40" s="82">
        <f t="shared" si="28"/>
        <v>9.3730614002096743E-2</v>
      </c>
      <c r="U40" s="83">
        <f t="shared" si="29"/>
        <v>86160.430753008652</v>
      </c>
      <c r="V40" s="83">
        <f t="shared" si="30"/>
        <v>412437.4794666926</v>
      </c>
      <c r="W40" s="84">
        <f>SUM(V40:V$42)</f>
        <v>1343463.3657297008</v>
      </c>
      <c r="X40" s="85">
        <f t="shared" si="0"/>
        <v>388573.96939002274</v>
      </c>
      <c r="Y40" s="83">
        <f>SUM(X40:X$42)</f>
        <v>1070274.5254021876</v>
      </c>
      <c r="Z40" s="83">
        <f t="shared" si="1"/>
        <v>23863.510076669874</v>
      </c>
      <c r="AA40" s="84">
        <f>SUM(Z40:Z$42)</f>
        <v>273188.84032751329</v>
      </c>
      <c r="AB40" s="77">
        <f t="shared" si="2"/>
        <v>15.592579493722971</v>
      </c>
      <c r="AC40" s="78">
        <f t="shared" si="3"/>
        <v>12.421879928505517</v>
      </c>
      <c r="AD40" s="86">
        <f t="shared" si="16"/>
        <v>79.665330123897277</v>
      </c>
      <c r="AE40" s="78">
        <f t="shared" si="4"/>
        <v>3.1706995652174563</v>
      </c>
      <c r="AF40" s="87">
        <f t="shared" si="17"/>
        <v>20.33466987610273</v>
      </c>
      <c r="AH40" s="88">
        <f t="shared" si="31"/>
        <v>7.1729409372841646E-5</v>
      </c>
      <c r="AI40" s="89">
        <f t="shared" si="18"/>
        <v>2.7911908749265645E-5</v>
      </c>
      <c r="AJ40" s="89">
        <f t="shared" si="32"/>
        <v>107331152.29599056</v>
      </c>
      <c r="AK40" s="89">
        <f>SUM(AJ40:AJ$42)/U40/U40</f>
        <v>2.9296864107113123E-2</v>
      </c>
      <c r="AL40" s="89">
        <f t="shared" si="33"/>
        <v>67697143.529938623</v>
      </c>
      <c r="AM40" s="89">
        <f>SUM(AL40:AL$42)/U40/U40</f>
        <v>2.3544236313464823E-2</v>
      </c>
      <c r="AN40" s="89">
        <f t="shared" si="34"/>
        <v>10633528.382131595</v>
      </c>
      <c r="AO40" s="90">
        <f>SUM(AN40:AN$42)/U40/U40</f>
        <v>1.0073176469279906E-2</v>
      </c>
      <c r="AP40" s="77">
        <f t="shared" si="5"/>
        <v>15.257099489618575</v>
      </c>
      <c r="AQ40" s="78">
        <f t="shared" si="6"/>
        <v>15.928059497827366</v>
      </c>
      <c r="AR40" s="78">
        <f t="shared" si="7"/>
        <v>12.121134956441466</v>
      </c>
      <c r="AS40" s="78">
        <f t="shared" si="8"/>
        <v>12.722624900569567</v>
      </c>
      <c r="AT40" s="78">
        <f t="shared" si="9"/>
        <v>2.973983742965189</v>
      </c>
      <c r="AU40" s="91">
        <f t="shared" si="10"/>
        <v>3.3674153874697237</v>
      </c>
    </row>
    <row r="41" spans="1:47" ht="14.45" customHeight="1" x14ac:dyDescent="0.15">
      <c r="A41" s="208"/>
      <c r="B41" s="205" t="s">
        <v>99</v>
      </c>
      <c r="C41" s="71">
        <v>4579</v>
      </c>
      <c r="D41" s="72">
        <v>168</v>
      </c>
      <c r="E41" s="72">
        <v>1526</v>
      </c>
      <c r="F41" s="126">
        <v>215</v>
      </c>
      <c r="G41" s="74" t="s">
        <v>99</v>
      </c>
      <c r="H41" s="72">
        <v>2663083</v>
      </c>
      <c r="I41" s="72">
        <v>91456</v>
      </c>
      <c r="J41" s="75">
        <v>80</v>
      </c>
      <c r="K41" s="72">
        <v>78971</v>
      </c>
      <c r="L41" s="76">
        <v>914910</v>
      </c>
      <c r="M41" s="179"/>
      <c r="N41" s="54"/>
      <c r="O41" s="77">
        <f>IF(K41&lt;0.5,0.5,((L41-L42)-5*K42)/5/(K41-K42))</f>
        <v>0.5416790548470386</v>
      </c>
      <c r="P41" s="78">
        <f>IF(H41&lt;0.5,1,(I41/H41)/((K41-K42)/(L41-L42)))</f>
        <v>0.98226453147566195</v>
      </c>
      <c r="Q41" s="79">
        <f t="shared" si="13"/>
        <v>3.6689233457086703E-2</v>
      </c>
      <c r="R41" s="80">
        <f t="shared" si="14"/>
        <v>3.7351683056262089E-2</v>
      </c>
      <c r="S41" s="81">
        <f t="shared" si="15"/>
        <v>0.14089121887287026</v>
      </c>
      <c r="T41" s="82">
        <f>5*R41/(1+5*(1-O41)*R41)</f>
        <v>0.17203318438788867</v>
      </c>
      <c r="U41" s="83">
        <f t="shared" si="29"/>
        <v>78084.560675844012</v>
      </c>
      <c r="V41" s="83">
        <f>5*U41*((1-T41)+O41*T41)</f>
        <v>359639.36630005919</v>
      </c>
      <c r="W41" s="84">
        <f>SUM(V41:V$42)</f>
        <v>931025.88626300823</v>
      </c>
      <c r="X41" s="85">
        <f t="shared" si="0"/>
        <v>308969.33762737719</v>
      </c>
      <c r="Y41" s="83">
        <f>SUM(X41:X$42)</f>
        <v>681700.5560121648</v>
      </c>
      <c r="Z41" s="83">
        <f t="shared" si="1"/>
        <v>50670.028672681998</v>
      </c>
      <c r="AA41" s="84">
        <f>SUM(Z41:Z$42)</f>
        <v>249325.3302508434</v>
      </c>
      <c r="AB41" s="77">
        <f t="shared" si="2"/>
        <v>11.923303124263173</v>
      </c>
      <c r="AC41" s="78">
        <f t="shared" si="3"/>
        <v>8.7302861168949821</v>
      </c>
      <c r="AD41" s="86">
        <f t="shared" si="16"/>
        <v>73.220365413082547</v>
      </c>
      <c r="AE41" s="78">
        <f t="shared" si="4"/>
        <v>3.1930170073681912</v>
      </c>
      <c r="AF41" s="87">
        <f t="shared" si="17"/>
        <v>26.77963458691746</v>
      </c>
      <c r="AH41" s="88">
        <f>IF(D41=0,0,T41*T41*(1-T41)/D41)</f>
        <v>1.4585727846182028E-4</v>
      </c>
      <c r="AI41" s="89">
        <f t="shared" si="18"/>
        <v>7.9319058530397926E-5</v>
      </c>
      <c r="AJ41" s="89">
        <f>U41*U41*((1-O41)*5+AB42)^2*AH41</f>
        <v>110157628.97443655</v>
      </c>
      <c r="AK41" s="89">
        <f>SUM(AJ41:AJ$42)/U41/U41</f>
        <v>1.8066924814694019E-2</v>
      </c>
      <c r="AL41" s="89">
        <f>U41*U41*((1-O41)*5*(1-S41)+AC42)^2*AH41+V41*V41*AI41</f>
        <v>63453415.227482423</v>
      </c>
      <c r="AM41" s="89">
        <f>SUM(AL41:AL$42)/U41/U41</f>
        <v>1.756319955054941E-2</v>
      </c>
      <c r="AN41" s="89">
        <f>U41*U41*((1-O41)*5*S41+AE42)^2*AH41+V41*V41*AI41</f>
        <v>20513003.417966537</v>
      </c>
      <c r="AO41" s="90">
        <f>SUM(AN41:AN$42)/U41/U41</f>
        <v>1.0520553490560622E-2</v>
      </c>
      <c r="AP41" s="77">
        <f t="shared" si="5"/>
        <v>11.659853132105024</v>
      </c>
      <c r="AQ41" s="78">
        <f t="shared" si="6"/>
        <v>12.186753116421322</v>
      </c>
      <c r="AR41" s="78">
        <f t="shared" si="7"/>
        <v>8.4705347215312798</v>
      </c>
      <c r="AS41" s="78">
        <f t="shared" si="8"/>
        <v>8.9900375122586844</v>
      </c>
      <c r="AT41" s="78">
        <f t="shared" si="9"/>
        <v>2.9919802985577411</v>
      </c>
      <c r="AU41" s="91">
        <f t="shared" si="10"/>
        <v>3.3940537161786413</v>
      </c>
    </row>
    <row r="42" spans="1:47" ht="14.45" customHeight="1" thickBot="1" x14ac:dyDescent="0.2">
      <c r="A42" s="209"/>
      <c r="B42" s="210" t="s">
        <v>101</v>
      </c>
      <c r="C42" s="131">
        <v>5111</v>
      </c>
      <c r="D42" s="131">
        <v>508</v>
      </c>
      <c r="E42" s="131">
        <v>1697</v>
      </c>
      <c r="F42" s="132">
        <v>590</v>
      </c>
      <c r="G42" s="133" t="s">
        <v>101</v>
      </c>
      <c r="H42" s="131">
        <v>2761968</v>
      </c>
      <c r="I42" s="131">
        <v>292332</v>
      </c>
      <c r="J42" s="134">
        <v>85</v>
      </c>
      <c r="K42" s="131">
        <v>66190</v>
      </c>
      <c r="L42" s="135">
        <v>549344</v>
      </c>
      <c r="M42" s="179"/>
      <c r="N42" s="54"/>
      <c r="O42" s="136">
        <v>1</v>
      </c>
      <c r="P42" s="137">
        <f>IF(H42&lt;0.5,1,(I42/H42)/(K42/L42))</f>
        <v>0.87843517867442611</v>
      </c>
      <c r="Q42" s="138">
        <f t="shared" si="13"/>
        <v>9.939346507532773E-2</v>
      </c>
      <c r="R42" s="139">
        <f t="shared" si="14"/>
        <v>0.11314832043192326</v>
      </c>
      <c r="S42" s="140">
        <f t="shared" si="15"/>
        <v>0.34767236299351795</v>
      </c>
      <c r="T42" s="136">
        <v>1</v>
      </c>
      <c r="U42" s="141">
        <f>U41*(1-T41)</f>
        <v>64651.425051249265</v>
      </c>
      <c r="V42" s="141">
        <f>U42/R42</f>
        <v>571386.51996294898</v>
      </c>
      <c r="W42" s="142">
        <f>SUM(V42:V$42)</f>
        <v>571386.51996294898</v>
      </c>
      <c r="X42" s="136">
        <f t="shared" si="0"/>
        <v>372731.21838478761</v>
      </c>
      <c r="Y42" s="141">
        <f>SUM(X42:X$42)</f>
        <v>372731.21838478761</v>
      </c>
      <c r="Z42" s="141">
        <f t="shared" si="1"/>
        <v>198655.30157816139</v>
      </c>
      <c r="AA42" s="142">
        <f>SUM(Z42:Z$42)</f>
        <v>198655.30157816139</v>
      </c>
      <c r="AB42" s="143">
        <f t="shared" si="2"/>
        <v>8.8379570830806919</v>
      </c>
      <c r="AC42" s="137">
        <f t="shared" si="3"/>
        <v>5.7652436599707295</v>
      </c>
      <c r="AD42" s="144">
        <f t="shared" si="16"/>
        <v>65.232763700648206</v>
      </c>
      <c r="AE42" s="137">
        <f t="shared" si="4"/>
        <v>3.0727134231099638</v>
      </c>
      <c r="AF42" s="145">
        <f t="shared" si="17"/>
        <v>34.767236299351801</v>
      </c>
      <c r="AH42" s="146">
        <f>0</f>
        <v>0</v>
      </c>
      <c r="AI42" s="147">
        <f t="shared" si="18"/>
        <v>1.336454278161588E-4</v>
      </c>
      <c r="AJ42" s="147">
        <v>0</v>
      </c>
      <c r="AK42" s="147">
        <f>(1-R42)/R42/R42/D42</f>
        <v>0.13636127621908561</v>
      </c>
      <c r="AL42" s="147">
        <f>V42*V42*AI42</f>
        <v>43632900.763597839</v>
      </c>
      <c r="AM42" s="147">
        <f>(1-S42)*(1-S42)*(1-R42)/R42/R42/D42+AI42/R42/R42</f>
        <v>6.8464973005221405E-2</v>
      </c>
      <c r="AN42" s="147">
        <f>V42*V42*AI42</f>
        <v>43632900.763597839</v>
      </c>
      <c r="AO42" s="148">
        <f>S42*S42*(1-R42)/R42/R42/D42+AI42/R42/R42</f>
        <v>2.6921791033938387E-2</v>
      </c>
      <c r="AP42" s="143">
        <f t="shared" si="5"/>
        <v>8.1141853796249404</v>
      </c>
      <c r="AQ42" s="137">
        <f t="shared" si="6"/>
        <v>9.5617287865364435</v>
      </c>
      <c r="AR42" s="137">
        <f t="shared" si="7"/>
        <v>5.25239374011419</v>
      </c>
      <c r="AS42" s="137">
        <f t="shared" si="8"/>
        <v>6.278093579827269</v>
      </c>
      <c r="AT42" s="137">
        <f t="shared" si="9"/>
        <v>2.751119342884631</v>
      </c>
      <c r="AU42" s="149">
        <f t="shared" si="10"/>
        <v>3.3943075033352965</v>
      </c>
    </row>
    <row r="43" spans="1:47" ht="14.45" customHeight="1" thickTop="1" x14ac:dyDescent="0.15">
      <c r="G43" s="150"/>
      <c r="H43" s="150"/>
      <c r="I43" s="150"/>
      <c r="J43" s="150"/>
      <c r="K43" s="150"/>
      <c r="L43" s="150"/>
    </row>
    <row r="44" spans="1:47" ht="14.45" customHeight="1" thickBot="1" x14ac:dyDescent="0.2">
      <c r="A44" s="1" t="s">
        <v>103</v>
      </c>
      <c r="G44" s="150"/>
      <c r="H44" s="150"/>
      <c r="I44" s="150"/>
      <c r="J44" s="229" t="s">
        <v>104</v>
      </c>
      <c r="K44" s="230"/>
      <c r="L44" s="230"/>
      <c r="M44" s="230"/>
    </row>
    <row r="45" spans="1:47" ht="14.45" customHeight="1" thickTop="1" x14ac:dyDescent="0.15">
      <c r="A45" s="212" t="s">
        <v>18</v>
      </c>
      <c r="B45" s="214" t="s">
        <v>105</v>
      </c>
      <c r="C45" s="216" t="s">
        <v>35</v>
      </c>
      <c r="D45" s="217"/>
      <c r="E45" s="217"/>
      <c r="F45" s="218" t="s">
        <v>106</v>
      </c>
      <c r="G45" s="217"/>
      <c r="H45" s="217"/>
      <c r="I45" s="217"/>
      <c r="J45" s="218" t="s">
        <v>107</v>
      </c>
      <c r="K45" s="217"/>
      <c r="L45" s="217"/>
      <c r="M45" s="219"/>
    </row>
    <row r="46" spans="1:47" ht="14.45" customHeight="1" x14ac:dyDescent="0.15">
      <c r="A46" s="213"/>
      <c r="B46" s="215"/>
      <c r="C46" s="20" t="s">
        <v>108</v>
      </c>
      <c r="D46" s="220" t="s">
        <v>17</v>
      </c>
      <c r="E46" s="221"/>
      <c r="F46" s="22" t="s">
        <v>108</v>
      </c>
      <c r="G46" s="220" t="s">
        <v>17</v>
      </c>
      <c r="H46" s="222"/>
      <c r="I46" s="151" t="s">
        <v>152</v>
      </c>
      <c r="J46" s="22" t="s">
        <v>108</v>
      </c>
      <c r="K46" s="220" t="s">
        <v>17</v>
      </c>
      <c r="L46" s="222"/>
      <c r="M46" s="152" t="s">
        <v>152</v>
      </c>
    </row>
    <row r="47" spans="1:47" ht="14.45" customHeight="1" x14ac:dyDescent="0.15">
      <c r="A47" s="46" t="s">
        <v>65</v>
      </c>
      <c r="B47" s="47">
        <v>0</v>
      </c>
      <c r="C47" s="153">
        <f>AB7</f>
        <v>80.018635522494989</v>
      </c>
      <c r="D47" s="153">
        <f t="shared" ref="D47:E82" si="35">AP7</f>
        <v>79.209490845098742</v>
      </c>
      <c r="E47" s="154">
        <f t="shared" si="35"/>
        <v>80.827780199891237</v>
      </c>
      <c r="F47" s="155">
        <f>AC7</f>
        <v>78.539573898889344</v>
      </c>
      <c r="G47" s="153">
        <f t="shared" ref="G47:H82" si="36">AR7</f>
        <v>77.773044929894368</v>
      </c>
      <c r="H47" s="153">
        <f t="shared" si="36"/>
        <v>79.30610286788432</v>
      </c>
      <c r="I47" s="156">
        <f t="shared" ref="I47:J82" si="37">AD7</f>
        <v>98.15160354341478</v>
      </c>
      <c r="J47" s="155">
        <f t="shared" si="37"/>
        <v>1.4790616236056457</v>
      </c>
      <c r="K47" s="153">
        <f t="shared" ref="K47:L82" si="38">AT7</f>
        <v>1.330609633733844</v>
      </c>
      <c r="L47" s="153">
        <f t="shared" si="38"/>
        <v>1.6275136134774475</v>
      </c>
      <c r="M47" s="157">
        <f>AF7</f>
        <v>1.8483964565852278</v>
      </c>
    </row>
    <row r="48" spans="1:47" ht="14.45" customHeight="1" x14ac:dyDescent="0.15">
      <c r="A48" s="46"/>
      <c r="B48" s="70">
        <v>5</v>
      </c>
      <c r="C48" s="158">
        <f>AB8</f>
        <v>75.190407927102655</v>
      </c>
      <c r="D48" s="158">
        <f t="shared" si="35"/>
        <v>74.415319461962241</v>
      </c>
      <c r="E48" s="159">
        <f t="shared" si="35"/>
        <v>75.965496392243068</v>
      </c>
      <c r="F48" s="160">
        <f>AC8</f>
        <v>73.708136599420172</v>
      </c>
      <c r="G48" s="158">
        <f t="shared" si="36"/>
        <v>72.976409386500634</v>
      </c>
      <c r="H48" s="158">
        <f t="shared" si="36"/>
        <v>74.439863812339709</v>
      </c>
      <c r="I48" s="161">
        <f t="shared" si="37"/>
        <v>98.02864305627979</v>
      </c>
      <c r="J48" s="160">
        <f t="shared" si="37"/>
        <v>1.4822713276824897</v>
      </c>
      <c r="K48" s="158">
        <f t="shared" si="38"/>
        <v>1.3335638472216489</v>
      </c>
      <c r="L48" s="158">
        <f t="shared" si="38"/>
        <v>1.6309788081433305</v>
      </c>
      <c r="M48" s="162">
        <f>AF8</f>
        <v>1.9713569437202105</v>
      </c>
    </row>
    <row r="49" spans="1:13" ht="14.45" customHeight="1" x14ac:dyDescent="0.15">
      <c r="A49" s="46"/>
      <c r="B49" s="70">
        <v>10</v>
      </c>
      <c r="C49" s="158">
        <f t="shared" ref="C49:C62" si="39">AB9</f>
        <v>70.34841301139565</v>
      </c>
      <c r="D49" s="158">
        <f t="shared" si="35"/>
        <v>69.603221215249619</v>
      </c>
      <c r="E49" s="159">
        <f t="shared" si="35"/>
        <v>71.093604807541681</v>
      </c>
      <c r="F49" s="160">
        <f t="shared" ref="F49:F62" si="40">AC9</f>
        <v>68.862929584399396</v>
      </c>
      <c r="G49" s="158">
        <f t="shared" si="36"/>
        <v>68.161770542931578</v>
      </c>
      <c r="H49" s="158">
        <f t="shared" si="36"/>
        <v>69.564088625867214</v>
      </c>
      <c r="I49" s="161">
        <f t="shared" si="37"/>
        <v>97.888390990773843</v>
      </c>
      <c r="J49" s="160">
        <f t="shared" si="37"/>
        <v>1.4854834269962602</v>
      </c>
      <c r="K49" s="158">
        <f t="shared" si="38"/>
        <v>1.3365203448002219</v>
      </c>
      <c r="L49" s="158">
        <f t="shared" si="38"/>
        <v>1.6344465091922986</v>
      </c>
      <c r="M49" s="162">
        <f t="shared" ref="M49:M62" si="41">AF9</f>
        <v>2.1116090092261621</v>
      </c>
    </row>
    <row r="50" spans="1:13" ht="14.45" customHeight="1" x14ac:dyDescent="0.15">
      <c r="A50" s="46"/>
      <c r="B50" s="70">
        <v>15</v>
      </c>
      <c r="C50" s="158">
        <f t="shared" si="39"/>
        <v>65.348413011395635</v>
      </c>
      <c r="D50" s="158">
        <f t="shared" si="35"/>
        <v>64.603221215249604</v>
      </c>
      <c r="E50" s="159">
        <f t="shared" si="35"/>
        <v>66.093604807541666</v>
      </c>
      <c r="F50" s="160">
        <f t="shared" si="40"/>
        <v>63.862929584399389</v>
      </c>
      <c r="G50" s="158">
        <f t="shared" si="36"/>
        <v>63.161770542931571</v>
      </c>
      <c r="H50" s="158">
        <f t="shared" si="36"/>
        <v>64.5640886258672</v>
      </c>
      <c r="I50" s="161">
        <f t="shared" si="37"/>
        <v>97.726825551620962</v>
      </c>
      <c r="J50" s="160">
        <f t="shared" si="37"/>
        <v>1.4854834269962602</v>
      </c>
      <c r="K50" s="158">
        <f t="shared" si="38"/>
        <v>1.3365203448002219</v>
      </c>
      <c r="L50" s="158">
        <f t="shared" si="38"/>
        <v>1.6344465091922986</v>
      </c>
      <c r="M50" s="162">
        <f t="shared" si="41"/>
        <v>2.2731744483790566</v>
      </c>
    </row>
    <row r="51" spans="1:13" ht="14.45" customHeight="1" x14ac:dyDescent="0.15">
      <c r="A51" s="46"/>
      <c r="B51" s="70">
        <v>20</v>
      </c>
      <c r="C51" s="158">
        <f t="shared" si="39"/>
        <v>60.416177655544708</v>
      </c>
      <c r="D51" s="158">
        <f t="shared" si="35"/>
        <v>59.682108617589201</v>
      </c>
      <c r="E51" s="159">
        <f t="shared" si="35"/>
        <v>61.150246693500215</v>
      </c>
      <c r="F51" s="160">
        <f t="shared" si="40"/>
        <v>58.929081380352955</v>
      </c>
      <c r="G51" s="158">
        <f t="shared" si="36"/>
        <v>58.239253280520778</v>
      </c>
      <c r="H51" s="158">
        <f t="shared" si="36"/>
        <v>59.618909480185131</v>
      </c>
      <c r="I51" s="161">
        <f t="shared" si="37"/>
        <v>97.538579345965502</v>
      </c>
      <c r="J51" s="160">
        <f t="shared" si="37"/>
        <v>1.4870962751917556</v>
      </c>
      <c r="K51" s="158">
        <f t="shared" si="38"/>
        <v>1.3380050037681865</v>
      </c>
      <c r="L51" s="158">
        <f t="shared" si="38"/>
        <v>1.6361875466153246</v>
      </c>
      <c r="M51" s="162">
        <f t="shared" si="41"/>
        <v>2.4614206540345025</v>
      </c>
    </row>
    <row r="52" spans="1:13" ht="14.45" customHeight="1" x14ac:dyDescent="0.15">
      <c r="A52" s="46"/>
      <c r="B52" s="70">
        <v>25</v>
      </c>
      <c r="C52" s="158">
        <f t="shared" si="39"/>
        <v>55.501222870716383</v>
      </c>
      <c r="D52" s="158">
        <f t="shared" si="35"/>
        <v>54.785249464175472</v>
      </c>
      <c r="E52" s="159">
        <f t="shared" si="35"/>
        <v>56.217196277257294</v>
      </c>
      <c r="F52" s="160">
        <f t="shared" si="40"/>
        <v>54.011939005414241</v>
      </c>
      <c r="G52" s="158">
        <f t="shared" si="36"/>
        <v>53.340484608815181</v>
      </c>
      <c r="H52" s="158">
        <f t="shared" si="36"/>
        <v>54.683393402013301</v>
      </c>
      <c r="I52" s="161">
        <f t="shared" si="37"/>
        <v>97.316664771925375</v>
      </c>
      <c r="J52" s="160">
        <f t="shared" si="37"/>
        <v>1.489283865302139</v>
      </c>
      <c r="K52" s="158">
        <f t="shared" si="38"/>
        <v>1.3400349402669094</v>
      </c>
      <c r="L52" s="158">
        <f t="shared" si="38"/>
        <v>1.6385327903373685</v>
      </c>
      <c r="M52" s="162">
        <f t="shared" si="41"/>
        <v>2.683335228074617</v>
      </c>
    </row>
    <row r="53" spans="1:13" ht="14.45" customHeight="1" x14ac:dyDescent="0.15">
      <c r="A53" s="46"/>
      <c r="B53" s="70">
        <v>30</v>
      </c>
      <c r="C53" s="158">
        <f t="shared" si="39"/>
        <v>50.737116625156325</v>
      </c>
      <c r="D53" s="158">
        <f t="shared" si="35"/>
        <v>50.056296959952455</v>
      </c>
      <c r="E53" s="159">
        <f t="shared" si="35"/>
        <v>51.417936290360196</v>
      </c>
      <c r="F53" s="160">
        <f t="shared" si="40"/>
        <v>49.241197587416039</v>
      </c>
      <c r="G53" s="158">
        <f t="shared" si="36"/>
        <v>48.605450583603684</v>
      </c>
      <c r="H53" s="158">
        <f t="shared" si="36"/>
        <v>49.876944591228394</v>
      </c>
      <c r="I53" s="161">
        <f t="shared" si="37"/>
        <v>97.051627807720976</v>
      </c>
      <c r="J53" s="160">
        <f t="shared" si="37"/>
        <v>1.4959190377402833</v>
      </c>
      <c r="K53" s="158">
        <f t="shared" si="38"/>
        <v>1.3461468839634638</v>
      </c>
      <c r="L53" s="158">
        <f t="shared" si="38"/>
        <v>1.6456911915171029</v>
      </c>
      <c r="M53" s="162">
        <f t="shared" si="41"/>
        <v>2.9483721922790176</v>
      </c>
    </row>
    <row r="54" spans="1:13" ht="14.45" customHeight="1" x14ac:dyDescent="0.15">
      <c r="A54" s="46"/>
      <c r="B54" s="70">
        <v>35</v>
      </c>
      <c r="C54" s="158">
        <f t="shared" si="39"/>
        <v>45.823196856451446</v>
      </c>
      <c r="D54" s="158">
        <f t="shared" si="35"/>
        <v>45.151694172422218</v>
      </c>
      <c r="E54" s="159">
        <f t="shared" si="35"/>
        <v>46.494699540480674</v>
      </c>
      <c r="F54" s="160">
        <f t="shared" si="40"/>
        <v>44.324603722175027</v>
      </c>
      <c r="G54" s="158">
        <f t="shared" si="36"/>
        <v>43.698317483909115</v>
      </c>
      <c r="H54" s="158">
        <f t="shared" si="36"/>
        <v>44.950889960440939</v>
      </c>
      <c r="I54" s="161">
        <f t="shared" si="37"/>
        <v>96.729618976670267</v>
      </c>
      <c r="J54" s="160">
        <f t="shared" si="37"/>
        <v>1.4985931342764158</v>
      </c>
      <c r="K54" s="158">
        <f t="shared" si="38"/>
        <v>1.3485991094310816</v>
      </c>
      <c r="L54" s="158">
        <f t="shared" si="38"/>
        <v>1.64858715912175</v>
      </c>
      <c r="M54" s="162">
        <f t="shared" si="41"/>
        <v>3.2703810233297355</v>
      </c>
    </row>
    <row r="55" spans="1:13" ht="14.45" customHeight="1" x14ac:dyDescent="0.15">
      <c r="A55" s="46"/>
      <c r="B55" s="70">
        <v>40</v>
      </c>
      <c r="C55" s="158">
        <f t="shared" si="39"/>
        <v>41.226601617750227</v>
      </c>
      <c r="D55" s="158">
        <f t="shared" si="35"/>
        <v>40.592550170863412</v>
      </c>
      <c r="E55" s="159">
        <f t="shared" si="35"/>
        <v>41.860653064637042</v>
      </c>
      <c r="F55" s="160">
        <f t="shared" si="40"/>
        <v>39.713999542963521</v>
      </c>
      <c r="G55" s="158">
        <f t="shared" si="36"/>
        <v>39.125652219293912</v>
      </c>
      <c r="H55" s="158">
        <f t="shared" si="36"/>
        <v>40.30234686663313</v>
      </c>
      <c r="I55" s="161">
        <f t="shared" si="37"/>
        <v>96.331004702227389</v>
      </c>
      <c r="J55" s="160">
        <f t="shared" si="37"/>
        <v>1.5126020747867008</v>
      </c>
      <c r="K55" s="158">
        <f t="shared" si="38"/>
        <v>1.3614345376194499</v>
      </c>
      <c r="L55" s="158">
        <f t="shared" si="38"/>
        <v>1.6637696119539518</v>
      </c>
      <c r="M55" s="162">
        <f t="shared" si="41"/>
        <v>3.6689952977726059</v>
      </c>
    </row>
    <row r="56" spans="1:13" ht="14.45" customHeight="1" x14ac:dyDescent="0.15">
      <c r="A56" s="46"/>
      <c r="B56" s="70">
        <v>45</v>
      </c>
      <c r="C56" s="158">
        <f t="shared" si="39"/>
        <v>36.340943995933415</v>
      </c>
      <c r="D56" s="158">
        <f t="shared" si="35"/>
        <v>35.718354603008066</v>
      </c>
      <c r="E56" s="159">
        <f t="shared" si="35"/>
        <v>36.963533388858764</v>
      </c>
      <c r="F56" s="160">
        <f t="shared" si="40"/>
        <v>34.82385637202983</v>
      </c>
      <c r="G56" s="158">
        <f t="shared" si="36"/>
        <v>34.247047356212008</v>
      </c>
      <c r="H56" s="158">
        <f t="shared" si="36"/>
        <v>35.400665387847653</v>
      </c>
      <c r="I56" s="161">
        <f t="shared" si="37"/>
        <v>95.82540391885982</v>
      </c>
      <c r="J56" s="160">
        <f t="shared" si="37"/>
        <v>1.5170876239035926</v>
      </c>
      <c r="K56" s="158">
        <f t="shared" si="38"/>
        <v>1.3655570490383842</v>
      </c>
      <c r="L56" s="158">
        <f t="shared" si="38"/>
        <v>1.6686181987688011</v>
      </c>
      <c r="M56" s="162">
        <f t="shared" si="41"/>
        <v>4.1745960811402041</v>
      </c>
    </row>
    <row r="57" spans="1:13" ht="14.45" customHeight="1" x14ac:dyDescent="0.15">
      <c r="A57" s="46"/>
      <c r="B57" s="70">
        <v>50</v>
      </c>
      <c r="C57" s="158">
        <f t="shared" si="39"/>
        <v>31.627121101882572</v>
      </c>
      <c r="D57" s="158">
        <f t="shared" si="35"/>
        <v>31.027968528876375</v>
      </c>
      <c r="E57" s="159">
        <f t="shared" si="35"/>
        <v>32.226273674888766</v>
      </c>
      <c r="F57" s="160">
        <f t="shared" si="40"/>
        <v>30.108098499424269</v>
      </c>
      <c r="G57" s="158">
        <f t="shared" si="36"/>
        <v>29.554819953152645</v>
      </c>
      <c r="H57" s="158">
        <f t="shared" si="36"/>
        <v>30.661377045695893</v>
      </c>
      <c r="I57" s="161">
        <f t="shared" si="37"/>
        <v>95.197088607701687</v>
      </c>
      <c r="J57" s="160">
        <f t="shared" si="37"/>
        <v>1.5190226024583042</v>
      </c>
      <c r="K57" s="158">
        <f t="shared" si="38"/>
        <v>1.3668143172455915</v>
      </c>
      <c r="L57" s="158">
        <f t="shared" si="38"/>
        <v>1.6712308876710169</v>
      </c>
      <c r="M57" s="162">
        <f t="shared" si="41"/>
        <v>4.8029113922983209</v>
      </c>
    </row>
    <row r="58" spans="1:13" ht="14.45" customHeight="1" x14ac:dyDescent="0.15">
      <c r="A58" s="46"/>
      <c r="B58" s="70">
        <v>55</v>
      </c>
      <c r="C58" s="158">
        <f t="shared" si="39"/>
        <v>27.195297755900214</v>
      </c>
      <c r="D58" s="158">
        <f t="shared" si="35"/>
        <v>26.62914346929011</v>
      </c>
      <c r="E58" s="159">
        <f t="shared" si="35"/>
        <v>27.761452042510317</v>
      </c>
      <c r="F58" s="160">
        <f t="shared" si="40"/>
        <v>25.656177047394294</v>
      </c>
      <c r="G58" s="158">
        <f t="shared" si="36"/>
        <v>25.13574904776268</v>
      </c>
      <c r="H58" s="158">
        <f t="shared" si="36"/>
        <v>26.176605047025909</v>
      </c>
      <c r="I58" s="161">
        <f t="shared" si="37"/>
        <v>94.34048958639552</v>
      </c>
      <c r="J58" s="160">
        <f t="shared" si="37"/>
        <v>1.5391207085059142</v>
      </c>
      <c r="K58" s="158">
        <f t="shared" si="38"/>
        <v>1.3846825010265167</v>
      </c>
      <c r="L58" s="158">
        <f t="shared" si="38"/>
        <v>1.6935589159853117</v>
      </c>
      <c r="M58" s="162">
        <f t="shared" si="41"/>
        <v>5.6595104136044663</v>
      </c>
    </row>
    <row r="59" spans="1:13" ht="14.45" customHeight="1" x14ac:dyDescent="0.15">
      <c r="A59" s="46"/>
      <c r="B59" s="70">
        <v>60</v>
      </c>
      <c r="C59" s="158">
        <f t="shared" si="39"/>
        <v>23.267776317772405</v>
      </c>
      <c r="D59" s="158">
        <f t="shared" si="35"/>
        <v>22.740296743328901</v>
      </c>
      <c r="E59" s="159">
        <f t="shared" si="35"/>
        <v>23.795255892215909</v>
      </c>
      <c r="F59" s="160">
        <f t="shared" si="40"/>
        <v>21.677655140404909</v>
      </c>
      <c r="G59" s="158">
        <f t="shared" si="36"/>
        <v>21.195407956435599</v>
      </c>
      <c r="H59" s="158">
        <f t="shared" si="36"/>
        <v>22.159902324374219</v>
      </c>
      <c r="I59" s="161">
        <f t="shared" si="37"/>
        <v>93.16599422458377</v>
      </c>
      <c r="J59" s="160">
        <f t="shared" si="37"/>
        <v>1.5901211773674968</v>
      </c>
      <c r="K59" s="158">
        <f t="shared" si="38"/>
        <v>1.4301856027408286</v>
      </c>
      <c r="L59" s="158">
        <f t="shared" si="38"/>
        <v>1.750056751994165</v>
      </c>
      <c r="M59" s="162">
        <f t="shared" si="41"/>
        <v>6.8340057754162338</v>
      </c>
    </row>
    <row r="60" spans="1:13" ht="14.45" customHeight="1" x14ac:dyDescent="0.15">
      <c r="A60" s="46"/>
      <c r="B60" s="70">
        <v>65</v>
      </c>
      <c r="C60" s="158">
        <f t="shared" si="39"/>
        <v>19.411470105342676</v>
      </c>
      <c r="D60" s="158">
        <f t="shared" si="35"/>
        <v>18.921400503494219</v>
      </c>
      <c r="E60" s="159">
        <f t="shared" si="35"/>
        <v>19.901539707191134</v>
      </c>
      <c r="F60" s="160">
        <f t="shared" si="40"/>
        <v>17.785957221501661</v>
      </c>
      <c r="G60" s="158">
        <f t="shared" si="36"/>
        <v>17.339815016386151</v>
      </c>
      <c r="H60" s="158">
        <f t="shared" si="36"/>
        <v>18.232099426617172</v>
      </c>
      <c r="I60" s="161">
        <f t="shared" si="37"/>
        <v>91.626018663091259</v>
      </c>
      <c r="J60" s="160">
        <f t="shared" si="37"/>
        <v>1.6255128838410118</v>
      </c>
      <c r="K60" s="158">
        <f t="shared" si="38"/>
        <v>1.4591682505766246</v>
      </c>
      <c r="L60" s="158">
        <f t="shared" si="38"/>
        <v>1.791857517105399</v>
      </c>
      <c r="M60" s="162">
        <f t="shared" si="41"/>
        <v>8.3739813369087237</v>
      </c>
    </row>
    <row r="61" spans="1:13" ht="14.45" customHeight="1" x14ac:dyDescent="0.15">
      <c r="A61" s="46"/>
      <c r="B61" s="70">
        <v>70</v>
      </c>
      <c r="C61" s="158">
        <f t="shared" si="39"/>
        <v>15.757965831498458</v>
      </c>
      <c r="D61" s="158">
        <f t="shared" si="35"/>
        <v>15.322512924457287</v>
      </c>
      <c r="E61" s="159">
        <f t="shared" si="35"/>
        <v>16.193418738539631</v>
      </c>
      <c r="F61" s="160">
        <f t="shared" si="40"/>
        <v>14.119511270120322</v>
      </c>
      <c r="G61" s="158">
        <f t="shared" si="36"/>
        <v>13.723913807533405</v>
      </c>
      <c r="H61" s="158">
        <f t="shared" si="36"/>
        <v>14.515108732707239</v>
      </c>
      <c r="I61" s="161">
        <f t="shared" si="37"/>
        <v>89.602372673616003</v>
      </c>
      <c r="J61" s="160">
        <f t="shared" si="37"/>
        <v>1.6384545613781356</v>
      </c>
      <c r="K61" s="158">
        <f t="shared" si="38"/>
        <v>1.4645704996389859</v>
      </c>
      <c r="L61" s="158">
        <f t="shared" si="38"/>
        <v>1.8123386231172853</v>
      </c>
      <c r="M61" s="162">
        <f t="shared" si="41"/>
        <v>10.397627326383988</v>
      </c>
    </row>
    <row r="62" spans="1:13" ht="14.45" customHeight="1" x14ac:dyDescent="0.15">
      <c r="A62" s="46"/>
      <c r="B62" s="70">
        <v>75</v>
      </c>
      <c r="C62" s="158">
        <f t="shared" si="39"/>
        <v>12.087711801512803</v>
      </c>
      <c r="D62" s="158">
        <f t="shared" si="35"/>
        <v>11.699801092507148</v>
      </c>
      <c r="E62" s="159">
        <f t="shared" si="35"/>
        <v>12.475622510518459</v>
      </c>
      <c r="F62" s="160">
        <f t="shared" si="40"/>
        <v>10.410417401709521</v>
      </c>
      <c r="G62" s="158">
        <f t="shared" si="36"/>
        <v>10.05445879298974</v>
      </c>
      <c r="H62" s="158">
        <f t="shared" si="36"/>
        <v>10.766376010429303</v>
      </c>
      <c r="I62" s="161">
        <f t="shared" si="37"/>
        <v>86.123970960381726</v>
      </c>
      <c r="J62" s="160">
        <f t="shared" si="37"/>
        <v>1.6772943998032808</v>
      </c>
      <c r="K62" s="158">
        <f t="shared" si="38"/>
        <v>1.492973198826649</v>
      </c>
      <c r="L62" s="158">
        <f t="shared" si="38"/>
        <v>1.8616156007799125</v>
      </c>
      <c r="M62" s="162">
        <f t="shared" si="41"/>
        <v>13.876029039618265</v>
      </c>
    </row>
    <row r="63" spans="1:13" ht="14.45" customHeight="1" x14ac:dyDescent="0.15">
      <c r="A63" s="46"/>
      <c r="B63" s="70">
        <v>80</v>
      </c>
      <c r="C63" s="158">
        <f>AB23</f>
        <v>9.0579478083180636</v>
      </c>
      <c r="D63" s="158">
        <f t="shared" si="35"/>
        <v>8.7325528293280783</v>
      </c>
      <c r="E63" s="159">
        <f t="shared" si="35"/>
        <v>9.3833427873080488</v>
      </c>
      <c r="F63" s="160">
        <f>AC23</f>
        <v>7.3260462874102767</v>
      </c>
      <c r="G63" s="158">
        <f t="shared" si="36"/>
        <v>7.0080869186952341</v>
      </c>
      <c r="H63" s="158">
        <f t="shared" si="36"/>
        <v>7.6440056561253193</v>
      </c>
      <c r="I63" s="161">
        <f t="shared" si="37"/>
        <v>80.879758223851184</v>
      </c>
      <c r="J63" s="160">
        <f t="shared" si="37"/>
        <v>1.7319015209077864</v>
      </c>
      <c r="K63" s="158">
        <f t="shared" si="38"/>
        <v>1.525884381935209</v>
      </c>
      <c r="L63" s="158">
        <f t="shared" si="38"/>
        <v>1.9379186598803637</v>
      </c>
      <c r="M63" s="162">
        <f>AF23</f>
        <v>19.120241776148813</v>
      </c>
    </row>
    <row r="64" spans="1:13" ht="14.45" customHeight="1" x14ac:dyDescent="0.15">
      <c r="A64" s="22"/>
      <c r="B64" s="93">
        <v>85</v>
      </c>
      <c r="C64" s="163">
        <f>AB24</f>
        <v>6.9114159103155659</v>
      </c>
      <c r="D64" s="163">
        <f t="shared" si="35"/>
        <v>6.1010402412698141</v>
      </c>
      <c r="E64" s="164">
        <f t="shared" si="35"/>
        <v>7.7217915793613177</v>
      </c>
      <c r="F64" s="165">
        <f>AC24</f>
        <v>5.1015723766828431</v>
      </c>
      <c r="G64" s="163">
        <f t="shared" si="36"/>
        <v>4.4533885918855933</v>
      </c>
      <c r="H64" s="163">
        <f t="shared" si="36"/>
        <v>5.7497561614800929</v>
      </c>
      <c r="I64" s="166">
        <f t="shared" si="37"/>
        <v>73.813708260105443</v>
      </c>
      <c r="J64" s="165">
        <f t="shared" si="37"/>
        <v>1.8098435336327232</v>
      </c>
      <c r="K64" s="163">
        <f t="shared" si="38"/>
        <v>1.4821717174772089</v>
      </c>
      <c r="L64" s="163">
        <f t="shared" si="38"/>
        <v>2.1375153497882375</v>
      </c>
      <c r="M64" s="167">
        <f>AF24</f>
        <v>26.186291739894557</v>
      </c>
    </row>
    <row r="65" spans="1:13" ht="14.45" customHeight="1" x14ac:dyDescent="0.15">
      <c r="A65" s="46" t="s">
        <v>102</v>
      </c>
      <c r="B65" s="168">
        <v>0</v>
      </c>
      <c r="C65" s="169">
        <f>AB25</f>
        <v>86.405755595268815</v>
      </c>
      <c r="D65" s="169">
        <f t="shared" si="35"/>
        <v>85.679227367197257</v>
      </c>
      <c r="E65" s="170">
        <f t="shared" si="35"/>
        <v>87.132283823340373</v>
      </c>
      <c r="F65" s="171">
        <f>AC25</f>
        <v>83.504522496520565</v>
      </c>
      <c r="G65" s="169">
        <f t="shared" si="36"/>
        <v>82.836727520967813</v>
      </c>
      <c r="H65" s="169">
        <f t="shared" si="36"/>
        <v>84.172317472073317</v>
      </c>
      <c r="I65" s="172">
        <f t="shared" si="37"/>
        <v>96.642314995383131</v>
      </c>
      <c r="J65" s="171">
        <f t="shared" si="37"/>
        <v>2.9012330987482353</v>
      </c>
      <c r="K65" s="169">
        <f t="shared" si="38"/>
        <v>2.7174753409559504</v>
      </c>
      <c r="L65" s="169">
        <f t="shared" si="38"/>
        <v>3.0849908565405202</v>
      </c>
      <c r="M65" s="173">
        <f>AF25</f>
        <v>3.3576850046168607</v>
      </c>
    </row>
    <row r="66" spans="1:13" ht="14.45" customHeight="1" x14ac:dyDescent="0.15">
      <c r="A66" s="125"/>
      <c r="B66" s="70">
        <v>5</v>
      </c>
      <c r="C66" s="158">
        <f>AB26</f>
        <v>81.60170884971528</v>
      </c>
      <c r="D66" s="158">
        <f t="shared" si="35"/>
        <v>80.926178492955557</v>
      </c>
      <c r="E66" s="159">
        <f t="shared" si="35"/>
        <v>82.277239206475002</v>
      </c>
      <c r="F66" s="160">
        <f>AC26</f>
        <v>78.693829382078476</v>
      </c>
      <c r="G66" s="158">
        <f t="shared" si="36"/>
        <v>78.078197906738083</v>
      </c>
      <c r="H66" s="158">
        <f t="shared" si="36"/>
        <v>79.30946085741887</v>
      </c>
      <c r="I66" s="161">
        <f t="shared" si="37"/>
        <v>96.436496847152796</v>
      </c>
      <c r="J66" s="160">
        <f t="shared" si="37"/>
        <v>2.9078794676368105</v>
      </c>
      <c r="K66" s="158">
        <f t="shared" si="38"/>
        <v>2.7239317624372461</v>
      </c>
      <c r="L66" s="158">
        <f t="shared" si="38"/>
        <v>3.0918271728363749</v>
      </c>
      <c r="M66" s="162">
        <f>AF26</f>
        <v>3.5635031528472174</v>
      </c>
    </row>
    <row r="67" spans="1:13" ht="14.45" customHeight="1" x14ac:dyDescent="0.15">
      <c r="A67" s="125"/>
      <c r="B67" s="70">
        <v>10</v>
      </c>
      <c r="C67" s="158">
        <f t="shared" ref="C67:C80" si="42">AB27</f>
        <v>76.687242437435202</v>
      </c>
      <c r="D67" s="158">
        <f t="shared" si="35"/>
        <v>76.032116495250619</v>
      </c>
      <c r="E67" s="159">
        <f t="shared" si="35"/>
        <v>77.342368379619785</v>
      </c>
      <c r="F67" s="160">
        <f t="shared" ref="F67:F80" si="43">AC27</f>
        <v>73.776229072222222</v>
      </c>
      <c r="G67" s="158">
        <f t="shared" si="36"/>
        <v>73.181495503284239</v>
      </c>
      <c r="H67" s="158">
        <f t="shared" si="36"/>
        <v>74.370962641160204</v>
      </c>
      <c r="I67" s="161">
        <f t="shared" si="37"/>
        <v>96.204044802382995</v>
      </c>
      <c r="J67" s="160">
        <f t="shared" si="37"/>
        <v>2.9110133652129879</v>
      </c>
      <c r="K67" s="158">
        <f t="shared" si="38"/>
        <v>2.7269699984707989</v>
      </c>
      <c r="L67" s="158">
        <f t="shared" si="38"/>
        <v>3.0950567319551769</v>
      </c>
      <c r="M67" s="162">
        <f t="shared" ref="M67:M80" si="44">AF27</f>
        <v>3.7959551976170216</v>
      </c>
    </row>
    <row r="68" spans="1:13" ht="14.45" customHeight="1" x14ac:dyDescent="0.15">
      <c r="A68" s="125"/>
      <c r="B68" s="70">
        <v>15</v>
      </c>
      <c r="C68" s="158">
        <f t="shared" si="42"/>
        <v>71.687242437435202</v>
      </c>
      <c r="D68" s="158">
        <f t="shared" si="35"/>
        <v>71.032116495250619</v>
      </c>
      <c r="E68" s="159">
        <f t="shared" si="35"/>
        <v>72.342368379619785</v>
      </c>
      <c r="F68" s="160">
        <f t="shared" si="43"/>
        <v>68.776229072222222</v>
      </c>
      <c r="G68" s="158">
        <f t="shared" si="36"/>
        <v>68.181495503284239</v>
      </c>
      <c r="H68" s="158">
        <f t="shared" si="36"/>
        <v>69.370962641160204</v>
      </c>
      <c r="I68" s="161">
        <f t="shared" si="37"/>
        <v>95.939286731870652</v>
      </c>
      <c r="J68" s="160">
        <f t="shared" si="37"/>
        <v>2.9110133652129879</v>
      </c>
      <c r="K68" s="158">
        <f t="shared" si="38"/>
        <v>2.7269699984707989</v>
      </c>
      <c r="L68" s="158">
        <f t="shared" si="38"/>
        <v>3.0950567319551769</v>
      </c>
      <c r="M68" s="162">
        <f t="shared" si="44"/>
        <v>4.0607132681293541</v>
      </c>
    </row>
    <row r="69" spans="1:13" ht="14.45" customHeight="1" x14ac:dyDescent="0.15">
      <c r="A69" s="125"/>
      <c r="B69" s="70">
        <v>20</v>
      </c>
      <c r="C69" s="158">
        <f t="shared" si="42"/>
        <v>66.687242437435202</v>
      </c>
      <c r="D69" s="158">
        <f t="shared" si="35"/>
        <v>66.032116495250619</v>
      </c>
      <c r="E69" s="159">
        <f t="shared" si="35"/>
        <v>67.342368379619785</v>
      </c>
      <c r="F69" s="160">
        <f t="shared" si="43"/>
        <v>63.776229072222222</v>
      </c>
      <c r="G69" s="158">
        <f t="shared" si="36"/>
        <v>63.181495503284239</v>
      </c>
      <c r="H69" s="158">
        <f t="shared" si="36"/>
        <v>64.370962641160204</v>
      </c>
      <c r="I69" s="161">
        <f t="shared" si="37"/>
        <v>95.634827204102734</v>
      </c>
      <c r="J69" s="160">
        <f t="shared" si="37"/>
        <v>2.9110133652129879</v>
      </c>
      <c r="K69" s="158">
        <f t="shared" si="38"/>
        <v>2.7269699984707989</v>
      </c>
      <c r="L69" s="158">
        <f t="shared" si="38"/>
        <v>3.0950567319551769</v>
      </c>
      <c r="M69" s="162">
        <f t="shared" si="44"/>
        <v>4.3651727958972808</v>
      </c>
    </row>
    <row r="70" spans="1:13" ht="14.45" customHeight="1" x14ac:dyDescent="0.15">
      <c r="A70" s="125"/>
      <c r="B70" s="70">
        <v>25</v>
      </c>
      <c r="C70" s="158">
        <f t="shared" si="42"/>
        <v>61.779904647030619</v>
      </c>
      <c r="D70" s="158">
        <f t="shared" si="35"/>
        <v>61.149509723769533</v>
      </c>
      <c r="E70" s="159">
        <f t="shared" si="35"/>
        <v>62.410299570291706</v>
      </c>
      <c r="F70" s="160">
        <f t="shared" si="43"/>
        <v>58.864687543470701</v>
      </c>
      <c r="G70" s="158">
        <f t="shared" si="36"/>
        <v>58.294927267532557</v>
      </c>
      <c r="H70" s="158">
        <f t="shared" si="36"/>
        <v>59.434447819408845</v>
      </c>
      <c r="I70" s="161">
        <f t="shared" si="37"/>
        <v>95.281285848180673</v>
      </c>
      <c r="J70" s="160">
        <f t="shared" si="37"/>
        <v>2.9152171035599306</v>
      </c>
      <c r="K70" s="158">
        <f t="shared" si="38"/>
        <v>2.7310924864536568</v>
      </c>
      <c r="L70" s="158">
        <f t="shared" si="38"/>
        <v>3.0993417206662044</v>
      </c>
      <c r="M70" s="162">
        <f t="shared" si="44"/>
        <v>4.7187141518193441</v>
      </c>
    </row>
    <row r="71" spans="1:13" ht="14.45" customHeight="1" x14ac:dyDescent="0.15">
      <c r="A71" s="125"/>
      <c r="B71" s="70">
        <v>30</v>
      </c>
      <c r="C71" s="158">
        <f t="shared" si="42"/>
        <v>56.779904647030627</v>
      </c>
      <c r="D71" s="158">
        <f t="shared" si="35"/>
        <v>56.14950972376954</v>
      </c>
      <c r="E71" s="159">
        <f t="shared" si="35"/>
        <v>57.410299570291713</v>
      </c>
      <c r="F71" s="160">
        <f t="shared" si="43"/>
        <v>53.864687543470694</v>
      </c>
      <c r="G71" s="158">
        <f t="shared" si="36"/>
        <v>53.29492726753255</v>
      </c>
      <c r="H71" s="158">
        <f t="shared" si="36"/>
        <v>54.434447819408838</v>
      </c>
      <c r="I71" s="161">
        <f t="shared" si="37"/>
        <v>94.865759071484476</v>
      </c>
      <c r="J71" s="160">
        <f t="shared" si="37"/>
        <v>2.9152171035599306</v>
      </c>
      <c r="K71" s="158">
        <f t="shared" si="38"/>
        <v>2.7310924864536568</v>
      </c>
      <c r="L71" s="158">
        <f t="shared" si="38"/>
        <v>3.0993417206662044</v>
      </c>
      <c r="M71" s="162">
        <f t="shared" si="44"/>
        <v>5.1342409285155179</v>
      </c>
    </row>
    <row r="72" spans="1:13" ht="14.45" customHeight="1" x14ac:dyDescent="0.15">
      <c r="A72" s="125"/>
      <c r="B72" s="70">
        <v>35</v>
      </c>
      <c r="C72" s="158">
        <f t="shared" si="42"/>
        <v>52.055405176594277</v>
      </c>
      <c r="D72" s="158">
        <f t="shared" si="35"/>
        <v>51.461598442254093</v>
      </c>
      <c r="E72" s="159">
        <f t="shared" si="35"/>
        <v>52.649211910934461</v>
      </c>
      <c r="F72" s="160">
        <f t="shared" si="43"/>
        <v>49.125361986227773</v>
      </c>
      <c r="G72" s="158">
        <f t="shared" si="36"/>
        <v>48.592249443582674</v>
      </c>
      <c r="H72" s="158">
        <f t="shared" si="36"/>
        <v>49.658474528872873</v>
      </c>
      <c r="I72" s="161">
        <f t="shared" si="37"/>
        <v>94.371298848935012</v>
      </c>
      <c r="J72" s="160">
        <f t="shared" si="37"/>
        <v>2.9300431903665012</v>
      </c>
      <c r="K72" s="158">
        <f t="shared" si="38"/>
        <v>2.7453647392529179</v>
      </c>
      <c r="L72" s="158">
        <f t="shared" si="38"/>
        <v>3.1147216414800845</v>
      </c>
      <c r="M72" s="162">
        <f t="shared" si="44"/>
        <v>5.6287011510649796</v>
      </c>
    </row>
    <row r="73" spans="1:13" ht="14.45" customHeight="1" x14ac:dyDescent="0.15">
      <c r="A73" s="125"/>
      <c r="B73" s="70">
        <v>40</v>
      </c>
      <c r="C73" s="158">
        <f t="shared" si="42"/>
        <v>47.255192505994664</v>
      </c>
      <c r="D73" s="158">
        <f t="shared" si="35"/>
        <v>46.685391596067248</v>
      </c>
      <c r="E73" s="159">
        <f t="shared" si="35"/>
        <v>47.82499341592208</v>
      </c>
      <c r="F73" s="160">
        <f t="shared" si="43"/>
        <v>44.31329811783187</v>
      </c>
      <c r="G73" s="158">
        <f t="shared" si="36"/>
        <v>43.804116512841723</v>
      </c>
      <c r="H73" s="158">
        <f t="shared" si="36"/>
        <v>44.822479722822017</v>
      </c>
      <c r="I73" s="161">
        <f t="shared" si="37"/>
        <v>93.774452642871793</v>
      </c>
      <c r="J73" s="160">
        <f t="shared" si="37"/>
        <v>2.9418943881628059</v>
      </c>
      <c r="K73" s="158">
        <f t="shared" si="38"/>
        <v>2.7567613551323817</v>
      </c>
      <c r="L73" s="158">
        <f t="shared" si="38"/>
        <v>3.1270274211932301</v>
      </c>
      <c r="M73" s="162">
        <f t="shared" si="44"/>
        <v>6.2255473571282245</v>
      </c>
    </row>
    <row r="74" spans="1:13" ht="14.45" customHeight="1" x14ac:dyDescent="0.15">
      <c r="A74" s="125"/>
      <c r="B74" s="70">
        <v>45</v>
      </c>
      <c r="C74" s="158">
        <f t="shared" si="42"/>
        <v>42.295528505297369</v>
      </c>
      <c r="D74" s="158">
        <f t="shared" si="35"/>
        <v>41.730723232994599</v>
      </c>
      <c r="E74" s="159">
        <f t="shared" si="35"/>
        <v>42.86033377760014</v>
      </c>
      <c r="F74" s="160">
        <f t="shared" si="43"/>
        <v>39.350972129329456</v>
      </c>
      <c r="G74" s="158">
        <f t="shared" si="36"/>
        <v>38.846712395666216</v>
      </c>
      <c r="H74" s="158">
        <f t="shared" si="36"/>
        <v>39.855231862992696</v>
      </c>
      <c r="I74" s="161">
        <f t="shared" si="37"/>
        <v>93.038137883537459</v>
      </c>
      <c r="J74" s="160">
        <f t="shared" si="37"/>
        <v>2.9445563759679181</v>
      </c>
      <c r="K74" s="158">
        <f t="shared" si="38"/>
        <v>2.759329359802539</v>
      </c>
      <c r="L74" s="158">
        <f t="shared" si="38"/>
        <v>3.1297833921332971</v>
      </c>
      <c r="M74" s="162">
        <f t="shared" si="44"/>
        <v>6.9618621164625543</v>
      </c>
    </row>
    <row r="75" spans="1:13" ht="14.45" customHeight="1" x14ac:dyDescent="0.15">
      <c r="A75" s="125"/>
      <c r="B75" s="70">
        <v>50</v>
      </c>
      <c r="C75" s="158">
        <f t="shared" si="42"/>
        <v>37.654675928469707</v>
      </c>
      <c r="D75" s="158">
        <f t="shared" si="35"/>
        <v>37.130449050078091</v>
      </c>
      <c r="E75" s="159">
        <f t="shared" si="35"/>
        <v>38.178902806861323</v>
      </c>
      <c r="F75" s="160">
        <f t="shared" si="43"/>
        <v>34.686048874921632</v>
      </c>
      <c r="G75" s="158">
        <f t="shared" si="36"/>
        <v>34.221254133323363</v>
      </c>
      <c r="H75" s="158">
        <f t="shared" si="36"/>
        <v>35.1508436165199</v>
      </c>
      <c r="I75" s="161">
        <f t="shared" si="37"/>
        <v>92.116179517286525</v>
      </c>
      <c r="J75" s="160">
        <f t="shared" si="37"/>
        <v>2.9686270535480737</v>
      </c>
      <c r="K75" s="158">
        <f t="shared" si="38"/>
        <v>2.7825314177641474</v>
      </c>
      <c r="L75" s="158">
        <f t="shared" si="38"/>
        <v>3.154722689332</v>
      </c>
      <c r="M75" s="162">
        <f t="shared" si="44"/>
        <v>7.8838204827134719</v>
      </c>
    </row>
    <row r="76" spans="1:13" ht="14.45" customHeight="1" x14ac:dyDescent="0.15">
      <c r="A76" s="125"/>
      <c r="B76" s="70">
        <v>55</v>
      </c>
      <c r="C76" s="158">
        <f t="shared" si="42"/>
        <v>33.198330931274405</v>
      </c>
      <c r="D76" s="158">
        <f t="shared" si="35"/>
        <v>32.720308857876248</v>
      </c>
      <c r="E76" s="159">
        <f t="shared" si="35"/>
        <v>33.676353004672563</v>
      </c>
      <c r="F76" s="160">
        <f t="shared" si="43"/>
        <v>30.185827509726106</v>
      </c>
      <c r="G76" s="158">
        <f t="shared" si="36"/>
        <v>29.765377212581278</v>
      </c>
      <c r="H76" s="158">
        <f t="shared" si="36"/>
        <v>30.606277806870935</v>
      </c>
      <c r="I76" s="161">
        <f t="shared" si="37"/>
        <v>90.925738321650456</v>
      </c>
      <c r="J76" s="160">
        <f t="shared" si="37"/>
        <v>3.0125034215483044</v>
      </c>
      <c r="K76" s="158">
        <f t="shared" si="38"/>
        <v>2.8246146097550606</v>
      </c>
      <c r="L76" s="158">
        <f t="shared" si="38"/>
        <v>3.2003922333415482</v>
      </c>
      <c r="M76" s="162">
        <f t="shared" si="44"/>
        <v>9.0742616783495667</v>
      </c>
    </row>
    <row r="77" spans="1:13" ht="14.45" customHeight="1" x14ac:dyDescent="0.15">
      <c r="A77" s="125"/>
      <c r="B77" s="70">
        <v>60</v>
      </c>
      <c r="C77" s="158">
        <f t="shared" si="42"/>
        <v>28.495508794349295</v>
      </c>
      <c r="D77" s="158">
        <f t="shared" si="35"/>
        <v>28.037106037845952</v>
      </c>
      <c r="E77" s="159">
        <f t="shared" si="35"/>
        <v>28.953911550852638</v>
      </c>
      <c r="F77" s="160">
        <f t="shared" si="43"/>
        <v>25.457739752311006</v>
      </c>
      <c r="G77" s="158">
        <f t="shared" si="36"/>
        <v>25.055692174777569</v>
      </c>
      <c r="H77" s="158">
        <f t="shared" si="36"/>
        <v>25.859787329844444</v>
      </c>
      <c r="I77" s="161">
        <f t="shared" si="37"/>
        <v>89.33948130576745</v>
      </c>
      <c r="J77" s="160">
        <f t="shared" si="37"/>
        <v>3.0377690420382861</v>
      </c>
      <c r="K77" s="158">
        <f t="shared" si="38"/>
        <v>2.8487204975229217</v>
      </c>
      <c r="L77" s="158">
        <f t="shared" si="38"/>
        <v>3.2268175865536506</v>
      </c>
      <c r="M77" s="162">
        <f t="shared" si="44"/>
        <v>10.660518694232547</v>
      </c>
    </row>
    <row r="78" spans="1:13" ht="14.45" customHeight="1" x14ac:dyDescent="0.15">
      <c r="A78" s="125"/>
      <c r="B78" s="70">
        <v>65</v>
      </c>
      <c r="C78" s="158">
        <f t="shared" si="42"/>
        <v>24.206525633587251</v>
      </c>
      <c r="D78" s="158">
        <f t="shared" si="35"/>
        <v>23.787661792184732</v>
      </c>
      <c r="E78" s="159">
        <f t="shared" si="35"/>
        <v>24.62538947498977</v>
      </c>
      <c r="F78" s="160">
        <f t="shared" si="43"/>
        <v>21.098112120510731</v>
      </c>
      <c r="G78" s="158">
        <f t="shared" si="36"/>
        <v>20.73149654535646</v>
      </c>
      <c r="H78" s="158">
        <f t="shared" si="36"/>
        <v>21.464727695665001</v>
      </c>
      <c r="I78" s="161">
        <f t="shared" si="37"/>
        <v>87.158778751943217</v>
      </c>
      <c r="J78" s="160">
        <f t="shared" si="37"/>
        <v>3.1084135130765227</v>
      </c>
      <c r="K78" s="158">
        <f t="shared" si="38"/>
        <v>2.9160517254570433</v>
      </c>
      <c r="L78" s="158">
        <f t="shared" si="38"/>
        <v>3.3007753006960021</v>
      </c>
      <c r="M78" s="162">
        <f t="shared" si="44"/>
        <v>12.841221248056803</v>
      </c>
    </row>
    <row r="79" spans="1:13" ht="14.45" customHeight="1" x14ac:dyDescent="0.15">
      <c r="A79" s="125"/>
      <c r="B79" s="70">
        <v>70</v>
      </c>
      <c r="C79" s="158">
        <f t="shared" si="42"/>
        <v>19.774100519288361</v>
      </c>
      <c r="D79" s="158">
        <f t="shared" si="35"/>
        <v>19.391579238867998</v>
      </c>
      <c r="E79" s="159">
        <f t="shared" si="35"/>
        <v>20.156621799708724</v>
      </c>
      <c r="F79" s="160">
        <f t="shared" si="43"/>
        <v>16.629355290238458</v>
      </c>
      <c r="G79" s="158">
        <f t="shared" si="36"/>
        <v>16.293338709650115</v>
      </c>
      <c r="H79" s="158">
        <f t="shared" si="36"/>
        <v>16.9653718708268</v>
      </c>
      <c r="I79" s="161">
        <f t="shared" si="37"/>
        <v>84.09664588291939</v>
      </c>
      <c r="J79" s="160">
        <f t="shared" si="37"/>
        <v>3.1447452290499061</v>
      </c>
      <c r="K79" s="158">
        <f t="shared" si="38"/>
        <v>2.950390607490931</v>
      </c>
      <c r="L79" s="158">
        <f t="shared" si="38"/>
        <v>3.3390998506088811</v>
      </c>
      <c r="M79" s="162">
        <f t="shared" si="44"/>
        <v>15.903354117080621</v>
      </c>
    </row>
    <row r="80" spans="1:13" ht="14.45" customHeight="1" x14ac:dyDescent="0.15">
      <c r="A80" s="125"/>
      <c r="B80" s="70">
        <v>75</v>
      </c>
      <c r="C80" s="158">
        <f t="shared" si="42"/>
        <v>15.592579493722971</v>
      </c>
      <c r="D80" s="158">
        <f t="shared" si="35"/>
        <v>15.257099489618575</v>
      </c>
      <c r="E80" s="159">
        <f t="shared" si="35"/>
        <v>15.928059497827366</v>
      </c>
      <c r="F80" s="160">
        <f t="shared" si="43"/>
        <v>12.421879928505517</v>
      </c>
      <c r="G80" s="158">
        <f t="shared" si="36"/>
        <v>12.121134956441466</v>
      </c>
      <c r="H80" s="158">
        <f t="shared" si="36"/>
        <v>12.722624900569567</v>
      </c>
      <c r="I80" s="161">
        <f t="shared" si="37"/>
        <v>79.665330123897277</v>
      </c>
      <c r="J80" s="160">
        <f t="shared" si="37"/>
        <v>3.1706995652174563</v>
      </c>
      <c r="K80" s="158">
        <f t="shared" si="38"/>
        <v>2.973983742965189</v>
      </c>
      <c r="L80" s="158">
        <f t="shared" si="38"/>
        <v>3.3674153874697237</v>
      </c>
      <c r="M80" s="162">
        <f t="shared" si="44"/>
        <v>20.33466987610273</v>
      </c>
    </row>
    <row r="81" spans="1:13" ht="14.45" customHeight="1" x14ac:dyDescent="0.15">
      <c r="A81" s="125"/>
      <c r="B81" s="70">
        <v>80</v>
      </c>
      <c r="C81" s="158">
        <f>AB41</f>
        <v>11.923303124263173</v>
      </c>
      <c r="D81" s="158">
        <f t="shared" si="35"/>
        <v>11.659853132105024</v>
      </c>
      <c r="E81" s="159">
        <f t="shared" si="35"/>
        <v>12.186753116421322</v>
      </c>
      <c r="F81" s="160">
        <f>AC41</f>
        <v>8.7302861168949821</v>
      </c>
      <c r="G81" s="158">
        <f t="shared" si="36"/>
        <v>8.4705347215312798</v>
      </c>
      <c r="H81" s="158">
        <f t="shared" si="36"/>
        <v>8.9900375122586844</v>
      </c>
      <c r="I81" s="161">
        <f t="shared" si="37"/>
        <v>73.220365413082547</v>
      </c>
      <c r="J81" s="160">
        <f t="shared" si="37"/>
        <v>3.1930170073681912</v>
      </c>
      <c r="K81" s="158">
        <f t="shared" si="38"/>
        <v>2.9919802985577411</v>
      </c>
      <c r="L81" s="158">
        <f t="shared" si="38"/>
        <v>3.3940537161786413</v>
      </c>
      <c r="M81" s="162">
        <f>AF41</f>
        <v>26.77963458691746</v>
      </c>
    </row>
    <row r="82" spans="1:13" ht="14.45" customHeight="1" thickBot="1" x14ac:dyDescent="0.2">
      <c r="A82" s="129"/>
      <c r="B82" s="130">
        <v>85</v>
      </c>
      <c r="C82" s="174">
        <f>AB42</f>
        <v>8.8379570830806919</v>
      </c>
      <c r="D82" s="174">
        <f t="shared" si="35"/>
        <v>8.1141853796249404</v>
      </c>
      <c r="E82" s="175">
        <f t="shared" si="35"/>
        <v>9.5617287865364435</v>
      </c>
      <c r="F82" s="176">
        <f>AC42</f>
        <v>5.7652436599707295</v>
      </c>
      <c r="G82" s="174">
        <f t="shared" si="36"/>
        <v>5.25239374011419</v>
      </c>
      <c r="H82" s="174">
        <f t="shared" si="36"/>
        <v>6.278093579827269</v>
      </c>
      <c r="I82" s="177">
        <f t="shared" si="37"/>
        <v>65.232763700648206</v>
      </c>
      <c r="J82" s="176">
        <f t="shared" si="37"/>
        <v>3.0727134231099638</v>
      </c>
      <c r="K82" s="174">
        <f t="shared" si="38"/>
        <v>2.751119342884631</v>
      </c>
      <c r="L82" s="174">
        <f t="shared" si="38"/>
        <v>3.3943075033352965</v>
      </c>
      <c r="M82" s="178">
        <f>AF42</f>
        <v>34.767236299351801</v>
      </c>
    </row>
    <row r="83" spans="1:13" ht="14.45" customHeight="1" thickTop="1" x14ac:dyDescent="0.15"/>
    <row r="84" spans="1:13" ht="14.45" customHeight="1" x14ac:dyDescent="0.15"/>
  </sheetData>
  <protectedRanges>
    <protectedRange sqref="C7:F42" name="範囲1_1"/>
  </protectedRanges>
  <mergeCells count="30">
    <mergeCell ref="A1:M1"/>
    <mergeCell ref="B4:F4"/>
    <mergeCell ref="G4:L4"/>
    <mergeCell ref="O4:P4"/>
    <mergeCell ref="Q4:S4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T4:W4"/>
    <mergeCell ref="AL5:AM5"/>
    <mergeCell ref="AN5:AO5"/>
    <mergeCell ref="AP5:AQ5"/>
    <mergeCell ref="AR5:AS5"/>
    <mergeCell ref="AT5:AU5"/>
    <mergeCell ref="A45:A46"/>
    <mergeCell ref="B45:B46"/>
    <mergeCell ref="C45:E45"/>
    <mergeCell ref="F45:I45"/>
    <mergeCell ref="J45:M45"/>
    <mergeCell ref="D46:E46"/>
    <mergeCell ref="G46:H46"/>
    <mergeCell ref="K46:L46"/>
  </mergeCells>
  <phoneticPr fontId="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4"/>
  <sheetViews>
    <sheetView workbookViewId="0">
      <selection activeCell="J18" sqref="J18"/>
    </sheetView>
  </sheetViews>
  <sheetFormatPr defaultRowHeight="13.5" x14ac:dyDescent="0.15"/>
  <cols>
    <col min="1" max="1" width="4.625" style="1" customWidth="1"/>
    <col min="2" max="2" width="7.625" style="1" customWidth="1"/>
    <col min="3" max="7" width="9.625" style="1" customWidth="1"/>
    <col min="8" max="8" width="11.625" style="1" bestFit="1" customWidth="1"/>
    <col min="9" max="11" width="9.625" style="1" customWidth="1"/>
    <col min="12" max="12" width="11.625" style="1" bestFit="1" customWidth="1"/>
    <col min="13" max="14" width="9.625" style="1" customWidth="1"/>
    <col min="15" max="16" width="8.625" style="1" customWidth="1"/>
    <col min="17" max="22" width="9.625" style="1" customWidth="1"/>
    <col min="23" max="23" width="10.625" style="1" customWidth="1"/>
    <col min="24" max="24" width="9.625" style="1" customWidth="1"/>
    <col min="25" max="25" width="10.625" style="1" customWidth="1"/>
    <col min="26" max="26" width="9.625" style="1" customWidth="1"/>
    <col min="27" max="32" width="10.625" style="1" customWidth="1"/>
    <col min="33" max="33" width="6.625" style="1" customWidth="1"/>
    <col min="34" max="41" width="10.625" style="1" customWidth="1"/>
    <col min="42" max="47" width="9.625" style="1" customWidth="1"/>
    <col min="48" max="256" width="9" style="1"/>
    <col min="257" max="257" width="4.625" style="1" customWidth="1"/>
    <col min="258" max="258" width="7.625" style="1" customWidth="1"/>
    <col min="259" max="270" width="9.625" style="1" customWidth="1"/>
    <col min="271" max="272" width="8.625" style="1" customWidth="1"/>
    <col min="273" max="278" width="9.625" style="1" customWidth="1"/>
    <col min="279" max="279" width="10.625" style="1" customWidth="1"/>
    <col min="280" max="280" width="9.625" style="1" customWidth="1"/>
    <col min="281" max="281" width="10.625" style="1" customWidth="1"/>
    <col min="282" max="282" width="9.625" style="1" customWidth="1"/>
    <col min="283" max="288" width="10.625" style="1" customWidth="1"/>
    <col min="289" max="289" width="6.625" style="1" customWidth="1"/>
    <col min="290" max="297" width="10.625" style="1" customWidth="1"/>
    <col min="298" max="303" width="9.625" style="1" customWidth="1"/>
    <col min="304" max="512" width="9" style="1"/>
    <col min="513" max="513" width="4.625" style="1" customWidth="1"/>
    <col min="514" max="514" width="7.625" style="1" customWidth="1"/>
    <col min="515" max="526" width="9.625" style="1" customWidth="1"/>
    <col min="527" max="528" width="8.625" style="1" customWidth="1"/>
    <col min="529" max="534" width="9.625" style="1" customWidth="1"/>
    <col min="535" max="535" width="10.625" style="1" customWidth="1"/>
    <col min="536" max="536" width="9.625" style="1" customWidth="1"/>
    <col min="537" max="537" width="10.625" style="1" customWidth="1"/>
    <col min="538" max="538" width="9.625" style="1" customWidth="1"/>
    <col min="539" max="544" width="10.625" style="1" customWidth="1"/>
    <col min="545" max="545" width="6.625" style="1" customWidth="1"/>
    <col min="546" max="553" width="10.625" style="1" customWidth="1"/>
    <col min="554" max="559" width="9.625" style="1" customWidth="1"/>
    <col min="560" max="768" width="9" style="1"/>
    <col min="769" max="769" width="4.625" style="1" customWidth="1"/>
    <col min="770" max="770" width="7.625" style="1" customWidth="1"/>
    <col min="771" max="782" width="9.625" style="1" customWidth="1"/>
    <col min="783" max="784" width="8.625" style="1" customWidth="1"/>
    <col min="785" max="790" width="9.625" style="1" customWidth="1"/>
    <col min="791" max="791" width="10.625" style="1" customWidth="1"/>
    <col min="792" max="792" width="9.625" style="1" customWidth="1"/>
    <col min="793" max="793" width="10.625" style="1" customWidth="1"/>
    <col min="794" max="794" width="9.625" style="1" customWidth="1"/>
    <col min="795" max="800" width="10.625" style="1" customWidth="1"/>
    <col min="801" max="801" width="6.625" style="1" customWidth="1"/>
    <col min="802" max="809" width="10.625" style="1" customWidth="1"/>
    <col min="810" max="815" width="9.625" style="1" customWidth="1"/>
    <col min="816" max="1024" width="9" style="1"/>
    <col min="1025" max="1025" width="4.625" style="1" customWidth="1"/>
    <col min="1026" max="1026" width="7.625" style="1" customWidth="1"/>
    <col min="1027" max="1038" width="9.625" style="1" customWidth="1"/>
    <col min="1039" max="1040" width="8.625" style="1" customWidth="1"/>
    <col min="1041" max="1046" width="9.625" style="1" customWidth="1"/>
    <col min="1047" max="1047" width="10.625" style="1" customWidth="1"/>
    <col min="1048" max="1048" width="9.625" style="1" customWidth="1"/>
    <col min="1049" max="1049" width="10.625" style="1" customWidth="1"/>
    <col min="1050" max="1050" width="9.625" style="1" customWidth="1"/>
    <col min="1051" max="1056" width="10.625" style="1" customWidth="1"/>
    <col min="1057" max="1057" width="6.625" style="1" customWidth="1"/>
    <col min="1058" max="1065" width="10.625" style="1" customWidth="1"/>
    <col min="1066" max="1071" width="9.625" style="1" customWidth="1"/>
    <col min="1072" max="1280" width="9" style="1"/>
    <col min="1281" max="1281" width="4.625" style="1" customWidth="1"/>
    <col min="1282" max="1282" width="7.625" style="1" customWidth="1"/>
    <col min="1283" max="1294" width="9.625" style="1" customWidth="1"/>
    <col min="1295" max="1296" width="8.625" style="1" customWidth="1"/>
    <col min="1297" max="1302" width="9.625" style="1" customWidth="1"/>
    <col min="1303" max="1303" width="10.625" style="1" customWidth="1"/>
    <col min="1304" max="1304" width="9.625" style="1" customWidth="1"/>
    <col min="1305" max="1305" width="10.625" style="1" customWidth="1"/>
    <col min="1306" max="1306" width="9.625" style="1" customWidth="1"/>
    <col min="1307" max="1312" width="10.625" style="1" customWidth="1"/>
    <col min="1313" max="1313" width="6.625" style="1" customWidth="1"/>
    <col min="1314" max="1321" width="10.625" style="1" customWidth="1"/>
    <col min="1322" max="1327" width="9.625" style="1" customWidth="1"/>
    <col min="1328" max="1536" width="9" style="1"/>
    <col min="1537" max="1537" width="4.625" style="1" customWidth="1"/>
    <col min="1538" max="1538" width="7.625" style="1" customWidth="1"/>
    <col min="1539" max="1550" width="9.625" style="1" customWidth="1"/>
    <col min="1551" max="1552" width="8.625" style="1" customWidth="1"/>
    <col min="1553" max="1558" width="9.625" style="1" customWidth="1"/>
    <col min="1559" max="1559" width="10.625" style="1" customWidth="1"/>
    <col min="1560" max="1560" width="9.625" style="1" customWidth="1"/>
    <col min="1561" max="1561" width="10.625" style="1" customWidth="1"/>
    <col min="1562" max="1562" width="9.625" style="1" customWidth="1"/>
    <col min="1563" max="1568" width="10.625" style="1" customWidth="1"/>
    <col min="1569" max="1569" width="6.625" style="1" customWidth="1"/>
    <col min="1570" max="1577" width="10.625" style="1" customWidth="1"/>
    <col min="1578" max="1583" width="9.625" style="1" customWidth="1"/>
    <col min="1584" max="1792" width="9" style="1"/>
    <col min="1793" max="1793" width="4.625" style="1" customWidth="1"/>
    <col min="1794" max="1794" width="7.625" style="1" customWidth="1"/>
    <col min="1795" max="1806" width="9.625" style="1" customWidth="1"/>
    <col min="1807" max="1808" width="8.625" style="1" customWidth="1"/>
    <col min="1809" max="1814" width="9.625" style="1" customWidth="1"/>
    <col min="1815" max="1815" width="10.625" style="1" customWidth="1"/>
    <col min="1816" max="1816" width="9.625" style="1" customWidth="1"/>
    <col min="1817" max="1817" width="10.625" style="1" customWidth="1"/>
    <col min="1818" max="1818" width="9.625" style="1" customWidth="1"/>
    <col min="1819" max="1824" width="10.625" style="1" customWidth="1"/>
    <col min="1825" max="1825" width="6.625" style="1" customWidth="1"/>
    <col min="1826" max="1833" width="10.625" style="1" customWidth="1"/>
    <col min="1834" max="1839" width="9.625" style="1" customWidth="1"/>
    <col min="1840" max="2048" width="9" style="1"/>
    <col min="2049" max="2049" width="4.625" style="1" customWidth="1"/>
    <col min="2050" max="2050" width="7.625" style="1" customWidth="1"/>
    <col min="2051" max="2062" width="9.625" style="1" customWidth="1"/>
    <col min="2063" max="2064" width="8.625" style="1" customWidth="1"/>
    <col min="2065" max="2070" width="9.625" style="1" customWidth="1"/>
    <col min="2071" max="2071" width="10.625" style="1" customWidth="1"/>
    <col min="2072" max="2072" width="9.625" style="1" customWidth="1"/>
    <col min="2073" max="2073" width="10.625" style="1" customWidth="1"/>
    <col min="2074" max="2074" width="9.625" style="1" customWidth="1"/>
    <col min="2075" max="2080" width="10.625" style="1" customWidth="1"/>
    <col min="2081" max="2081" width="6.625" style="1" customWidth="1"/>
    <col min="2082" max="2089" width="10.625" style="1" customWidth="1"/>
    <col min="2090" max="2095" width="9.625" style="1" customWidth="1"/>
    <col min="2096" max="2304" width="9" style="1"/>
    <col min="2305" max="2305" width="4.625" style="1" customWidth="1"/>
    <col min="2306" max="2306" width="7.625" style="1" customWidth="1"/>
    <col min="2307" max="2318" width="9.625" style="1" customWidth="1"/>
    <col min="2319" max="2320" width="8.625" style="1" customWidth="1"/>
    <col min="2321" max="2326" width="9.625" style="1" customWidth="1"/>
    <col min="2327" max="2327" width="10.625" style="1" customWidth="1"/>
    <col min="2328" max="2328" width="9.625" style="1" customWidth="1"/>
    <col min="2329" max="2329" width="10.625" style="1" customWidth="1"/>
    <col min="2330" max="2330" width="9.625" style="1" customWidth="1"/>
    <col min="2331" max="2336" width="10.625" style="1" customWidth="1"/>
    <col min="2337" max="2337" width="6.625" style="1" customWidth="1"/>
    <col min="2338" max="2345" width="10.625" style="1" customWidth="1"/>
    <col min="2346" max="2351" width="9.625" style="1" customWidth="1"/>
    <col min="2352" max="2560" width="9" style="1"/>
    <col min="2561" max="2561" width="4.625" style="1" customWidth="1"/>
    <col min="2562" max="2562" width="7.625" style="1" customWidth="1"/>
    <col min="2563" max="2574" width="9.625" style="1" customWidth="1"/>
    <col min="2575" max="2576" width="8.625" style="1" customWidth="1"/>
    <col min="2577" max="2582" width="9.625" style="1" customWidth="1"/>
    <col min="2583" max="2583" width="10.625" style="1" customWidth="1"/>
    <col min="2584" max="2584" width="9.625" style="1" customWidth="1"/>
    <col min="2585" max="2585" width="10.625" style="1" customWidth="1"/>
    <col min="2586" max="2586" width="9.625" style="1" customWidth="1"/>
    <col min="2587" max="2592" width="10.625" style="1" customWidth="1"/>
    <col min="2593" max="2593" width="6.625" style="1" customWidth="1"/>
    <col min="2594" max="2601" width="10.625" style="1" customWidth="1"/>
    <col min="2602" max="2607" width="9.625" style="1" customWidth="1"/>
    <col min="2608" max="2816" width="9" style="1"/>
    <col min="2817" max="2817" width="4.625" style="1" customWidth="1"/>
    <col min="2818" max="2818" width="7.625" style="1" customWidth="1"/>
    <col min="2819" max="2830" width="9.625" style="1" customWidth="1"/>
    <col min="2831" max="2832" width="8.625" style="1" customWidth="1"/>
    <col min="2833" max="2838" width="9.625" style="1" customWidth="1"/>
    <col min="2839" max="2839" width="10.625" style="1" customWidth="1"/>
    <col min="2840" max="2840" width="9.625" style="1" customWidth="1"/>
    <col min="2841" max="2841" width="10.625" style="1" customWidth="1"/>
    <col min="2842" max="2842" width="9.625" style="1" customWidth="1"/>
    <col min="2843" max="2848" width="10.625" style="1" customWidth="1"/>
    <col min="2849" max="2849" width="6.625" style="1" customWidth="1"/>
    <col min="2850" max="2857" width="10.625" style="1" customWidth="1"/>
    <col min="2858" max="2863" width="9.625" style="1" customWidth="1"/>
    <col min="2864" max="3072" width="9" style="1"/>
    <col min="3073" max="3073" width="4.625" style="1" customWidth="1"/>
    <col min="3074" max="3074" width="7.625" style="1" customWidth="1"/>
    <col min="3075" max="3086" width="9.625" style="1" customWidth="1"/>
    <col min="3087" max="3088" width="8.625" style="1" customWidth="1"/>
    <col min="3089" max="3094" width="9.625" style="1" customWidth="1"/>
    <col min="3095" max="3095" width="10.625" style="1" customWidth="1"/>
    <col min="3096" max="3096" width="9.625" style="1" customWidth="1"/>
    <col min="3097" max="3097" width="10.625" style="1" customWidth="1"/>
    <col min="3098" max="3098" width="9.625" style="1" customWidth="1"/>
    <col min="3099" max="3104" width="10.625" style="1" customWidth="1"/>
    <col min="3105" max="3105" width="6.625" style="1" customWidth="1"/>
    <col min="3106" max="3113" width="10.625" style="1" customWidth="1"/>
    <col min="3114" max="3119" width="9.625" style="1" customWidth="1"/>
    <col min="3120" max="3328" width="9" style="1"/>
    <col min="3329" max="3329" width="4.625" style="1" customWidth="1"/>
    <col min="3330" max="3330" width="7.625" style="1" customWidth="1"/>
    <col min="3331" max="3342" width="9.625" style="1" customWidth="1"/>
    <col min="3343" max="3344" width="8.625" style="1" customWidth="1"/>
    <col min="3345" max="3350" width="9.625" style="1" customWidth="1"/>
    <col min="3351" max="3351" width="10.625" style="1" customWidth="1"/>
    <col min="3352" max="3352" width="9.625" style="1" customWidth="1"/>
    <col min="3353" max="3353" width="10.625" style="1" customWidth="1"/>
    <col min="3354" max="3354" width="9.625" style="1" customWidth="1"/>
    <col min="3355" max="3360" width="10.625" style="1" customWidth="1"/>
    <col min="3361" max="3361" width="6.625" style="1" customWidth="1"/>
    <col min="3362" max="3369" width="10.625" style="1" customWidth="1"/>
    <col min="3370" max="3375" width="9.625" style="1" customWidth="1"/>
    <col min="3376" max="3584" width="9" style="1"/>
    <col min="3585" max="3585" width="4.625" style="1" customWidth="1"/>
    <col min="3586" max="3586" width="7.625" style="1" customWidth="1"/>
    <col min="3587" max="3598" width="9.625" style="1" customWidth="1"/>
    <col min="3599" max="3600" width="8.625" style="1" customWidth="1"/>
    <col min="3601" max="3606" width="9.625" style="1" customWidth="1"/>
    <col min="3607" max="3607" width="10.625" style="1" customWidth="1"/>
    <col min="3608" max="3608" width="9.625" style="1" customWidth="1"/>
    <col min="3609" max="3609" width="10.625" style="1" customWidth="1"/>
    <col min="3610" max="3610" width="9.625" style="1" customWidth="1"/>
    <col min="3611" max="3616" width="10.625" style="1" customWidth="1"/>
    <col min="3617" max="3617" width="6.625" style="1" customWidth="1"/>
    <col min="3618" max="3625" width="10.625" style="1" customWidth="1"/>
    <col min="3626" max="3631" width="9.625" style="1" customWidth="1"/>
    <col min="3632" max="3840" width="9" style="1"/>
    <col min="3841" max="3841" width="4.625" style="1" customWidth="1"/>
    <col min="3842" max="3842" width="7.625" style="1" customWidth="1"/>
    <col min="3843" max="3854" width="9.625" style="1" customWidth="1"/>
    <col min="3855" max="3856" width="8.625" style="1" customWidth="1"/>
    <col min="3857" max="3862" width="9.625" style="1" customWidth="1"/>
    <col min="3863" max="3863" width="10.625" style="1" customWidth="1"/>
    <col min="3864" max="3864" width="9.625" style="1" customWidth="1"/>
    <col min="3865" max="3865" width="10.625" style="1" customWidth="1"/>
    <col min="3866" max="3866" width="9.625" style="1" customWidth="1"/>
    <col min="3867" max="3872" width="10.625" style="1" customWidth="1"/>
    <col min="3873" max="3873" width="6.625" style="1" customWidth="1"/>
    <col min="3874" max="3881" width="10.625" style="1" customWidth="1"/>
    <col min="3882" max="3887" width="9.625" style="1" customWidth="1"/>
    <col min="3888" max="4096" width="9" style="1"/>
    <col min="4097" max="4097" width="4.625" style="1" customWidth="1"/>
    <col min="4098" max="4098" width="7.625" style="1" customWidth="1"/>
    <col min="4099" max="4110" width="9.625" style="1" customWidth="1"/>
    <col min="4111" max="4112" width="8.625" style="1" customWidth="1"/>
    <col min="4113" max="4118" width="9.625" style="1" customWidth="1"/>
    <col min="4119" max="4119" width="10.625" style="1" customWidth="1"/>
    <col min="4120" max="4120" width="9.625" style="1" customWidth="1"/>
    <col min="4121" max="4121" width="10.625" style="1" customWidth="1"/>
    <col min="4122" max="4122" width="9.625" style="1" customWidth="1"/>
    <col min="4123" max="4128" width="10.625" style="1" customWidth="1"/>
    <col min="4129" max="4129" width="6.625" style="1" customWidth="1"/>
    <col min="4130" max="4137" width="10.625" style="1" customWidth="1"/>
    <col min="4138" max="4143" width="9.625" style="1" customWidth="1"/>
    <col min="4144" max="4352" width="9" style="1"/>
    <col min="4353" max="4353" width="4.625" style="1" customWidth="1"/>
    <col min="4354" max="4354" width="7.625" style="1" customWidth="1"/>
    <col min="4355" max="4366" width="9.625" style="1" customWidth="1"/>
    <col min="4367" max="4368" width="8.625" style="1" customWidth="1"/>
    <col min="4369" max="4374" width="9.625" style="1" customWidth="1"/>
    <col min="4375" max="4375" width="10.625" style="1" customWidth="1"/>
    <col min="4376" max="4376" width="9.625" style="1" customWidth="1"/>
    <col min="4377" max="4377" width="10.625" style="1" customWidth="1"/>
    <col min="4378" max="4378" width="9.625" style="1" customWidth="1"/>
    <col min="4379" max="4384" width="10.625" style="1" customWidth="1"/>
    <col min="4385" max="4385" width="6.625" style="1" customWidth="1"/>
    <col min="4386" max="4393" width="10.625" style="1" customWidth="1"/>
    <col min="4394" max="4399" width="9.625" style="1" customWidth="1"/>
    <col min="4400" max="4608" width="9" style="1"/>
    <col min="4609" max="4609" width="4.625" style="1" customWidth="1"/>
    <col min="4610" max="4610" width="7.625" style="1" customWidth="1"/>
    <col min="4611" max="4622" width="9.625" style="1" customWidth="1"/>
    <col min="4623" max="4624" width="8.625" style="1" customWidth="1"/>
    <col min="4625" max="4630" width="9.625" style="1" customWidth="1"/>
    <col min="4631" max="4631" width="10.625" style="1" customWidth="1"/>
    <col min="4632" max="4632" width="9.625" style="1" customWidth="1"/>
    <col min="4633" max="4633" width="10.625" style="1" customWidth="1"/>
    <col min="4634" max="4634" width="9.625" style="1" customWidth="1"/>
    <col min="4635" max="4640" width="10.625" style="1" customWidth="1"/>
    <col min="4641" max="4641" width="6.625" style="1" customWidth="1"/>
    <col min="4642" max="4649" width="10.625" style="1" customWidth="1"/>
    <col min="4650" max="4655" width="9.625" style="1" customWidth="1"/>
    <col min="4656" max="4864" width="9" style="1"/>
    <col min="4865" max="4865" width="4.625" style="1" customWidth="1"/>
    <col min="4866" max="4866" width="7.625" style="1" customWidth="1"/>
    <col min="4867" max="4878" width="9.625" style="1" customWidth="1"/>
    <col min="4879" max="4880" width="8.625" style="1" customWidth="1"/>
    <col min="4881" max="4886" width="9.625" style="1" customWidth="1"/>
    <col min="4887" max="4887" width="10.625" style="1" customWidth="1"/>
    <col min="4888" max="4888" width="9.625" style="1" customWidth="1"/>
    <col min="4889" max="4889" width="10.625" style="1" customWidth="1"/>
    <col min="4890" max="4890" width="9.625" style="1" customWidth="1"/>
    <col min="4891" max="4896" width="10.625" style="1" customWidth="1"/>
    <col min="4897" max="4897" width="6.625" style="1" customWidth="1"/>
    <col min="4898" max="4905" width="10.625" style="1" customWidth="1"/>
    <col min="4906" max="4911" width="9.625" style="1" customWidth="1"/>
    <col min="4912" max="5120" width="9" style="1"/>
    <col min="5121" max="5121" width="4.625" style="1" customWidth="1"/>
    <col min="5122" max="5122" width="7.625" style="1" customWidth="1"/>
    <col min="5123" max="5134" width="9.625" style="1" customWidth="1"/>
    <col min="5135" max="5136" width="8.625" style="1" customWidth="1"/>
    <col min="5137" max="5142" width="9.625" style="1" customWidth="1"/>
    <col min="5143" max="5143" width="10.625" style="1" customWidth="1"/>
    <col min="5144" max="5144" width="9.625" style="1" customWidth="1"/>
    <col min="5145" max="5145" width="10.625" style="1" customWidth="1"/>
    <col min="5146" max="5146" width="9.625" style="1" customWidth="1"/>
    <col min="5147" max="5152" width="10.625" style="1" customWidth="1"/>
    <col min="5153" max="5153" width="6.625" style="1" customWidth="1"/>
    <col min="5154" max="5161" width="10.625" style="1" customWidth="1"/>
    <col min="5162" max="5167" width="9.625" style="1" customWidth="1"/>
    <col min="5168" max="5376" width="9" style="1"/>
    <col min="5377" max="5377" width="4.625" style="1" customWidth="1"/>
    <col min="5378" max="5378" width="7.625" style="1" customWidth="1"/>
    <col min="5379" max="5390" width="9.625" style="1" customWidth="1"/>
    <col min="5391" max="5392" width="8.625" style="1" customWidth="1"/>
    <col min="5393" max="5398" width="9.625" style="1" customWidth="1"/>
    <col min="5399" max="5399" width="10.625" style="1" customWidth="1"/>
    <col min="5400" max="5400" width="9.625" style="1" customWidth="1"/>
    <col min="5401" max="5401" width="10.625" style="1" customWidth="1"/>
    <col min="5402" max="5402" width="9.625" style="1" customWidth="1"/>
    <col min="5403" max="5408" width="10.625" style="1" customWidth="1"/>
    <col min="5409" max="5409" width="6.625" style="1" customWidth="1"/>
    <col min="5410" max="5417" width="10.625" style="1" customWidth="1"/>
    <col min="5418" max="5423" width="9.625" style="1" customWidth="1"/>
    <col min="5424" max="5632" width="9" style="1"/>
    <col min="5633" max="5633" width="4.625" style="1" customWidth="1"/>
    <col min="5634" max="5634" width="7.625" style="1" customWidth="1"/>
    <col min="5635" max="5646" width="9.625" style="1" customWidth="1"/>
    <col min="5647" max="5648" width="8.625" style="1" customWidth="1"/>
    <col min="5649" max="5654" width="9.625" style="1" customWidth="1"/>
    <col min="5655" max="5655" width="10.625" style="1" customWidth="1"/>
    <col min="5656" max="5656" width="9.625" style="1" customWidth="1"/>
    <col min="5657" max="5657" width="10.625" style="1" customWidth="1"/>
    <col min="5658" max="5658" width="9.625" style="1" customWidth="1"/>
    <col min="5659" max="5664" width="10.625" style="1" customWidth="1"/>
    <col min="5665" max="5665" width="6.625" style="1" customWidth="1"/>
    <col min="5666" max="5673" width="10.625" style="1" customWidth="1"/>
    <col min="5674" max="5679" width="9.625" style="1" customWidth="1"/>
    <col min="5680" max="5888" width="9" style="1"/>
    <col min="5889" max="5889" width="4.625" style="1" customWidth="1"/>
    <col min="5890" max="5890" width="7.625" style="1" customWidth="1"/>
    <col min="5891" max="5902" width="9.625" style="1" customWidth="1"/>
    <col min="5903" max="5904" width="8.625" style="1" customWidth="1"/>
    <col min="5905" max="5910" width="9.625" style="1" customWidth="1"/>
    <col min="5911" max="5911" width="10.625" style="1" customWidth="1"/>
    <col min="5912" max="5912" width="9.625" style="1" customWidth="1"/>
    <col min="5913" max="5913" width="10.625" style="1" customWidth="1"/>
    <col min="5914" max="5914" width="9.625" style="1" customWidth="1"/>
    <col min="5915" max="5920" width="10.625" style="1" customWidth="1"/>
    <col min="5921" max="5921" width="6.625" style="1" customWidth="1"/>
    <col min="5922" max="5929" width="10.625" style="1" customWidth="1"/>
    <col min="5930" max="5935" width="9.625" style="1" customWidth="1"/>
    <col min="5936" max="6144" width="9" style="1"/>
    <col min="6145" max="6145" width="4.625" style="1" customWidth="1"/>
    <col min="6146" max="6146" width="7.625" style="1" customWidth="1"/>
    <col min="6147" max="6158" width="9.625" style="1" customWidth="1"/>
    <col min="6159" max="6160" width="8.625" style="1" customWidth="1"/>
    <col min="6161" max="6166" width="9.625" style="1" customWidth="1"/>
    <col min="6167" max="6167" width="10.625" style="1" customWidth="1"/>
    <col min="6168" max="6168" width="9.625" style="1" customWidth="1"/>
    <col min="6169" max="6169" width="10.625" style="1" customWidth="1"/>
    <col min="6170" max="6170" width="9.625" style="1" customWidth="1"/>
    <col min="6171" max="6176" width="10.625" style="1" customWidth="1"/>
    <col min="6177" max="6177" width="6.625" style="1" customWidth="1"/>
    <col min="6178" max="6185" width="10.625" style="1" customWidth="1"/>
    <col min="6186" max="6191" width="9.625" style="1" customWidth="1"/>
    <col min="6192" max="6400" width="9" style="1"/>
    <col min="6401" max="6401" width="4.625" style="1" customWidth="1"/>
    <col min="6402" max="6402" width="7.625" style="1" customWidth="1"/>
    <col min="6403" max="6414" width="9.625" style="1" customWidth="1"/>
    <col min="6415" max="6416" width="8.625" style="1" customWidth="1"/>
    <col min="6417" max="6422" width="9.625" style="1" customWidth="1"/>
    <col min="6423" max="6423" width="10.625" style="1" customWidth="1"/>
    <col min="6424" max="6424" width="9.625" style="1" customWidth="1"/>
    <col min="6425" max="6425" width="10.625" style="1" customWidth="1"/>
    <col min="6426" max="6426" width="9.625" style="1" customWidth="1"/>
    <col min="6427" max="6432" width="10.625" style="1" customWidth="1"/>
    <col min="6433" max="6433" width="6.625" style="1" customWidth="1"/>
    <col min="6434" max="6441" width="10.625" style="1" customWidth="1"/>
    <col min="6442" max="6447" width="9.625" style="1" customWidth="1"/>
    <col min="6448" max="6656" width="9" style="1"/>
    <col min="6657" max="6657" width="4.625" style="1" customWidth="1"/>
    <col min="6658" max="6658" width="7.625" style="1" customWidth="1"/>
    <col min="6659" max="6670" width="9.625" style="1" customWidth="1"/>
    <col min="6671" max="6672" width="8.625" style="1" customWidth="1"/>
    <col min="6673" max="6678" width="9.625" style="1" customWidth="1"/>
    <col min="6679" max="6679" width="10.625" style="1" customWidth="1"/>
    <col min="6680" max="6680" width="9.625" style="1" customWidth="1"/>
    <col min="6681" max="6681" width="10.625" style="1" customWidth="1"/>
    <col min="6682" max="6682" width="9.625" style="1" customWidth="1"/>
    <col min="6683" max="6688" width="10.625" style="1" customWidth="1"/>
    <col min="6689" max="6689" width="6.625" style="1" customWidth="1"/>
    <col min="6690" max="6697" width="10.625" style="1" customWidth="1"/>
    <col min="6698" max="6703" width="9.625" style="1" customWidth="1"/>
    <col min="6704" max="6912" width="9" style="1"/>
    <col min="6913" max="6913" width="4.625" style="1" customWidth="1"/>
    <col min="6914" max="6914" width="7.625" style="1" customWidth="1"/>
    <col min="6915" max="6926" width="9.625" style="1" customWidth="1"/>
    <col min="6927" max="6928" width="8.625" style="1" customWidth="1"/>
    <col min="6929" max="6934" width="9.625" style="1" customWidth="1"/>
    <col min="6935" max="6935" width="10.625" style="1" customWidth="1"/>
    <col min="6936" max="6936" width="9.625" style="1" customWidth="1"/>
    <col min="6937" max="6937" width="10.625" style="1" customWidth="1"/>
    <col min="6938" max="6938" width="9.625" style="1" customWidth="1"/>
    <col min="6939" max="6944" width="10.625" style="1" customWidth="1"/>
    <col min="6945" max="6945" width="6.625" style="1" customWidth="1"/>
    <col min="6946" max="6953" width="10.625" style="1" customWidth="1"/>
    <col min="6954" max="6959" width="9.625" style="1" customWidth="1"/>
    <col min="6960" max="7168" width="9" style="1"/>
    <col min="7169" max="7169" width="4.625" style="1" customWidth="1"/>
    <col min="7170" max="7170" width="7.625" style="1" customWidth="1"/>
    <col min="7171" max="7182" width="9.625" style="1" customWidth="1"/>
    <col min="7183" max="7184" width="8.625" style="1" customWidth="1"/>
    <col min="7185" max="7190" width="9.625" style="1" customWidth="1"/>
    <col min="7191" max="7191" width="10.625" style="1" customWidth="1"/>
    <col min="7192" max="7192" width="9.625" style="1" customWidth="1"/>
    <col min="7193" max="7193" width="10.625" style="1" customWidth="1"/>
    <col min="7194" max="7194" width="9.625" style="1" customWidth="1"/>
    <col min="7195" max="7200" width="10.625" style="1" customWidth="1"/>
    <col min="7201" max="7201" width="6.625" style="1" customWidth="1"/>
    <col min="7202" max="7209" width="10.625" style="1" customWidth="1"/>
    <col min="7210" max="7215" width="9.625" style="1" customWidth="1"/>
    <col min="7216" max="7424" width="9" style="1"/>
    <col min="7425" max="7425" width="4.625" style="1" customWidth="1"/>
    <col min="7426" max="7426" width="7.625" style="1" customWidth="1"/>
    <col min="7427" max="7438" width="9.625" style="1" customWidth="1"/>
    <col min="7439" max="7440" width="8.625" style="1" customWidth="1"/>
    <col min="7441" max="7446" width="9.625" style="1" customWidth="1"/>
    <col min="7447" max="7447" width="10.625" style="1" customWidth="1"/>
    <col min="7448" max="7448" width="9.625" style="1" customWidth="1"/>
    <col min="7449" max="7449" width="10.625" style="1" customWidth="1"/>
    <col min="7450" max="7450" width="9.625" style="1" customWidth="1"/>
    <col min="7451" max="7456" width="10.625" style="1" customWidth="1"/>
    <col min="7457" max="7457" width="6.625" style="1" customWidth="1"/>
    <col min="7458" max="7465" width="10.625" style="1" customWidth="1"/>
    <col min="7466" max="7471" width="9.625" style="1" customWidth="1"/>
    <col min="7472" max="7680" width="9" style="1"/>
    <col min="7681" max="7681" width="4.625" style="1" customWidth="1"/>
    <col min="7682" max="7682" width="7.625" style="1" customWidth="1"/>
    <col min="7683" max="7694" width="9.625" style="1" customWidth="1"/>
    <col min="7695" max="7696" width="8.625" style="1" customWidth="1"/>
    <col min="7697" max="7702" width="9.625" style="1" customWidth="1"/>
    <col min="7703" max="7703" width="10.625" style="1" customWidth="1"/>
    <col min="7704" max="7704" width="9.625" style="1" customWidth="1"/>
    <col min="7705" max="7705" width="10.625" style="1" customWidth="1"/>
    <col min="7706" max="7706" width="9.625" style="1" customWidth="1"/>
    <col min="7707" max="7712" width="10.625" style="1" customWidth="1"/>
    <col min="7713" max="7713" width="6.625" style="1" customWidth="1"/>
    <col min="7714" max="7721" width="10.625" style="1" customWidth="1"/>
    <col min="7722" max="7727" width="9.625" style="1" customWidth="1"/>
    <col min="7728" max="7936" width="9" style="1"/>
    <col min="7937" max="7937" width="4.625" style="1" customWidth="1"/>
    <col min="7938" max="7938" width="7.625" style="1" customWidth="1"/>
    <col min="7939" max="7950" width="9.625" style="1" customWidth="1"/>
    <col min="7951" max="7952" width="8.625" style="1" customWidth="1"/>
    <col min="7953" max="7958" width="9.625" style="1" customWidth="1"/>
    <col min="7959" max="7959" width="10.625" style="1" customWidth="1"/>
    <col min="7960" max="7960" width="9.625" style="1" customWidth="1"/>
    <col min="7961" max="7961" width="10.625" style="1" customWidth="1"/>
    <col min="7962" max="7962" width="9.625" style="1" customWidth="1"/>
    <col min="7963" max="7968" width="10.625" style="1" customWidth="1"/>
    <col min="7969" max="7969" width="6.625" style="1" customWidth="1"/>
    <col min="7970" max="7977" width="10.625" style="1" customWidth="1"/>
    <col min="7978" max="7983" width="9.625" style="1" customWidth="1"/>
    <col min="7984" max="8192" width="9" style="1"/>
    <col min="8193" max="8193" width="4.625" style="1" customWidth="1"/>
    <col min="8194" max="8194" width="7.625" style="1" customWidth="1"/>
    <col min="8195" max="8206" width="9.625" style="1" customWidth="1"/>
    <col min="8207" max="8208" width="8.625" style="1" customWidth="1"/>
    <col min="8209" max="8214" width="9.625" style="1" customWidth="1"/>
    <col min="8215" max="8215" width="10.625" style="1" customWidth="1"/>
    <col min="8216" max="8216" width="9.625" style="1" customWidth="1"/>
    <col min="8217" max="8217" width="10.625" style="1" customWidth="1"/>
    <col min="8218" max="8218" width="9.625" style="1" customWidth="1"/>
    <col min="8219" max="8224" width="10.625" style="1" customWidth="1"/>
    <col min="8225" max="8225" width="6.625" style="1" customWidth="1"/>
    <col min="8226" max="8233" width="10.625" style="1" customWidth="1"/>
    <col min="8234" max="8239" width="9.625" style="1" customWidth="1"/>
    <col min="8240" max="8448" width="9" style="1"/>
    <col min="8449" max="8449" width="4.625" style="1" customWidth="1"/>
    <col min="8450" max="8450" width="7.625" style="1" customWidth="1"/>
    <col min="8451" max="8462" width="9.625" style="1" customWidth="1"/>
    <col min="8463" max="8464" width="8.625" style="1" customWidth="1"/>
    <col min="8465" max="8470" width="9.625" style="1" customWidth="1"/>
    <col min="8471" max="8471" width="10.625" style="1" customWidth="1"/>
    <col min="8472" max="8472" width="9.625" style="1" customWidth="1"/>
    <col min="8473" max="8473" width="10.625" style="1" customWidth="1"/>
    <col min="8474" max="8474" width="9.625" style="1" customWidth="1"/>
    <col min="8475" max="8480" width="10.625" style="1" customWidth="1"/>
    <col min="8481" max="8481" width="6.625" style="1" customWidth="1"/>
    <col min="8482" max="8489" width="10.625" style="1" customWidth="1"/>
    <col min="8490" max="8495" width="9.625" style="1" customWidth="1"/>
    <col min="8496" max="8704" width="9" style="1"/>
    <col min="8705" max="8705" width="4.625" style="1" customWidth="1"/>
    <col min="8706" max="8706" width="7.625" style="1" customWidth="1"/>
    <col min="8707" max="8718" width="9.625" style="1" customWidth="1"/>
    <col min="8719" max="8720" width="8.625" style="1" customWidth="1"/>
    <col min="8721" max="8726" width="9.625" style="1" customWidth="1"/>
    <col min="8727" max="8727" width="10.625" style="1" customWidth="1"/>
    <col min="8728" max="8728" width="9.625" style="1" customWidth="1"/>
    <col min="8729" max="8729" width="10.625" style="1" customWidth="1"/>
    <col min="8730" max="8730" width="9.625" style="1" customWidth="1"/>
    <col min="8731" max="8736" width="10.625" style="1" customWidth="1"/>
    <col min="8737" max="8737" width="6.625" style="1" customWidth="1"/>
    <col min="8738" max="8745" width="10.625" style="1" customWidth="1"/>
    <col min="8746" max="8751" width="9.625" style="1" customWidth="1"/>
    <col min="8752" max="8960" width="9" style="1"/>
    <col min="8961" max="8961" width="4.625" style="1" customWidth="1"/>
    <col min="8962" max="8962" width="7.625" style="1" customWidth="1"/>
    <col min="8963" max="8974" width="9.625" style="1" customWidth="1"/>
    <col min="8975" max="8976" width="8.625" style="1" customWidth="1"/>
    <col min="8977" max="8982" width="9.625" style="1" customWidth="1"/>
    <col min="8983" max="8983" width="10.625" style="1" customWidth="1"/>
    <col min="8984" max="8984" width="9.625" style="1" customWidth="1"/>
    <col min="8985" max="8985" width="10.625" style="1" customWidth="1"/>
    <col min="8986" max="8986" width="9.625" style="1" customWidth="1"/>
    <col min="8987" max="8992" width="10.625" style="1" customWidth="1"/>
    <col min="8993" max="8993" width="6.625" style="1" customWidth="1"/>
    <col min="8994" max="9001" width="10.625" style="1" customWidth="1"/>
    <col min="9002" max="9007" width="9.625" style="1" customWidth="1"/>
    <col min="9008" max="9216" width="9" style="1"/>
    <col min="9217" max="9217" width="4.625" style="1" customWidth="1"/>
    <col min="9218" max="9218" width="7.625" style="1" customWidth="1"/>
    <col min="9219" max="9230" width="9.625" style="1" customWidth="1"/>
    <col min="9231" max="9232" width="8.625" style="1" customWidth="1"/>
    <col min="9233" max="9238" width="9.625" style="1" customWidth="1"/>
    <col min="9239" max="9239" width="10.625" style="1" customWidth="1"/>
    <col min="9240" max="9240" width="9.625" style="1" customWidth="1"/>
    <col min="9241" max="9241" width="10.625" style="1" customWidth="1"/>
    <col min="9242" max="9242" width="9.625" style="1" customWidth="1"/>
    <col min="9243" max="9248" width="10.625" style="1" customWidth="1"/>
    <col min="9249" max="9249" width="6.625" style="1" customWidth="1"/>
    <col min="9250" max="9257" width="10.625" style="1" customWidth="1"/>
    <col min="9258" max="9263" width="9.625" style="1" customWidth="1"/>
    <col min="9264" max="9472" width="9" style="1"/>
    <col min="9473" max="9473" width="4.625" style="1" customWidth="1"/>
    <col min="9474" max="9474" width="7.625" style="1" customWidth="1"/>
    <col min="9475" max="9486" width="9.625" style="1" customWidth="1"/>
    <col min="9487" max="9488" width="8.625" style="1" customWidth="1"/>
    <col min="9489" max="9494" width="9.625" style="1" customWidth="1"/>
    <col min="9495" max="9495" width="10.625" style="1" customWidth="1"/>
    <col min="9496" max="9496" width="9.625" style="1" customWidth="1"/>
    <col min="9497" max="9497" width="10.625" style="1" customWidth="1"/>
    <col min="9498" max="9498" width="9.625" style="1" customWidth="1"/>
    <col min="9499" max="9504" width="10.625" style="1" customWidth="1"/>
    <col min="9505" max="9505" width="6.625" style="1" customWidth="1"/>
    <col min="9506" max="9513" width="10.625" style="1" customWidth="1"/>
    <col min="9514" max="9519" width="9.625" style="1" customWidth="1"/>
    <col min="9520" max="9728" width="9" style="1"/>
    <col min="9729" max="9729" width="4.625" style="1" customWidth="1"/>
    <col min="9730" max="9730" width="7.625" style="1" customWidth="1"/>
    <col min="9731" max="9742" width="9.625" style="1" customWidth="1"/>
    <col min="9743" max="9744" width="8.625" style="1" customWidth="1"/>
    <col min="9745" max="9750" width="9.625" style="1" customWidth="1"/>
    <col min="9751" max="9751" width="10.625" style="1" customWidth="1"/>
    <col min="9752" max="9752" width="9.625" style="1" customWidth="1"/>
    <col min="9753" max="9753" width="10.625" style="1" customWidth="1"/>
    <col min="9754" max="9754" width="9.625" style="1" customWidth="1"/>
    <col min="9755" max="9760" width="10.625" style="1" customWidth="1"/>
    <col min="9761" max="9761" width="6.625" style="1" customWidth="1"/>
    <col min="9762" max="9769" width="10.625" style="1" customWidth="1"/>
    <col min="9770" max="9775" width="9.625" style="1" customWidth="1"/>
    <col min="9776" max="9984" width="9" style="1"/>
    <col min="9985" max="9985" width="4.625" style="1" customWidth="1"/>
    <col min="9986" max="9986" width="7.625" style="1" customWidth="1"/>
    <col min="9987" max="9998" width="9.625" style="1" customWidth="1"/>
    <col min="9999" max="10000" width="8.625" style="1" customWidth="1"/>
    <col min="10001" max="10006" width="9.625" style="1" customWidth="1"/>
    <col min="10007" max="10007" width="10.625" style="1" customWidth="1"/>
    <col min="10008" max="10008" width="9.625" style="1" customWidth="1"/>
    <col min="10009" max="10009" width="10.625" style="1" customWidth="1"/>
    <col min="10010" max="10010" width="9.625" style="1" customWidth="1"/>
    <col min="10011" max="10016" width="10.625" style="1" customWidth="1"/>
    <col min="10017" max="10017" width="6.625" style="1" customWidth="1"/>
    <col min="10018" max="10025" width="10.625" style="1" customWidth="1"/>
    <col min="10026" max="10031" width="9.625" style="1" customWidth="1"/>
    <col min="10032" max="10240" width="9" style="1"/>
    <col min="10241" max="10241" width="4.625" style="1" customWidth="1"/>
    <col min="10242" max="10242" width="7.625" style="1" customWidth="1"/>
    <col min="10243" max="10254" width="9.625" style="1" customWidth="1"/>
    <col min="10255" max="10256" width="8.625" style="1" customWidth="1"/>
    <col min="10257" max="10262" width="9.625" style="1" customWidth="1"/>
    <col min="10263" max="10263" width="10.625" style="1" customWidth="1"/>
    <col min="10264" max="10264" width="9.625" style="1" customWidth="1"/>
    <col min="10265" max="10265" width="10.625" style="1" customWidth="1"/>
    <col min="10266" max="10266" width="9.625" style="1" customWidth="1"/>
    <col min="10267" max="10272" width="10.625" style="1" customWidth="1"/>
    <col min="10273" max="10273" width="6.625" style="1" customWidth="1"/>
    <col min="10274" max="10281" width="10.625" style="1" customWidth="1"/>
    <col min="10282" max="10287" width="9.625" style="1" customWidth="1"/>
    <col min="10288" max="10496" width="9" style="1"/>
    <col min="10497" max="10497" width="4.625" style="1" customWidth="1"/>
    <col min="10498" max="10498" width="7.625" style="1" customWidth="1"/>
    <col min="10499" max="10510" width="9.625" style="1" customWidth="1"/>
    <col min="10511" max="10512" width="8.625" style="1" customWidth="1"/>
    <col min="10513" max="10518" width="9.625" style="1" customWidth="1"/>
    <col min="10519" max="10519" width="10.625" style="1" customWidth="1"/>
    <col min="10520" max="10520" width="9.625" style="1" customWidth="1"/>
    <col min="10521" max="10521" width="10.625" style="1" customWidth="1"/>
    <col min="10522" max="10522" width="9.625" style="1" customWidth="1"/>
    <col min="10523" max="10528" width="10.625" style="1" customWidth="1"/>
    <col min="10529" max="10529" width="6.625" style="1" customWidth="1"/>
    <col min="10530" max="10537" width="10.625" style="1" customWidth="1"/>
    <col min="10538" max="10543" width="9.625" style="1" customWidth="1"/>
    <col min="10544" max="10752" width="9" style="1"/>
    <col min="10753" max="10753" width="4.625" style="1" customWidth="1"/>
    <col min="10754" max="10754" width="7.625" style="1" customWidth="1"/>
    <col min="10755" max="10766" width="9.625" style="1" customWidth="1"/>
    <col min="10767" max="10768" width="8.625" style="1" customWidth="1"/>
    <col min="10769" max="10774" width="9.625" style="1" customWidth="1"/>
    <col min="10775" max="10775" width="10.625" style="1" customWidth="1"/>
    <col min="10776" max="10776" width="9.625" style="1" customWidth="1"/>
    <col min="10777" max="10777" width="10.625" style="1" customWidth="1"/>
    <col min="10778" max="10778" width="9.625" style="1" customWidth="1"/>
    <col min="10779" max="10784" width="10.625" style="1" customWidth="1"/>
    <col min="10785" max="10785" width="6.625" style="1" customWidth="1"/>
    <col min="10786" max="10793" width="10.625" style="1" customWidth="1"/>
    <col min="10794" max="10799" width="9.625" style="1" customWidth="1"/>
    <col min="10800" max="11008" width="9" style="1"/>
    <col min="11009" max="11009" width="4.625" style="1" customWidth="1"/>
    <col min="11010" max="11010" width="7.625" style="1" customWidth="1"/>
    <col min="11011" max="11022" width="9.625" style="1" customWidth="1"/>
    <col min="11023" max="11024" width="8.625" style="1" customWidth="1"/>
    <col min="11025" max="11030" width="9.625" style="1" customWidth="1"/>
    <col min="11031" max="11031" width="10.625" style="1" customWidth="1"/>
    <col min="11032" max="11032" width="9.625" style="1" customWidth="1"/>
    <col min="11033" max="11033" width="10.625" style="1" customWidth="1"/>
    <col min="11034" max="11034" width="9.625" style="1" customWidth="1"/>
    <col min="11035" max="11040" width="10.625" style="1" customWidth="1"/>
    <col min="11041" max="11041" width="6.625" style="1" customWidth="1"/>
    <col min="11042" max="11049" width="10.625" style="1" customWidth="1"/>
    <col min="11050" max="11055" width="9.625" style="1" customWidth="1"/>
    <col min="11056" max="11264" width="9" style="1"/>
    <col min="11265" max="11265" width="4.625" style="1" customWidth="1"/>
    <col min="11266" max="11266" width="7.625" style="1" customWidth="1"/>
    <col min="11267" max="11278" width="9.625" style="1" customWidth="1"/>
    <col min="11279" max="11280" width="8.625" style="1" customWidth="1"/>
    <col min="11281" max="11286" width="9.625" style="1" customWidth="1"/>
    <col min="11287" max="11287" width="10.625" style="1" customWidth="1"/>
    <col min="11288" max="11288" width="9.625" style="1" customWidth="1"/>
    <col min="11289" max="11289" width="10.625" style="1" customWidth="1"/>
    <col min="11290" max="11290" width="9.625" style="1" customWidth="1"/>
    <col min="11291" max="11296" width="10.625" style="1" customWidth="1"/>
    <col min="11297" max="11297" width="6.625" style="1" customWidth="1"/>
    <col min="11298" max="11305" width="10.625" style="1" customWidth="1"/>
    <col min="11306" max="11311" width="9.625" style="1" customWidth="1"/>
    <col min="11312" max="11520" width="9" style="1"/>
    <col min="11521" max="11521" width="4.625" style="1" customWidth="1"/>
    <col min="11522" max="11522" width="7.625" style="1" customWidth="1"/>
    <col min="11523" max="11534" width="9.625" style="1" customWidth="1"/>
    <col min="11535" max="11536" width="8.625" style="1" customWidth="1"/>
    <col min="11537" max="11542" width="9.625" style="1" customWidth="1"/>
    <col min="11543" max="11543" width="10.625" style="1" customWidth="1"/>
    <col min="11544" max="11544" width="9.625" style="1" customWidth="1"/>
    <col min="11545" max="11545" width="10.625" style="1" customWidth="1"/>
    <col min="11546" max="11546" width="9.625" style="1" customWidth="1"/>
    <col min="11547" max="11552" width="10.625" style="1" customWidth="1"/>
    <col min="11553" max="11553" width="6.625" style="1" customWidth="1"/>
    <col min="11554" max="11561" width="10.625" style="1" customWidth="1"/>
    <col min="11562" max="11567" width="9.625" style="1" customWidth="1"/>
    <col min="11568" max="11776" width="9" style="1"/>
    <col min="11777" max="11777" width="4.625" style="1" customWidth="1"/>
    <col min="11778" max="11778" width="7.625" style="1" customWidth="1"/>
    <col min="11779" max="11790" width="9.625" style="1" customWidth="1"/>
    <col min="11791" max="11792" width="8.625" style="1" customWidth="1"/>
    <col min="11793" max="11798" width="9.625" style="1" customWidth="1"/>
    <col min="11799" max="11799" width="10.625" style="1" customWidth="1"/>
    <col min="11800" max="11800" width="9.625" style="1" customWidth="1"/>
    <col min="11801" max="11801" width="10.625" style="1" customWidth="1"/>
    <col min="11802" max="11802" width="9.625" style="1" customWidth="1"/>
    <col min="11803" max="11808" width="10.625" style="1" customWidth="1"/>
    <col min="11809" max="11809" width="6.625" style="1" customWidth="1"/>
    <col min="11810" max="11817" width="10.625" style="1" customWidth="1"/>
    <col min="11818" max="11823" width="9.625" style="1" customWidth="1"/>
    <col min="11824" max="12032" width="9" style="1"/>
    <col min="12033" max="12033" width="4.625" style="1" customWidth="1"/>
    <col min="12034" max="12034" width="7.625" style="1" customWidth="1"/>
    <col min="12035" max="12046" width="9.625" style="1" customWidth="1"/>
    <col min="12047" max="12048" width="8.625" style="1" customWidth="1"/>
    <col min="12049" max="12054" width="9.625" style="1" customWidth="1"/>
    <col min="12055" max="12055" width="10.625" style="1" customWidth="1"/>
    <col min="12056" max="12056" width="9.625" style="1" customWidth="1"/>
    <col min="12057" max="12057" width="10.625" style="1" customWidth="1"/>
    <col min="12058" max="12058" width="9.625" style="1" customWidth="1"/>
    <col min="12059" max="12064" width="10.625" style="1" customWidth="1"/>
    <col min="12065" max="12065" width="6.625" style="1" customWidth="1"/>
    <col min="12066" max="12073" width="10.625" style="1" customWidth="1"/>
    <col min="12074" max="12079" width="9.625" style="1" customWidth="1"/>
    <col min="12080" max="12288" width="9" style="1"/>
    <col min="12289" max="12289" width="4.625" style="1" customWidth="1"/>
    <col min="12290" max="12290" width="7.625" style="1" customWidth="1"/>
    <col min="12291" max="12302" width="9.625" style="1" customWidth="1"/>
    <col min="12303" max="12304" width="8.625" style="1" customWidth="1"/>
    <col min="12305" max="12310" width="9.625" style="1" customWidth="1"/>
    <col min="12311" max="12311" width="10.625" style="1" customWidth="1"/>
    <col min="12312" max="12312" width="9.625" style="1" customWidth="1"/>
    <col min="12313" max="12313" width="10.625" style="1" customWidth="1"/>
    <col min="12314" max="12314" width="9.625" style="1" customWidth="1"/>
    <col min="12315" max="12320" width="10.625" style="1" customWidth="1"/>
    <col min="12321" max="12321" width="6.625" style="1" customWidth="1"/>
    <col min="12322" max="12329" width="10.625" style="1" customWidth="1"/>
    <col min="12330" max="12335" width="9.625" style="1" customWidth="1"/>
    <col min="12336" max="12544" width="9" style="1"/>
    <col min="12545" max="12545" width="4.625" style="1" customWidth="1"/>
    <col min="12546" max="12546" width="7.625" style="1" customWidth="1"/>
    <col min="12547" max="12558" width="9.625" style="1" customWidth="1"/>
    <col min="12559" max="12560" width="8.625" style="1" customWidth="1"/>
    <col min="12561" max="12566" width="9.625" style="1" customWidth="1"/>
    <col min="12567" max="12567" width="10.625" style="1" customWidth="1"/>
    <col min="12568" max="12568" width="9.625" style="1" customWidth="1"/>
    <col min="12569" max="12569" width="10.625" style="1" customWidth="1"/>
    <col min="12570" max="12570" width="9.625" style="1" customWidth="1"/>
    <col min="12571" max="12576" width="10.625" style="1" customWidth="1"/>
    <col min="12577" max="12577" width="6.625" style="1" customWidth="1"/>
    <col min="12578" max="12585" width="10.625" style="1" customWidth="1"/>
    <col min="12586" max="12591" width="9.625" style="1" customWidth="1"/>
    <col min="12592" max="12800" width="9" style="1"/>
    <col min="12801" max="12801" width="4.625" style="1" customWidth="1"/>
    <col min="12802" max="12802" width="7.625" style="1" customWidth="1"/>
    <col min="12803" max="12814" width="9.625" style="1" customWidth="1"/>
    <col min="12815" max="12816" width="8.625" style="1" customWidth="1"/>
    <col min="12817" max="12822" width="9.625" style="1" customWidth="1"/>
    <col min="12823" max="12823" width="10.625" style="1" customWidth="1"/>
    <col min="12824" max="12824" width="9.625" style="1" customWidth="1"/>
    <col min="12825" max="12825" width="10.625" style="1" customWidth="1"/>
    <col min="12826" max="12826" width="9.625" style="1" customWidth="1"/>
    <col min="12827" max="12832" width="10.625" style="1" customWidth="1"/>
    <col min="12833" max="12833" width="6.625" style="1" customWidth="1"/>
    <col min="12834" max="12841" width="10.625" style="1" customWidth="1"/>
    <col min="12842" max="12847" width="9.625" style="1" customWidth="1"/>
    <col min="12848" max="13056" width="9" style="1"/>
    <col min="13057" max="13057" width="4.625" style="1" customWidth="1"/>
    <col min="13058" max="13058" width="7.625" style="1" customWidth="1"/>
    <col min="13059" max="13070" width="9.625" style="1" customWidth="1"/>
    <col min="13071" max="13072" width="8.625" style="1" customWidth="1"/>
    <col min="13073" max="13078" width="9.625" style="1" customWidth="1"/>
    <col min="13079" max="13079" width="10.625" style="1" customWidth="1"/>
    <col min="13080" max="13080" width="9.625" style="1" customWidth="1"/>
    <col min="13081" max="13081" width="10.625" style="1" customWidth="1"/>
    <col min="13082" max="13082" width="9.625" style="1" customWidth="1"/>
    <col min="13083" max="13088" width="10.625" style="1" customWidth="1"/>
    <col min="13089" max="13089" width="6.625" style="1" customWidth="1"/>
    <col min="13090" max="13097" width="10.625" style="1" customWidth="1"/>
    <col min="13098" max="13103" width="9.625" style="1" customWidth="1"/>
    <col min="13104" max="13312" width="9" style="1"/>
    <col min="13313" max="13313" width="4.625" style="1" customWidth="1"/>
    <col min="13314" max="13314" width="7.625" style="1" customWidth="1"/>
    <col min="13315" max="13326" width="9.625" style="1" customWidth="1"/>
    <col min="13327" max="13328" width="8.625" style="1" customWidth="1"/>
    <col min="13329" max="13334" width="9.625" style="1" customWidth="1"/>
    <col min="13335" max="13335" width="10.625" style="1" customWidth="1"/>
    <col min="13336" max="13336" width="9.625" style="1" customWidth="1"/>
    <col min="13337" max="13337" width="10.625" style="1" customWidth="1"/>
    <col min="13338" max="13338" width="9.625" style="1" customWidth="1"/>
    <col min="13339" max="13344" width="10.625" style="1" customWidth="1"/>
    <col min="13345" max="13345" width="6.625" style="1" customWidth="1"/>
    <col min="13346" max="13353" width="10.625" style="1" customWidth="1"/>
    <col min="13354" max="13359" width="9.625" style="1" customWidth="1"/>
    <col min="13360" max="13568" width="9" style="1"/>
    <col min="13569" max="13569" width="4.625" style="1" customWidth="1"/>
    <col min="13570" max="13570" width="7.625" style="1" customWidth="1"/>
    <col min="13571" max="13582" width="9.625" style="1" customWidth="1"/>
    <col min="13583" max="13584" width="8.625" style="1" customWidth="1"/>
    <col min="13585" max="13590" width="9.625" style="1" customWidth="1"/>
    <col min="13591" max="13591" width="10.625" style="1" customWidth="1"/>
    <col min="13592" max="13592" width="9.625" style="1" customWidth="1"/>
    <col min="13593" max="13593" width="10.625" style="1" customWidth="1"/>
    <col min="13594" max="13594" width="9.625" style="1" customWidth="1"/>
    <col min="13595" max="13600" width="10.625" style="1" customWidth="1"/>
    <col min="13601" max="13601" width="6.625" style="1" customWidth="1"/>
    <col min="13602" max="13609" width="10.625" style="1" customWidth="1"/>
    <col min="13610" max="13615" width="9.625" style="1" customWidth="1"/>
    <col min="13616" max="13824" width="9" style="1"/>
    <col min="13825" max="13825" width="4.625" style="1" customWidth="1"/>
    <col min="13826" max="13826" width="7.625" style="1" customWidth="1"/>
    <col min="13827" max="13838" width="9.625" style="1" customWidth="1"/>
    <col min="13839" max="13840" width="8.625" style="1" customWidth="1"/>
    <col min="13841" max="13846" width="9.625" style="1" customWidth="1"/>
    <col min="13847" max="13847" width="10.625" style="1" customWidth="1"/>
    <col min="13848" max="13848" width="9.625" style="1" customWidth="1"/>
    <col min="13849" max="13849" width="10.625" style="1" customWidth="1"/>
    <col min="13850" max="13850" width="9.625" style="1" customWidth="1"/>
    <col min="13851" max="13856" width="10.625" style="1" customWidth="1"/>
    <col min="13857" max="13857" width="6.625" style="1" customWidth="1"/>
    <col min="13858" max="13865" width="10.625" style="1" customWidth="1"/>
    <col min="13866" max="13871" width="9.625" style="1" customWidth="1"/>
    <col min="13872" max="14080" width="9" style="1"/>
    <col min="14081" max="14081" width="4.625" style="1" customWidth="1"/>
    <col min="14082" max="14082" width="7.625" style="1" customWidth="1"/>
    <col min="14083" max="14094" width="9.625" style="1" customWidth="1"/>
    <col min="14095" max="14096" width="8.625" style="1" customWidth="1"/>
    <col min="14097" max="14102" width="9.625" style="1" customWidth="1"/>
    <col min="14103" max="14103" width="10.625" style="1" customWidth="1"/>
    <col min="14104" max="14104" width="9.625" style="1" customWidth="1"/>
    <col min="14105" max="14105" width="10.625" style="1" customWidth="1"/>
    <col min="14106" max="14106" width="9.625" style="1" customWidth="1"/>
    <col min="14107" max="14112" width="10.625" style="1" customWidth="1"/>
    <col min="14113" max="14113" width="6.625" style="1" customWidth="1"/>
    <col min="14114" max="14121" width="10.625" style="1" customWidth="1"/>
    <col min="14122" max="14127" width="9.625" style="1" customWidth="1"/>
    <col min="14128" max="14336" width="9" style="1"/>
    <col min="14337" max="14337" width="4.625" style="1" customWidth="1"/>
    <col min="14338" max="14338" width="7.625" style="1" customWidth="1"/>
    <col min="14339" max="14350" width="9.625" style="1" customWidth="1"/>
    <col min="14351" max="14352" width="8.625" style="1" customWidth="1"/>
    <col min="14353" max="14358" width="9.625" style="1" customWidth="1"/>
    <col min="14359" max="14359" width="10.625" style="1" customWidth="1"/>
    <col min="14360" max="14360" width="9.625" style="1" customWidth="1"/>
    <col min="14361" max="14361" width="10.625" style="1" customWidth="1"/>
    <col min="14362" max="14362" width="9.625" style="1" customWidth="1"/>
    <col min="14363" max="14368" width="10.625" style="1" customWidth="1"/>
    <col min="14369" max="14369" width="6.625" style="1" customWidth="1"/>
    <col min="14370" max="14377" width="10.625" style="1" customWidth="1"/>
    <col min="14378" max="14383" width="9.625" style="1" customWidth="1"/>
    <col min="14384" max="14592" width="9" style="1"/>
    <col min="14593" max="14593" width="4.625" style="1" customWidth="1"/>
    <col min="14594" max="14594" width="7.625" style="1" customWidth="1"/>
    <col min="14595" max="14606" width="9.625" style="1" customWidth="1"/>
    <col min="14607" max="14608" width="8.625" style="1" customWidth="1"/>
    <col min="14609" max="14614" width="9.625" style="1" customWidth="1"/>
    <col min="14615" max="14615" width="10.625" style="1" customWidth="1"/>
    <col min="14616" max="14616" width="9.625" style="1" customWidth="1"/>
    <col min="14617" max="14617" width="10.625" style="1" customWidth="1"/>
    <col min="14618" max="14618" width="9.625" style="1" customWidth="1"/>
    <col min="14619" max="14624" width="10.625" style="1" customWidth="1"/>
    <col min="14625" max="14625" width="6.625" style="1" customWidth="1"/>
    <col min="14626" max="14633" width="10.625" style="1" customWidth="1"/>
    <col min="14634" max="14639" width="9.625" style="1" customWidth="1"/>
    <col min="14640" max="14848" width="9" style="1"/>
    <col min="14849" max="14849" width="4.625" style="1" customWidth="1"/>
    <col min="14850" max="14850" width="7.625" style="1" customWidth="1"/>
    <col min="14851" max="14862" width="9.625" style="1" customWidth="1"/>
    <col min="14863" max="14864" width="8.625" style="1" customWidth="1"/>
    <col min="14865" max="14870" width="9.625" style="1" customWidth="1"/>
    <col min="14871" max="14871" width="10.625" style="1" customWidth="1"/>
    <col min="14872" max="14872" width="9.625" style="1" customWidth="1"/>
    <col min="14873" max="14873" width="10.625" style="1" customWidth="1"/>
    <col min="14874" max="14874" width="9.625" style="1" customWidth="1"/>
    <col min="14875" max="14880" width="10.625" style="1" customWidth="1"/>
    <col min="14881" max="14881" width="6.625" style="1" customWidth="1"/>
    <col min="14882" max="14889" width="10.625" style="1" customWidth="1"/>
    <col min="14890" max="14895" width="9.625" style="1" customWidth="1"/>
    <col min="14896" max="15104" width="9" style="1"/>
    <col min="15105" max="15105" width="4.625" style="1" customWidth="1"/>
    <col min="15106" max="15106" width="7.625" style="1" customWidth="1"/>
    <col min="15107" max="15118" width="9.625" style="1" customWidth="1"/>
    <col min="15119" max="15120" width="8.625" style="1" customWidth="1"/>
    <col min="15121" max="15126" width="9.625" style="1" customWidth="1"/>
    <col min="15127" max="15127" width="10.625" style="1" customWidth="1"/>
    <col min="15128" max="15128" width="9.625" style="1" customWidth="1"/>
    <col min="15129" max="15129" width="10.625" style="1" customWidth="1"/>
    <col min="15130" max="15130" width="9.625" style="1" customWidth="1"/>
    <col min="15131" max="15136" width="10.625" style="1" customWidth="1"/>
    <col min="15137" max="15137" width="6.625" style="1" customWidth="1"/>
    <col min="15138" max="15145" width="10.625" style="1" customWidth="1"/>
    <col min="15146" max="15151" width="9.625" style="1" customWidth="1"/>
    <col min="15152" max="15360" width="9" style="1"/>
    <col min="15361" max="15361" width="4.625" style="1" customWidth="1"/>
    <col min="15362" max="15362" width="7.625" style="1" customWidth="1"/>
    <col min="15363" max="15374" width="9.625" style="1" customWidth="1"/>
    <col min="15375" max="15376" width="8.625" style="1" customWidth="1"/>
    <col min="15377" max="15382" width="9.625" style="1" customWidth="1"/>
    <col min="15383" max="15383" width="10.625" style="1" customWidth="1"/>
    <col min="15384" max="15384" width="9.625" style="1" customWidth="1"/>
    <col min="15385" max="15385" width="10.625" style="1" customWidth="1"/>
    <col min="15386" max="15386" width="9.625" style="1" customWidth="1"/>
    <col min="15387" max="15392" width="10.625" style="1" customWidth="1"/>
    <col min="15393" max="15393" width="6.625" style="1" customWidth="1"/>
    <col min="15394" max="15401" width="10.625" style="1" customWidth="1"/>
    <col min="15402" max="15407" width="9.625" style="1" customWidth="1"/>
    <col min="15408" max="15616" width="9" style="1"/>
    <col min="15617" max="15617" width="4.625" style="1" customWidth="1"/>
    <col min="15618" max="15618" width="7.625" style="1" customWidth="1"/>
    <col min="15619" max="15630" width="9.625" style="1" customWidth="1"/>
    <col min="15631" max="15632" width="8.625" style="1" customWidth="1"/>
    <col min="15633" max="15638" width="9.625" style="1" customWidth="1"/>
    <col min="15639" max="15639" width="10.625" style="1" customWidth="1"/>
    <col min="15640" max="15640" width="9.625" style="1" customWidth="1"/>
    <col min="15641" max="15641" width="10.625" style="1" customWidth="1"/>
    <col min="15642" max="15642" width="9.625" style="1" customWidth="1"/>
    <col min="15643" max="15648" width="10.625" style="1" customWidth="1"/>
    <col min="15649" max="15649" width="6.625" style="1" customWidth="1"/>
    <col min="15650" max="15657" width="10.625" style="1" customWidth="1"/>
    <col min="15658" max="15663" width="9.625" style="1" customWidth="1"/>
    <col min="15664" max="15872" width="9" style="1"/>
    <col min="15873" max="15873" width="4.625" style="1" customWidth="1"/>
    <col min="15874" max="15874" width="7.625" style="1" customWidth="1"/>
    <col min="15875" max="15886" width="9.625" style="1" customWidth="1"/>
    <col min="15887" max="15888" width="8.625" style="1" customWidth="1"/>
    <col min="15889" max="15894" width="9.625" style="1" customWidth="1"/>
    <col min="15895" max="15895" width="10.625" style="1" customWidth="1"/>
    <col min="15896" max="15896" width="9.625" style="1" customWidth="1"/>
    <col min="15897" max="15897" width="10.625" style="1" customWidth="1"/>
    <col min="15898" max="15898" width="9.625" style="1" customWidth="1"/>
    <col min="15899" max="15904" width="10.625" style="1" customWidth="1"/>
    <col min="15905" max="15905" width="6.625" style="1" customWidth="1"/>
    <col min="15906" max="15913" width="10.625" style="1" customWidth="1"/>
    <col min="15914" max="15919" width="9.625" style="1" customWidth="1"/>
    <col min="15920" max="16128" width="9" style="1"/>
    <col min="16129" max="16129" width="4.625" style="1" customWidth="1"/>
    <col min="16130" max="16130" width="7.625" style="1" customWidth="1"/>
    <col min="16131" max="16142" width="9.625" style="1" customWidth="1"/>
    <col min="16143" max="16144" width="8.625" style="1" customWidth="1"/>
    <col min="16145" max="16150" width="9.625" style="1" customWidth="1"/>
    <col min="16151" max="16151" width="10.625" style="1" customWidth="1"/>
    <col min="16152" max="16152" width="9.625" style="1" customWidth="1"/>
    <col min="16153" max="16153" width="10.625" style="1" customWidth="1"/>
    <col min="16154" max="16154" width="9.625" style="1" customWidth="1"/>
    <col min="16155" max="16160" width="10.625" style="1" customWidth="1"/>
    <col min="16161" max="16161" width="6.625" style="1" customWidth="1"/>
    <col min="16162" max="16169" width="10.625" style="1" customWidth="1"/>
    <col min="16170" max="16175" width="9.625" style="1" customWidth="1"/>
    <col min="16176" max="16384" width="9" style="1"/>
  </cols>
  <sheetData>
    <row r="1" spans="1:47" ht="30" customHeight="1" x14ac:dyDescent="0.15">
      <c r="A1" s="263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5"/>
    </row>
    <row r="2" spans="1:47" ht="15" customHeight="1" x14ac:dyDescent="0.15">
      <c r="A2" s="181" t="s">
        <v>207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" t="s">
        <v>335</v>
      </c>
    </row>
    <row r="3" spans="1:47" ht="15" customHeight="1" thickBot="1" x14ac:dyDescent="0.2">
      <c r="A3" s="181" t="s">
        <v>2</v>
      </c>
      <c r="B3" s="181"/>
      <c r="C3" s="181"/>
      <c r="D3" s="181"/>
      <c r="E3" s="181"/>
      <c r="F3" s="181"/>
      <c r="G3" s="181" t="s">
        <v>3</v>
      </c>
      <c r="H3" s="181"/>
      <c r="I3" s="181"/>
      <c r="J3" s="181"/>
      <c r="K3" s="181"/>
      <c r="L3" s="181"/>
      <c r="M3" s="181"/>
      <c r="O3" s="1" t="s">
        <v>4</v>
      </c>
      <c r="T3" s="1" t="s">
        <v>5</v>
      </c>
      <c r="X3" s="1" t="s">
        <v>6</v>
      </c>
      <c r="AB3" s="1" t="s">
        <v>7</v>
      </c>
      <c r="AH3" s="1" t="s">
        <v>8</v>
      </c>
    </row>
    <row r="4" spans="1:47" ht="14.45" customHeight="1" thickTop="1" x14ac:dyDescent="0.15">
      <c r="A4" s="197"/>
      <c r="B4" s="261" t="s">
        <v>9</v>
      </c>
      <c r="C4" s="266"/>
      <c r="D4" s="266"/>
      <c r="E4" s="266"/>
      <c r="F4" s="267"/>
      <c r="G4" s="260" t="s">
        <v>10</v>
      </c>
      <c r="H4" s="261"/>
      <c r="I4" s="261"/>
      <c r="J4" s="261"/>
      <c r="K4" s="261"/>
      <c r="L4" s="262"/>
      <c r="M4" s="198"/>
      <c r="N4" s="3"/>
      <c r="O4" s="231" t="s">
        <v>11</v>
      </c>
      <c r="P4" s="232"/>
      <c r="Q4" s="248" t="s">
        <v>12</v>
      </c>
      <c r="R4" s="232"/>
      <c r="S4" s="233"/>
      <c r="T4" s="231" t="s">
        <v>13</v>
      </c>
      <c r="U4" s="249"/>
      <c r="V4" s="249"/>
      <c r="W4" s="250"/>
      <c r="X4" s="231" t="s">
        <v>14</v>
      </c>
      <c r="Y4" s="232"/>
      <c r="Z4" s="232"/>
      <c r="AA4" s="233"/>
      <c r="AB4" s="234" t="s">
        <v>15</v>
      </c>
      <c r="AC4" s="235"/>
      <c r="AD4" s="235"/>
      <c r="AE4" s="235"/>
      <c r="AF4" s="236"/>
      <c r="AH4" s="234" t="s">
        <v>16</v>
      </c>
      <c r="AI4" s="237"/>
      <c r="AJ4" s="237"/>
      <c r="AK4" s="237"/>
      <c r="AL4" s="237"/>
      <c r="AM4" s="237"/>
      <c r="AN4" s="235"/>
      <c r="AO4" s="236"/>
      <c r="AP4" s="234" t="s">
        <v>17</v>
      </c>
      <c r="AQ4" s="237"/>
      <c r="AR4" s="235"/>
      <c r="AS4" s="235"/>
      <c r="AT4" s="235"/>
      <c r="AU4" s="236"/>
    </row>
    <row r="5" spans="1:47" ht="39.950000000000003" customHeight="1" x14ac:dyDescent="0.15">
      <c r="A5" s="199" t="s">
        <v>18</v>
      </c>
      <c r="B5" s="200" t="s">
        <v>19</v>
      </c>
      <c r="C5" s="186" t="s">
        <v>20</v>
      </c>
      <c r="D5" s="186" t="s">
        <v>21</v>
      </c>
      <c r="E5" s="187" t="s">
        <v>22</v>
      </c>
      <c r="F5" s="188" t="s">
        <v>23</v>
      </c>
      <c r="G5" s="189" t="s">
        <v>19</v>
      </c>
      <c r="H5" s="190" t="s">
        <v>20</v>
      </c>
      <c r="I5" s="190" t="s">
        <v>21</v>
      </c>
      <c r="J5" s="190" t="s">
        <v>24</v>
      </c>
      <c r="K5" s="190" t="s">
        <v>25</v>
      </c>
      <c r="L5" s="191" t="s">
        <v>26</v>
      </c>
      <c r="M5" s="201"/>
      <c r="N5" s="12"/>
      <c r="O5" s="4" t="s">
        <v>27</v>
      </c>
      <c r="P5" s="13" t="s">
        <v>28</v>
      </c>
      <c r="Q5" s="14" t="s">
        <v>29</v>
      </c>
      <c r="R5" s="13" t="s">
        <v>30</v>
      </c>
      <c r="S5" s="15" t="s">
        <v>31</v>
      </c>
      <c r="T5" s="4" t="s">
        <v>32</v>
      </c>
      <c r="U5" s="13" t="s">
        <v>25</v>
      </c>
      <c r="V5" s="224" t="s">
        <v>26</v>
      </c>
      <c r="W5" s="225"/>
      <c r="X5" s="226" t="s">
        <v>33</v>
      </c>
      <c r="Y5" s="224"/>
      <c r="Z5" s="224" t="s">
        <v>34</v>
      </c>
      <c r="AA5" s="225"/>
      <c r="AB5" s="16" t="s">
        <v>35</v>
      </c>
      <c r="AC5" s="238" t="s">
        <v>36</v>
      </c>
      <c r="AD5" s="239"/>
      <c r="AE5" s="238" t="s">
        <v>37</v>
      </c>
      <c r="AF5" s="240"/>
      <c r="AH5" s="17" t="s">
        <v>32</v>
      </c>
      <c r="AI5" s="18" t="s">
        <v>31</v>
      </c>
      <c r="AJ5" s="223" t="s">
        <v>35</v>
      </c>
      <c r="AK5" s="241"/>
      <c r="AL5" s="223" t="s">
        <v>36</v>
      </c>
      <c r="AM5" s="223"/>
      <c r="AN5" s="224" t="s">
        <v>37</v>
      </c>
      <c r="AO5" s="225"/>
      <c r="AP5" s="226" t="s">
        <v>35</v>
      </c>
      <c r="AQ5" s="227"/>
      <c r="AR5" s="224" t="s">
        <v>36</v>
      </c>
      <c r="AS5" s="227"/>
      <c r="AT5" s="224" t="s">
        <v>37</v>
      </c>
      <c r="AU5" s="228"/>
    </row>
    <row r="6" spans="1:47" ht="14.45" customHeight="1" x14ac:dyDescent="0.15">
      <c r="A6" s="202"/>
      <c r="B6" s="182" t="s">
        <v>38</v>
      </c>
      <c r="C6" s="192" t="s">
        <v>39</v>
      </c>
      <c r="D6" s="192" t="s">
        <v>39</v>
      </c>
      <c r="E6" s="192" t="s">
        <v>39</v>
      </c>
      <c r="F6" s="193" t="s">
        <v>39</v>
      </c>
      <c r="G6" s="183" t="s">
        <v>38</v>
      </c>
      <c r="H6" s="194" t="s">
        <v>39</v>
      </c>
      <c r="I6" s="194" t="s">
        <v>39</v>
      </c>
      <c r="J6" s="195" t="s">
        <v>112</v>
      </c>
      <c r="K6" s="195" t="s">
        <v>113</v>
      </c>
      <c r="L6" s="196" t="s">
        <v>114</v>
      </c>
      <c r="M6" s="201"/>
      <c r="N6" s="12"/>
      <c r="O6" s="26" t="s">
        <v>115</v>
      </c>
      <c r="P6" s="27" t="s">
        <v>116</v>
      </c>
      <c r="Q6" s="28"/>
      <c r="R6" s="27" t="s">
        <v>117</v>
      </c>
      <c r="S6" s="29" t="s">
        <v>118</v>
      </c>
      <c r="T6" s="30" t="s">
        <v>119</v>
      </c>
      <c r="U6" s="24" t="s">
        <v>120</v>
      </c>
      <c r="V6" s="24" t="s">
        <v>121</v>
      </c>
      <c r="W6" s="31" t="s">
        <v>122</v>
      </c>
      <c r="X6" s="30" t="s">
        <v>123</v>
      </c>
      <c r="Y6" s="32" t="s">
        <v>122</v>
      </c>
      <c r="Z6" s="33" t="s">
        <v>124</v>
      </c>
      <c r="AA6" s="31" t="s">
        <v>122</v>
      </c>
      <c r="AB6" s="34" t="s">
        <v>125</v>
      </c>
      <c r="AC6" s="35" t="s">
        <v>126</v>
      </c>
      <c r="AD6" s="35" t="s">
        <v>127</v>
      </c>
      <c r="AE6" s="36" t="s">
        <v>128</v>
      </c>
      <c r="AF6" s="37" t="s">
        <v>129</v>
      </c>
      <c r="AH6" s="38" t="s">
        <v>130</v>
      </c>
      <c r="AI6" s="39" t="s">
        <v>131</v>
      </c>
      <c r="AJ6" s="40"/>
      <c r="AK6" s="41" t="s">
        <v>132</v>
      </c>
      <c r="AL6" s="40"/>
      <c r="AM6" s="41" t="s">
        <v>133</v>
      </c>
      <c r="AN6" s="40"/>
      <c r="AO6" s="42" t="s">
        <v>134</v>
      </c>
      <c r="AP6" s="43" t="s">
        <v>63</v>
      </c>
      <c r="AQ6" s="44" t="s">
        <v>64</v>
      </c>
      <c r="AR6" s="44" t="s">
        <v>63</v>
      </c>
      <c r="AS6" s="44" t="s">
        <v>64</v>
      </c>
      <c r="AT6" s="44" t="s">
        <v>63</v>
      </c>
      <c r="AU6" s="45" t="s">
        <v>64</v>
      </c>
    </row>
    <row r="7" spans="1:47" ht="14.45" customHeight="1" x14ac:dyDescent="0.15">
      <c r="A7" s="203" t="s">
        <v>65</v>
      </c>
      <c r="B7" s="204" t="s">
        <v>208</v>
      </c>
      <c r="C7" s="48">
        <v>1159</v>
      </c>
      <c r="D7" s="49">
        <v>0</v>
      </c>
      <c r="E7" s="49">
        <v>378</v>
      </c>
      <c r="F7" s="115">
        <v>0</v>
      </c>
      <c r="G7" s="51" t="s">
        <v>67</v>
      </c>
      <c r="H7" s="49">
        <v>2689162</v>
      </c>
      <c r="I7" s="49">
        <v>1873</v>
      </c>
      <c r="J7" s="52">
        <v>0</v>
      </c>
      <c r="K7" s="49">
        <v>100000</v>
      </c>
      <c r="L7" s="53">
        <v>7963518</v>
      </c>
      <c r="M7" s="179"/>
      <c r="N7" s="54"/>
      <c r="O7" s="55">
        <f>IF(K7&lt;0.5,0.5,((L7-L8)-5*K8)/5/(K7-K8))</f>
        <v>0.1728613569321534</v>
      </c>
      <c r="P7" s="56">
        <f>IF(H7&lt;0.5,1,(I7/H7)/((K7-K8)/(L7-L8)))</f>
        <v>1.0244048963074786</v>
      </c>
      <c r="Q7" s="57">
        <f>IF(C7&lt;0.5,0,D7/C7)</f>
        <v>0</v>
      </c>
      <c r="R7" s="58">
        <f>IF(P7=0,Q7,Q7/P7)</f>
        <v>0</v>
      </c>
      <c r="S7" s="59">
        <f>IF(E7&lt;0.5,0,F7/E7)</f>
        <v>0</v>
      </c>
      <c r="T7" s="60">
        <f>5*R7/(1+5*(1-O7)*R7)</f>
        <v>0</v>
      </c>
      <c r="U7" s="61">
        <v>100000</v>
      </c>
      <c r="V7" s="61">
        <f>5*U7*((1-T7)+O7*T7)</f>
        <v>500000</v>
      </c>
      <c r="W7" s="62">
        <f>SUM(V7:V$24)</f>
        <v>7670983.0098446812</v>
      </c>
      <c r="X7" s="63">
        <f t="shared" ref="X7:X42" si="0">V7*(1-S7)</f>
        <v>500000</v>
      </c>
      <c r="Y7" s="61">
        <f>SUM(X7:X$24)</f>
        <v>7523336.7937809164</v>
      </c>
      <c r="Z7" s="61">
        <f t="shared" ref="Z7:Z42" si="1">V7*S7</f>
        <v>0</v>
      </c>
      <c r="AA7" s="62">
        <f>SUM(Z7:Z$24)</f>
        <v>147646.21606376561</v>
      </c>
      <c r="AB7" s="55">
        <f t="shared" ref="AB7:AB42" si="2">W7/U7</f>
        <v>76.709830098446815</v>
      </c>
      <c r="AC7" s="56">
        <f t="shared" ref="AC7:AC42" si="3">Y7/U7</f>
        <v>75.233367937809163</v>
      </c>
      <c r="AD7" s="64">
        <f>AC7/AB7*100</f>
        <v>98.075263419638901</v>
      </c>
      <c r="AE7" s="56">
        <f t="shared" ref="AE7:AE42" si="4">AA7/U7</f>
        <v>1.476462160637656</v>
      </c>
      <c r="AF7" s="65">
        <f>AE7/AB7*100</f>
        <v>1.9247365803611014</v>
      </c>
      <c r="AH7" s="66">
        <f>IF(D7=0,0,T7*T7*(1-T7)/D7)</f>
        <v>0</v>
      </c>
      <c r="AI7" s="67">
        <f>IF(E7&lt;0.5,0,S7*(1-S7)/E7)</f>
        <v>0</v>
      </c>
      <c r="AJ7" s="67">
        <f>U7*U7*((1-O7)*5+AB8)^2*AH7</f>
        <v>0</v>
      </c>
      <c r="AK7" s="67">
        <f>SUM(AJ7:AJ$24)/U7/U7</f>
        <v>0.7859393792662458</v>
      </c>
      <c r="AL7" s="67">
        <f>U7*U7*((1-O7)*5*(1-S7)+AC8)^2*AH7+V7*V7*AI7</f>
        <v>0</v>
      </c>
      <c r="AM7" s="67">
        <f>SUM(AL7:AL$24)/U7/U7</f>
        <v>0.71367949478597814</v>
      </c>
      <c r="AN7" s="67">
        <f>U7*U7*((1-O7)*5*S7+AE8)^2*AH7+V7*V7*AI7</f>
        <v>0</v>
      </c>
      <c r="AO7" s="68">
        <f>SUM(AN7:AN$24)/U7/U7</f>
        <v>1.0036654309003778E-2</v>
      </c>
      <c r="AP7" s="55">
        <f t="shared" ref="AP7:AP42" si="5">AB7-1.96*SQRT(AK7)</f>
        <v>74.972226944850107</v>
      </c>
      <c r="AQ7" s="56">
        <f t="shared" ref="AQ7:AQ42" si="6">AB7+1.96*SQRT(AK7)</f>
        <v>78.447433252043524</v>
      </c>
      <c r="AR7" s="56">
        <f t="shared" ref="AR7:AR42" si="7">AC7-1.96*SQRT(AM7)</f>
        <v>73.577568690566366</v>
      </c>
      <c r="AS7" s="56">
        <f t="shared" ref="AS7:AS42" si="8">AC7+1.96*SQRT(AM7)</f>
        <v>76.88916718505196</v>
      </c>
      <c r="AT7" s="56">
        <f t="shared" ref="AT7:AT42" si="9">AE7-1.96*SQRT(AO7)</f>
        <v>1.2801032769744285</v>
      </c>
      <c r="AU7" s="69">
        <f t="shared" ref="AU7:AU42" si="10">AE7+1.96*SQRT(AO7)</f>
        <v>1.6728210443008835</v>
      </c>
    </row>
    <row r="8" spans="1:47" ht="14.45" customHeight="1" x14ac:dyDescent="0.15">
      <c r="A8" s="203"/>
      <c r="B8" s="205" t="s">
        <v>176</v>
      </c>
      <c r="C8" s="71">
        <v>1169</v>
      </c>
      <c r="D8" s="72">
        <v>0</v>
      </c>
      <c r="E8" s="72">
        <v>382</v>
      </c>
      <c r="F8" s="126">
        <v>0</v>
      </c>
      <c r="G8" s="74" t="s">
        <v>69</v>
      </c>
      <c r="H8" s="72">
        <v>2841813</v>
      </c>
      <c r="I8" s="72">
        <v>261</v>
      </c>
      <c r="J8" s="75">
        <v>5</v>
      </c>
      <c r="K8" s="72">
        <v>99661</v>
      </c>
      <c r="L8" s="76">
        <v>7464920</v>
      </c>
      <c r="M8" s="179"/>
      <c r="N8" s="54"/>
      <c r="O8" s="77">
        <f t="shared" ref="O8:O22" si="11">IF(K8&lt;0.5,0.5,((L8-L9)-5*K9)/5/(K8-K9))</f>
        <v>0.4553191489361702</v>
      </c>
      <c r="P8" s="78">
        <f t="shared" ref="P8:P23" si="12">IF(H8&lt;0.5,1,(I8/H8)/((K8-K9)/(L8-L9)))</f>
        <v>0.97348850068450843</v>
      </c>
      <c r="Q8" s="79">
        <f t="shared" ref="Q8:Q42" si="13">IF(C8&lt;0.5,0,D8/C8)</f>
        <v>0</v>
      </c>
      <c r="R8" s="80">
        <f t="shared" ref="R8:R42" si="14">IF(P8=0,Q8,Q8/P8)</f>
        <v>0</v>
      </c>
      <c r="S8" s="81">
        <f t="shared" ref="S8:S42" si="15">IF(E8&lt;0.5,0,F8/E8)</f>
        <v>0</v>
      </c>
      <c r="T8" s="82">
        <f>5*R8/(1+5*(1-O8)*R8)</f>
        <v>0</v>
      </c>
      <c r="U8" s="83">
        <f>U7*(1-T7)</f>
        <v>100000</v>
      </c>
      <c r="V8" s="83">
        <f>5*U8*((1-T8)+O8*T8)</f>
        <v>500000</v>
      </c>
      <c r="W8" s="84">
        <f>SUM(V8:V$24)</f>
        <v>7170983.0098446831</v>
      </c>
      <c r="X8" s="85">
        <f t="shared" si="0"/>
        <v>500000</v>
      </c>
      <c r="Y8" s="83">
        <f>SUM(X8:X$24)</f>
        <v>7023336.7937809173</v>
      </c>
      <c r="Z8" s="83">
        <f t="shared" si="1"/>
        <v>0</v>
      </c>
      <c r="AA8" s="84">
        <f>SUM(Z8:Z$24)</f>
        <v>147646.21606376561</v>
      </c>
      <c r="AB8" s="77">
        <f t="shared" si="2"/>
        <v>71.70983009844683</v>
      </c>
      <c r="AC8" s="78">
        <f t="shared" si="3"/>
        <v>70.233367937809177</v>
      </c>
      <c r="AD8" s="86">
        <f t="shared" ref="AD8:AD42" si="16">AC8/AB8*100</f>
        <v>97.941060300086207</v>
      </c>
      <c r="AE8" s="78">
        <f t="shared" si="4"/>
        <v>1.476462160637656</v>
      </c>
      <c r="AF8" s="87">
        <f t="shared" ref="AF8:AF42" si="17">AE8/AB8*100</f>
        <v>2.0589396999137985</v>
      </c>
      <c r="AH8" s="88">
        <f>IF(D8=0,0,T8*T8*(1-T8)/D8)</f>
        <v>0</v>
      </c>
      <c r="AI8" s="89">
        <f t="shared" ref="AI8:AI42" si="18">IF(E8&lt;0.5,0,S8*(1-S8)/E8)</f>
        <v>0</v>
      </c>
      <c r="AJ8" s="89">
        <f>U8*U8*((1-O8)*5+AB9)^2*AH8</f>
        <v>0</v>
      </c>
      <c r="AK8" s="89">
        <f>SUM(AJ8:AJ$24)/U8/U8</f>
        <v>0.7859393792662458</v>
      </c>
      <c r="AL8" s="89">
        <f>U8*U8*((1-O8)*5*(1-S8)+AC9)^2*AH8+V8*V8*AI8</f>
        <v>0</v>
      </c>
      <c r="AM8" s="89">
        <f>SUM(AL8:AL$24)/U8/U8</f>
        <v>0.71367949478597814</v>
      </c>
      <c r="AN8" s="89">
        <f>U8*U8*((1-O8)*5*S8+AE9)^2*AH8+V8*V8*AI8</f>
        <v>0</v>
      </c>
      <c r="AO8" s="90">
        <f>SUM(AN8:AN$24)/U8/U8</f>
        <v>1.0036654309003778E-2</v>
      </c>
      <c r="AP8" s="77">
        <f t="shared" si="5"/>
        <v>69.972226944850121</v>
      </c>
      <c r="AQ8" s="78">
        <f t="shared" si="6"/>
        <v>73.447433252043538</v>
      </c>
      <c r="AR8" s="78">
        <f t="shared" si="7"/>
        <v>68.57756869056638</v>
      </c>
      <c r="AS8" s="78">
        <f t="shared" si="8"/>
        <v>71.889167185051974</v>
      </c>
      <c r="AT8" s="78">
        <f t="shared" si="9"/>
        <v>1.2801032769744285</v>
      </c>
      <c r="AU8" s="91">
        <f t="shared" si="10"/>
        <v>1.6728210443008835</v>
      </c>
    </row>
    <row r="9" spans="1:47" ht="14.45" customHeight="1" x14ac:dyDescent="0.15">
      <c r="A9" s="203"/>
      <c r="B9" s="205" t="s">
        <v>209</v>
      </c>
      <c r="C9" s="71">
        <v>1344</v>
      </c>
      <c r="D9" s="72">
        <v>0</v>
      </c>
      <c r="E9" s="72">
        <v>441</v>
      </c>
      <c r="F9" s="126">
        <v>0</v>
      </c>
      <c r="G9" s="74" t="s">
        <v>71</v>
      </c>
      <c r="H9" s="72">
        <v>3013782</v>
      </c>
      <c r="I9" s="72">
        <v>350</v>
      </c>
      <c r="J9" s="75">
        <v>10</v>
      </c>
      <c r="K9" s="72">
        <v>99614</v>
      </c>
      <c r="L9" s="76">
        <v>6966743</v>
      </c>
      <c r="M9" s="179"/>
      <c r="N9" s="54"/>
      <c r="O9" s="77">
        <f t="shared" si="11"/>
        <v>0.56491228070175448</v>
      </c>
      <c r="P9" s="78">
        <f t="shared" si="12"/>
        <v>1.0145269823413694</v>
      </c>
      <c r="Q9" s="79">
        <f t="shared" si="13"/>
        <v>0</v>
      </c>
      <c r="R9" s="80">
        <f t="shared" si="14"/>
        <v>0</v>
      </c>
      <c r="S9" s="81">
        <f t="shared" si="15"/>
        <v>0</v>
      </c>
      <c r="T9" s="82">
        <f t="shared" ref="T9:T22" si="19">5*R9/(1+5*(1-O9)*R9)</f>
        <v>0</v>
      </c>
      <c r="U9" s="83">
        <f t="shared" ref="U9:U23" si="20">U8*(1-T8)</f>
        <v>100000</v>
      </c>
      <c r="V9" s="83">
        <f t="shared" ref="V9:V22" si="21">5*U9*((1-T9)+O9*T9)</f>
        <v>500000</v>
      </c>
      <c r="W9" s="84">
        <f>SUM(V9:V$24)</f>
        <v>6670983.0098446831</v>
      </c>
      <c r="X9" s="85">
        <f t="shared" si="0"/>
        <v>500000</v>
      </c>
      <c r="Y9" s="83">
        <f>SUM(X9:X$24)</f>
        <v>6523336.7937809173</v>
      </c>
      <c r="Z9" s="83">
        <f t="shared" si="1"/>
        <v>0</v>
      </c>
      <c r="AA9" s="84">
        <f>SUM(Z9:Z$24)</f>
        <v>147646.21606376561</v>
      </c>
      <c r="AB9" s="77">
        <f t="shared" si="2"/>
        <v>66.70983009844683</v>
      </c>
      <c r="AC9" s="78">
        <f t="shared" si="3"/>
        <v>65.233367937809177</v>
      </c>
      <c r="AD9" s="86">
        <f t="shared" si="16"/>
        <v>97.786739737668697</v>
      </c>
      <c r="AE9" s="78">
        <f t="shared" si="4"/>
        <v>1.476462160637656</v>
      </c>
      <c r="AF9" s="87">
        <f t="shared" si="17"/>
        <v>2.2132602623313109</v>
      </c>
      <c r="AH9" s="88">
        <f>IF(D9=0,0,T9*T9*(1-T9)/D9)</f>
        <v>0</v>
      </c>
      <c r="AI9" s="89">
        <f t="shared" si="18"/>
        <v>0</v>
      </c>
      <c r="AJ9" s="89">
        <f t="shared" ref="AJ9:AJ23" si="22">U9*U9*((1-O9)*5+AB10)^2*AH9</f>
        <v>0</v>
      </c>
      <c r="AK9" s="89">
        <f>SUM(AJ9:AJ$24)/U9/U9</f>
        <v>0.7859393792662458</v>
      </c>
      <c r="AL9" s="89">
        <f t="shared" ref="AL9:AL23" si="23">U9*U9*((1-O9)*5*(1-S9)+AC10)^2*AH9+V9*V9*AI9</f>
        <v>0</v>
      </c>
      <c r="AM9" s="89">
        <f>SUM(AL9:AL$24)/U9/U9</f>
        <v>0.71367949478597814</v>
      </c>
      <c r="AN9" s="89">
        <f t="shared" ref="AN9:AN23" si="24">U9*U9*((1-O9)*5*S9+AE10)^2*AH9+V9*V9*AI9</f>
        <v>0</v>
      </c>
      <c r="AO9" s="90">
        <f>SUM(AN9:AN$24)/U9/U9</f>
        <v>1.0036654309003778E-2</v>
      </c>
      <c r="AP9" s="77">
        <f t="shared" si="5"/>
        <v>64.972226944850121</v>
      </c>
      <c r="AQ9" s="78">
        <f t="shared" si="6"/>
        <v>68.447433252043538</v>
      </c>
      <c r="AR9" s="78">
        <f t="shared" si="7"/>
        <v>63.57756869056638</v>
      </c>
      <c r="AS9" s="78">
        <f t="shared" si="8"/>
        <v>66.889167185051974</v>
      </c>
      <c r="AT9" s="78">
        <f t="shared" si="9"/>
        <v>1.2801032769744285</v>
      </c>
      <c r="AU9" s="91">
        <f t="shared" si="10"/>
        <v>1.6728210443008835</v>
      </c>
    </row>
    <row r="10" spans="1:47" ht="14.45" customHeight="1" x14ac:dyDescent="0.15">
      <c r="A10" s="203"/>
      <c r="B10" s="205" t="s">
        <v>138</v>
      </c>
      <c r="C10" s="71">
        <v>1259</v>
      </c>
      <c r="D10" s="72">
        <v>1</v>
      </c>
      <c r="E10" s="72">
        <v>376</v>
      </c>
      <c r="F10" s="126">
        <v>0</v>
      </c>
      <c r="G10" s="74" t="s">
        <v>73</v>
      </c>
      <c r="H10" s="72">
        <v>3096387</v>
      </c>
      <c r="I10" s="72">
        <v>941</v>
      </c>
      <c r="J10" s="75">
        <v>15</v>
      </c>
      <c r="K10" s="72">
        <v>99557</v>
      </c>
      <c r="L10" s="76">
        <v>6468797</v>
      </c>
      <c r="M10" s="179"/>
      <c r="N10" s="54"/>
      <c r="O10" s="77">
        <f t="shared" si="11"/>
        <v>0.5870129870129871</v>
      </c>
      <c r="P10" s="78">
        <f t="shared" si="12"/>
        <v>0.98169808499767264</v>
      </c>
      <c r="Q10" s="79">
        <f t="shared" si="13"/>
        <v>7.9428117553613975E-4</v>
      </c>
      <c r="R10" s="80">
        <f t="shared" si="14"/>
        <v>8.0908905464353918E-4</v>
      </c>
      <c r="S10" s="81">
        <f t="shared" si="15"/>
        <v>0</v>
      </c>
      <c r="T10" s="82">
        <f t="shared" si="19"/>
        <v>4.0386977548073051E-3</v>
      </c>
      <c r="U10" s="83">
        <f t="shared" si="20"/>
        <v>100000</v>
      </c>
      <c r="V10" s="83">
        <f t="shared" si="21"/>
        <v>499166.03513894242</v>
      </c>
      <c r="W10" s="84">
        <f>SUM(V10:V$24)</f>
        <v>6170983.0098446822</v>
      </c>
      <c r="X10" s="85">
        <f t="shared" si="0"/>
        <v>499166.03513894242</v>
      </c>
      <c r="Y10" s="83">
        <f>SUM(X10:X$24)</f>
        <v>6023336.7937809173</v>
      </c>
      <c r="Z10" s="83">
        <f t="shared" si="1"/>
        <v>0</v>
      </c>
      <c r="AA10" s="84">
        <f>SUM(Z10:Z$24)</f>
        <v>147646.21606376561</v>
      </c>
      <c r="AB10" s="77">
        <f t="shared" si="2"/>
        <v>61.709830098446822</v>
      </c>
      <c r="AC10" s="78">
        <f t="shared" si="3"/>
        <v>60.23336793780917</v>
      </c>
      <c r="AD10" s="86">
        <f t="shared" si="16"/>
        <v>97.607411723088148</v>
      </c>
      <c r="AE10" s="78">
        <f t="shared" si="4"/>
        <v>1.476462160637656</v>
      </c>
      <c r="AF10" s="87">
        <f t="shared" si="17"/>
        <v>2.3925882769118454</v>
      </c>
      <c r="AH10" s="88">
        <f t="shared" ref="AH10:AH22" si="25">IF(D10=0,0,T10*T10*(1-T10)/D10)</f>
        <v>1.6245204034309574E-5</v>
      </c>
      <c r="AI10" s="89">
        <f t="shared" si="18"/>
        <v>0</v>
      </c>
      <c r="AJ10" s="89">
        <f t="shared" si="22"/>
        <v>565746722.50707126</v>
      </c>
      <c r="AK10" s="89">
        <f>SUM(AJ10:AJ$24)/U10/U10</f>
        <v>0.7859393792662458</v>
      </c>
      <c r="AL10" s="89">
        <f t="shared" si="23"/>
        <v>537679849.666013</v>
      </c>
      <c r="AM10" s="89">
        <f>SUM(AL10:AL$24)/U10/U10</f>
        <v>0.71367949478597814</v>
      </c>
      <c r="AN10" s="89">
        <f t="shared" si="24"/>
        <v>357013.70155859209</v>
      </c>
      <c r="AO10" s="90">
        <f>SUM(AN10:AN$24)/U10/U10</f>
        <v>1.0036654309003778E-2</v>
      </c>
      <c r="AP10" s="77">
        <f t="shared" si="5"/>
        <v>59.972226944850121</v>
      </c>
      <c r="AQ10" s="78">
        <f t="shared" si="6"/>
        <v>63.447433252043524</v>
      </c>
      <c r="AR10" s="78">
        <f t="shared" si="7"/>
        <v>58.577568690566373</v>
      </c>
      <c r="AS10" s="78">
        <f t="shared" si="8"/>
        <v>61.889167185051967</v>
      </c>
      <c r="AT10" s="78">
        <f t="shared" si="9"/>
        <v>1.2801032769744285</v>
      </c>
      <c r="AU10" s="91">
        <f t="shared" si="10"/>
        <v>1.6728210443008835</v>
      </c>
    </row>
    <row r="11" spans="1:47" ht="14.45" customHeight="1" x14ac:dyDescent="0.15">
      <c r="A11" s="203"/>
      <c r="B11" s="205" t="s">
        <v>210</v>
      </c>
      <c r="C11" s="71">
        <v>798</v>
      </c>
      <c r="D11" s="72">
        <v>1</v>
      </c>
      <c r="E11" s="72">
        <v>307</v>
      </c>
      <c r="F11" s="126">
        <v>0</v>
      </c>
      <c r="G11" s="74" t="s">
        <v>75</v>
      </c>
      <c r="H11" s="72">
        <v>3228469</v>
      </c>
      <c r="I11" s="72">
        <v>1962</v>
      </c>
      <c r="J11" s="75">
        <v>20</v>
      </c>
      <c r="K11" s="72">
        <v>99403</v>
      </c>
      <c r="L11" s="76">
        <v>5971330</v>
      </c>
      <c r="M11" s="179"/>
      <c r="N11" s="54"/>
      <c r="O11" s="77">
        <f t="shared" si="11"/>
        <v>0.52070175438596489</v>
      </c>
      <c r="P11" s="78">
        <f t="shared" si="12"/>
        <v>1.0583511809924049</v>
      </c>
      <c r="Q11" s="79">
        <f t="shared" si="13"/>
        <v>1.2531328320802004E-3</v>
      </c>
      <c r="R11" s="80">
        <f t="shared" si="14"/>
        <v>1.1840425508904812E-3</v>
      </c>
      <c r="S11" s="81">
        <f t="shared" si="15"/>
        <v>0</v>
      </c>
      <c r="T11" s="82">
        <f t="shared" si="19"/>
        <v>5.9034614017975497E-3</v>
      </c>
      <c r="U11" s="83">
        <f t="shared" si="20"/>
        <v>99596.130224519278</v>
      </c>
      <c r="V11" s="83">
        <f t="shared" si="21"/>
        <v>496571.60556152673</v>
      </c>
      <c r="W11" s="84">
        <f>SUM(V11:V$24)</f>
        <v>5671816.9747057399</v>
      </c>
      <c r="X11" s="85">
        <f t="shared" si="0"/>
        <v>496571.60556152673</v>
      </c>
      <c r="Y11" s="83">
        <f>SUM(X11:X$24)</f>
        <v>5524170.758641975</v>
      </c>
      <c r="Z11" s="83">
        <f t="shared" si="1"/>
        <v>0</v>
      </c>
      <c r="AA11" s="84">
        <f>SUM(Z11:Z$24)</f>
        <v>147646.21606376561</v>
      </c>
      <c r="AB11" s="77">
        <f t="shared" si="2"/>
        <v>56.948166177940635</v>
      </c>
      <c r="AC11" s="78">
        <f t="shared" si="3"/>
        <v>55.465716852540879</v>
      </c>
      <c r="AD11" s="86">
        <f t="shared" si="16"/>
        <v>97.39684449053604</v>
      </c>
      <c r="AE11" s="78">
        <f t="shared" si="4"/>
        <v>1.4824493253997635</v>
      </c>
      <c r="AF11" s="87">
        <f t="shared" si="17"/>
        <v>2.6031555094639782</v>
      </c>
      <c r="AH11" s="88">
        <f t="shared" si="25"/>
        <v>3.4645115836213252E-5</v>
      </c>
      <c r="AI11" s="89">
        <f t="shared" si="18"/>
        <v>0</v>
      </c>
      <c r="AJ11" s="89">
        <f t="shared" si="22"/>
        <v>1027030955.6260659</v>
      </c>
      <c r="AK11" s="89">
        <f>SUM(AJ11:AJ$24)/U11/U11</f>
        <v>0.73529195756622401</v>
      </c>
      <c r="AL11" s="89">
        <f t="shared" si="23"/>
        <v>971763142.76562035</v>
      </c>
      <c r="AM11" s="89">
        <f>SUM(AL11:AL$24)/U11/U11</f>
        <v>0.66527434246312445</v>
      </c>
      <c r="AN11" s="89">
        <f t="shared" si="24"/>
        <v>764239.59901627549</v>
      </c>
      <c r="AO11" s="90">
        <f>SUM(AN11:AN$24)/U11/U11</f>
        <v>1.008222661886559E-2</v>
      </c>
      <c r="AP11" s="77">
        <f t="shared" si="5"/>
        <v>55.267482512230039</v>
      </c>
      <c r="AQ11" s="78">
        <f t="shared" si="6"/>
        <v>58.628849843651231</v>
      </c>
      <c r="AR11" s="78">
        <f t="shared" si="7"/>
        <v>53.867055564460649</v>
      </c>
      <c r="AS11" s="78">
        <f t="shared" si="8"/>
        <v>57.064378140621109</v>
      </c>
      <c r="AT11" s="78">
        <f t="shared" si="9"/>
        <v>1.2856451542573966</v>
      </c>
      <c r="AU11" s="91">
        <f t="shared" si="10"/>
        <v>1.6792534965421304</v>
      </c>
    </row>
    <row r="12" spans="1:47" ht="14.45" customHeight="1" x14ac:dyDescent="0.15">
      <c r="A12" s="203"/>
      <c r="B12" s="205" t="s">
        <v>211</v>
      </c>
      <c r="C12" s="71">
        <v>1235</v>
      </c>
      <c r="D12" s="72">
        <v>2</v>
      </c>
      <c r="E12" s="72">
        <v>429</v>
      </c>
      <c r="F12" s="126">
        <v>0</v>
      </c>
      <c r="G12" s="74" t="s">
        <v>77</v>
      </c>
      <c r="H12" s="72">
        <v>3642952</v>
      </c>
      <c r="I12" s="72">
        <v>2412</v>
      </c>
      <c r="J12" s="75">
        <v>25</v>
      </c>
      <c r="K12" s="72">
        <v>99118</v>
      </c>
      <c r="L12" s="76">
        <v>5474998</v>
      </c>
      <c r="M12" s="179"/>
      <c r="N12" s="54"/>
      <c r="O12" s="77">
        <f t="shared" si="11"/>
        <v>0.51083591331269351</v>
      </c>
      <c r="P12" s="78">
        <f t="shared" si="12"/>
        <v>1.0142640282602235</v>
      </c>
      <c r="Q12" s="79">
        <f t="shared" si="13"/>
        <v>1.6194331983805667E-3</v>
      </c>
      <c r="R12" s="80">
        <f t="shared" si="14"/>
        <v>1.5966584175901371E-3</v>
      </c>
      <c r="S12" s="81">
        <f t="shared" si="15"/>
        <v>0</v>
      </c>
      <c r="T12" s="82">
        <f t="shared" si="19"/>
        <v>7.9522374889689652E-3</v>
      </c>
      <c r="U12" s="83">
        <f t="shared" si="20"/>
        <v>99008.168313970426</v>
      </c>
      <c r="V12" s="83">
        <f t="shared" si="21"/>
        <v>493115.1579489648</v>
      </c>
      <c r="W12" s="84">
        <f>SUM(V12:V$24)</f>
        <v>5175245.3691442143</v>
      </c>
      <c r="X12" s="85">
        <f t="shared" si="0"/>
        <v>493115.1579489648</v>
      </c>
      <c r="Y12" s="83">
        <f>SUM(X12:X$24)</f>
        <v>5027599.1530804485</v>
      </c>
      <c r="Z12" s="83">
        <f t="shared" si="1"/>
        <v>0</v>
      </c>
      <c r="AA12" s="84">
        <f>SUM(Z12:Z$24)</f>
        <v>147646.21606376561</v>
      </c>
      <c r="AB12" s="77">
        <f t="shared" si="2"/>
        <v>52.27089297049411</v>
      </c>
      <c r="AC12" s="78">
        <f t="shared" si="3"/>
        <v>50.779640091281593</v>
      </c>
      <c r="AD12" s="86">
        <f t="shared" si="16"/>
        <v>97.14706829276038</v>
      </c>
      <c r="AE12" s="78">
        <f t="shared" si="4"/>
        <v>1.4912528792125141</v>
      </c>
      <c r="AF12" s="87">
        <f t="shared" si="17"/>
        <v>2.8529317072396241</v>
      </c>
      <c r="AH12" s="88">
        <f t="shared" si="25"/>
        <v>3.1367598420930464E-5</v>
      </c>
      <c r="AI12" s="89">
        <f t="shared" si="18"/>
        <v>0</v>
      </c>
      <c r="AJ12" s="89">
        <f t="shared" si="22"/>
        <v>772259002.87995219</v>
      </c>
      <c r="AK12" s="89">
        <f>SUM(AJ12:AJ$24)/U12/U12</f>
        <v>0.6392798844802613</v>
      </c>
      <c r="AL12" s="89">
        <f t="shared" si="23"/>
        <v>726625984.91337132</v>
      </c>
      <c r="AM12" s="89">
        <f>SUM(AL12:AL$24)/U12/U12</f>
        <v>0.57406626514987669</v>
      </c>
      <c r="AN12" s="89">
        <f t="shared" si="24"/>
        <v>694801.50072423834</v>
      </c>
      <c r="AO12" s="90">
        <f>SUM(AN12:AN$24)/U12/U12</f>
        <v>1.0124366361730338E-2</v>
      </c>
      <c r="AP12" s="77">
        <f t="shared" si="5"/>
        <v>50.703775360287594</v>
      </c>
      <c r="AQ12" s="78">
        <f t="shared" si="6"/>
        <v>53.838010580700626</v>
      </c>
      <c r="AR12" s="78">
        <f t="shared" si="7"/>
        <v>49.294603740144098</v>
      </c>
      <c r="AS12" s="78">
        <f t="shared" si="8"/>
        <v>52.264676442419088</v>
      </c>
      <c r="AT12" s="78">
        <f t="shared" si="9"/>
        <v>1.2940378548983831</v>
      </c>
      <c r="AU12" s="91">
        <f t="shared" si="10"/>
        <v>1.6884679035266452</v>
      </c>
    </row>
    <row r="13" spans="1:47" ht="14.45" customHeight="1" x14ac:dyDescent="0.15">
      <c r="A13" s="203"/>
      <c r="B13" s="205" t="s">
        <v>212</v>
      </c>
      <c r="C13" s="71">
        <v>1283</v>
      </c>
      <c r="D13" s="72">
        <v>3</v>
      </c>
      <c r="E13" s="72">
        <v>430</v>
      </c>
      <c r="F13" s="126">
        <v>0</v>
      </c>
      <c r="G13" s="74" t="s">
        <v>79</v>
      </c>
      <c r="H13" s="72">
        <v>4180032</v>
      </c>
      <c r="I13" s="72">
        <v>3177</v>
      </c>
      <c r="J13" s="75">
        <v>30</v>
      </c>
      <c r="K13" s="72">
        <v>98795</v>
      </c>
      <c r="L13" s="76">
        <v>4980198</v>
      </c>
      <c r="M13" s="179"/>
      <c r="N13" s="54"/>
      <c r="O13" s="77">
        <f t="shared" si="11"/>
        <v>0.51657754010695189</v>
      </c>
      <c r="P13" s="78">
        <f t="shared" si="12"/>
        <v>1.0020178689264798</v>
      </c>
      <c r="Q13" s="79">
        <f t="shared" si="13"/>
        <v>2.3382696804364772E-3</v>
      </c>
      <c r="R13" s="80">
        <f t="shared" si="14"/>
        <v>2.333560860488049E-3</v>
      </c>
      <c r="S13" s="81">
        <f t="shared" si="15"/>
        <v>0</v>
      </c>
      <c r="T13" s="82">
        <f t="shared" si="19"/>
        <v>1.160236143041612E-2</v>
      </c>
      <c r="U13" s="83">
        <f t="shared" si="20"/>
        <v>98220.831846189918</v>
      </c>
      <c r="V13" s="83">
        <f t="shared" si="21"/>
        <v>488349.63354556891</v>
      </c>
      <c r="W13" s="84">
        <f>SUM(V13:V$24)</f>
        <v>4682130.2111952491</v>
      </c>
      <c r="X13" s="85">
        <f t="shared" si="0"/>
        <v>488349.63354556891</v>
      </c>
      <c r="Y13" s="83">
        <f>SUM(X13:X$24)</f>
        <v>4534483.9951314833</v>
      </c>
      <c r="Z13" s="83">
        <f t="shared" si="1"/>
        <v>0</v>
      </c>
      <c r="AA13" s="84">
        <f>SUM(Z13:Z$24)</f>
        <v>147646.21606376561</v>
      </c>
      <c r="AB13" s="77">
        <f t="shared" si="2"/>
        <v>47.669421274371679</v>
      </c>
      <c r="AC13" s="78">
        <f t="shared" si="3"/>
        <v>46.166214538198091</v>
      </c>
      <c r="AD13" s="86">
        <f t="shared" si="16"/>
        <v>96.846601666251502</v>
      </c>
      <c r="AE13" s="78">
        <f t="shared" si="4"/>
        <v>1.5032067361735844</v>
      </c>
      <c r="AF13" s="87">
        <f t="shared" si="17"/>
        <v>3.153398333748489</v>
      </c>
      <c r="AH13" s="88">
        <f t="shared" si="25"/>
        <v>4.4350980435235643E-5</v>
      </c>
      <c r="AI13" s="89">
        <f t="shared" si="18"/>
        <v>0</v>
      </c>
      <c r="AJ13" s="89">
        <f t="shared" si="22"/>
        <v>890308941.70845151</v>
      </c>
      <c r="AK13" s="89">
        <f>SUM(AJ13:AJ$24)/U13/U13</f>
        <v>0.56952090180786408</v>
      </c>
      <c r="AL13" s="89">
        <f t="shared" si="23"/>
        <v>831931940.67203498</v>
      </c>
      <c r="AM13" s="89">
        <f>SUM(AL13:AL$24)/U13/U13</f>
        <v>0.50798770766520784</v>
      </c>
      <c r="AN13" s="89">
        <f t="shared" si="24"/>
        <v>989656.47163884714</v>
      </c>
      <c r="AO13" s="90">
        <f>SUM(AN13:AN$24)/U13/U13</f>
        <v>1.0215310330813025E-2</v>
      </c>
      <c r="AP13" s="77">
        <f t="shared" si="5"/>
        <v>46.19027574522822</v>
      </c>
      <c r="AQ13" s="78">
        <f t="shared" si="6"/>
        <v>49.148566803515138</v>
      </c>
      <c r="AR13" s="78">
        <f t="shared" si="7"/>
        <v>44.769258712924199</v>
      </c>
      <c r="AS13" s="78">
        <f t="shared" si="8"/>
        <v>47.563170363471983</v>
      </c>
      <c r="AT13" s="78">
        <f t="shared" si="9"/>
        <v>1.3051079321215373</v>
      </c>
      <c r="AU13" s="91">
        <f t="shared" si="10"/>
        <v>1.7013055402256314</v>
      </c>
    </row>
    <row r="14" spans="1:47" ht="14.45" customHeight="1" x14ac:dyDescent="0.15">
      <c r="A14" s="203"/>
      <c r="B14" s="205" t="s">
        <v>213</v>
      </c>
      <c r="C14" s="71">
        <v>1219</v>
      </c>
      <c r="D14" s="72">
        <v>4</v>
      </c>
      <c r="E14" s="72">
        <v>404</v>
      </c>
      <c r="F14" s="126">
        <v>0</v>
      </c>
      <c r="G14" s="74" t="s">
        <v>81</v>
      </c>
      <c r="H14" s="72">
        <v>4926663</v>
      </c>
      <c r="I14" s="72">
        <v>4867</v>
      </c>
      <c r="J14" s="75">
        <v>35</v>
      </c>
      <c r="K14" s="72">
        <v>98421</v>
      </c>
      <c r="L14" s="76">
        <v>4487127</v>
      </c>
      <c r="M14" s="179"/>
      <c r="N14" s="54"/>
      <c r="O14" s="77">
        <f t="shared" si="11"/>
        <v>0.53387096774193554</v>
      </c>
      <c r="P14" s="78">
        <f t="shared" si="12"/>
        <v>0.97782963082719465</v>
      </c>
      <c r="Q14" s="79">
        <f t="shared" si="13"/>
        <v>3.2813781788351109E-3</v>
      </c>
      <c r="R14" s="80">
        <f t="shared" si="14"/>
        <v>3.3557769936458461E-3</v>
      </c>
      <c r="S14" s="81">
        <f t="shared" si="15"/>
        <v>0</v>
      </c>
      <c r="T14" s="82">
        <f t="shared" si="19"/>
        <v>1.6648673604018588E-2</v>
      </c>
      <c r="U14" s="83">
        <f t="shared" si="20"/>
        <v>97081.238255114295</v>
      </c>
      <c r="V14" s="83">
        <f t="shared" si="21"/>
        <v>481639.23045058449</v>
      </c>
      <c r="W14" s="84">
        <f>SUM(V14:V$24)</f>
        <v>4193780.5776496795</v>
      </c>
      <c r="X14" s="85">
        <f t="shared" si="0"/>
        <v>481639.23045058449</v>
      </c>
      <c r="Y14" s="83">
        <f>SUM(X14:X$24)</f>
        <v>4046134.3615859151</v>
      </c>
      <c r="Z14" s="83">
        <f t="shared" si="1"/>
        <v>0</v>
      </c>
      <c r="AA14" s="84">
        <f>SUM(Z14:Z$24)</f>
        <v>147646.21606376561</v>
      </c>
      <c r="AB14" s="77">
        <f t="shared" si="2"/>
        <v>43.198672091811197</v>
      </c>
      <c r="AC14" s="78">
        <f t="shared" si="3"/>
        <v>41.677819878577438</v>
      </c>
      <c r="AD14" s="86">
        <f t="shared" si="16"/>
        <v>96.479400547309751</v>
      </c>
      <c r="AE14" s="78">
        <f t="shared" si="4"/>
        <v>1.520852213233771</v>
      </c>
      <c r="AF14" s="87">
        <f t="shared" si="17"/>
        <v>3.5205994526902735</v>
      </c>
      <c r="AH14" s="88">
        <f t="shared" si="25"/>
        <v>6.8140920295174792E-5</v>
      </c>
      <c r="AI14" s="89">
        <f t="shared" si="18"/>
        <v>0</v>
      </c>
      <c r="AJ14" s="89">
        <f t="shared" si="22"/>
        <v>1090937243.9974387</v>
      </c>
      <c r="AK14" s="89">
        <f>SUM(AJ14:AJ$24)/U14/U14</f>
        <v>0.48850526037533942</v>
      </c>
      <c r="AL14" s="89">
        <f t="shared" si="23"/>
        <v>1010599120.2578561</v>
      </c>
      <c r="AM14" s="89">
        <f>SUM(AL14:AL$24)/U14/U14</f>
        <v>0.43171296511162738</v>
      </c>
      <c r="AN14" s="89">
        <f t="shared" si="24"/>
        <v>1536155.6454559772</v>
      </c>
      <c r="AO14" s="90">
        <f>SUM(AN14:AN$24)/U14/U14</f>
        <v>1.035153799224013E-2</v>
      </c>
      <c r="AP14" s="77">
        <f t="shared" si="5"/>
        <v>41.828766325614886</v>
      </c>
      <c r="AQ14" s="78">
        <f t="shared" si="6"/>
        <v>44.568577858007508</v>
      </c>
      <c r="AR14" s="78">
        <f t="shared" si="7"/>
        <v>40.390004469921045</v>
      </c>
      <c r="AS14" s="78">
        <f t="shared" si="8"/>
        <v>42.96563528723383</v>
      </c>
      <c r="AT14" s="78">
        <f t="shared" si="9"/>
        <v>1.3214368969940455</v>
      </c>
      <c r="AU14" s="91">
        <f t="shared" si="10"/>
        <v>1.7202675294734964</v>
      </c>
    </row>
    <row r="15" spans="1:47" ht="14.45" customHeight="1" x14ac:dyDescent="0.15">
      <c r="A15" s="203"/>
      <c r="B15" s="205" t="s">
        <v>201</v>
      </c>
      <c r="C15" s="71">
        <v>1170</v>
      </c>
      <c r="D15" s="72">
        <v>5</v>
      </c>
      <c r="E15" s="72">
        <v>391</v>
      </c>
      <c r="F15" s="126">
        <v>0</v>
      </c>
      <c r="G15" s="74" t="s">
        <v>83</v>
      </c>
      <c r="H15" s="72">
        <v>4381848</v>
      </c>
      <c r="I15" s="72">
        <v>6629</v>
      </c>
      <c r="J15" s="75">
        <v>40</v>
      </c>
      <c r="K15" s="72">
        <v>97925</v>
      </c>
      <c r="L15" s="76">
        <v>3996178</v>
      </c>
      <c r="M15" s="179"/>
      <c r="N15" s="54"/>
      <c r="O15" s="77">
        <f t="shared" si="11"/>
        <v>0.53368841544607193</v>
      </c>
      <c r="P15" s="78">
        <f t="shared" si="12"/>
        <v>0.98278483788079118</v>
      </c>
      <c r="Q15" s="79">
        <f t="shared" si="13"/>
        <v>4.2735042735042739E-3</v>
      </c>
      <c r="R15" s="80">
        <f t="shared" si="14"/>
        <v>4.348362030817815E-3</v>
      </c>
      <c r="S15" s="81">
        <f t="shared" si="15"/>
        <v>0</v>
      </c>
      <c r="T15" s="82">
        <f t="shared" si="19"/>
        <v>2.1523594100496944E-2</v>
      </c>
      <c r="U15" s="83">
        <f t="shared" si="20"/>
        <v>95464.964406330939</v>
      </c>
      <c r="V15" s="83">
        <f t="shared" si="21"/>
        <v>472534.05538402469</v>
      </c>
      <c r="W15" s="84">
        <f>SUM(V15:V$24)</f>
        <v>3712141.3471990949</v>
      </c>
      <c r="X15" s="85">
        <f t="shared" si="0"/>
        <v>472534.05538402469</v>
      </c>
      <c r="Y15" s="83">
        <f>SUM(X15:X$24)</f>
        <v>3564495.1311353305</v>
      </c>
      <c r="Z15" s="83">
        <f t="shared" si="1"/>
        <v>0</v>
      </c>
      <c r="AA15" s="84">
        <f>SUM(Z15:Z$24)</f>
        <v>147646.21606376561</v>
      </c>
      <c r="AB15" s="77">
        <f t="shared" si="2"/>
        <v>38.884855509912256</v>
      </c>
      <c r="AC15" s="78">
        <f t="shared" si="3"/>
        <v>37.338254440274468</v>
      </c>
      <c r="AD15" s="86">
        <f t="shared" si="16"/>
        <v>96.022613304443055</v>
      </c>
      <c r="AE15" s="78">
        <f t="shared" si="4"/>
        <v>1.5466010696377965</v>
      </c>
      <c r="AF15" s="87">
        <f t="shared" si="17"/>
        <v>3.9773866955569575</v>
      </c>
      <c r="AH15" s="88">
        <f t="shared" si="25"/>
        <v>9.0658794592997301E-5</v>
      </c>
      <c r="AI15" s="89">
        <f t="shared" si="18"/>
        <v>0</v>
      </c>
      <c r="AJ15" s="89">
        <f t="shared" si="22"/>
        <v>1131900190.2693036</v>
      </c>
      <c r="AK15" s="89">
        <f>SUM(AJ15:AJ$24)/U15/U15</f>
        <v>0.38548175970907417</v>
      </c>
      <c r="AL15" s="89">
        <f t="shared" si="23"/>
        <v>1037290109.2504284</v>
      </c>
      <c r="AM15" s="89">
        <f>SUM(AL15:AL$24)/U15/U15</f>
        <v>0.33556536646035912</v>
      </c>
      <c r="AN15" s="89">
        <f t="shared" si="24"/>
        <v>2064209.9485445241</v>
      </c>
      <c r="AO15" s="90">
        <f>SUM(AN15:AN$24)/U15/U15</f>
        <v>1.0536462390864691E-2</v>
      </c>
      <c r="AP15" s="77">
        <f t="shared" si="5"/>
        <v>37.667946832936707</v>
      </c>
      <c r="AQ15" s="78">
        <f t="shared" si="6"/>
        <v>40.101764186887806</v>
      </c>
      <c r="AR15" s="78">
        <f t="shared" si="7"/>
        <v>36.202865558968107</v>
      </c>
      <c r="AS15" s="78">
        <f t="shared" si="8"/>
        <v>38.47364332158083</v>
      </c>
      <c r="AT15" s="78">
        <f t="shared" si="9"/>
        <v>1.3454124170732302</v>
      </c>
      <c r="AU15" s="91">
        <f t="shared" si="10"/>
        <v>1.7477897222023628</v>
      </c>
    </row>
    <row r="16" spans="1:47" ht="14.45" customHeight="1" x14ac:dyDescent="0.15">
      <c r="A16" s="203"/>
      <c r="B16" s="205" t="s">
        <v>202</v>
      </c>
      <c r="C16" s="71">
        <v>1505</v>
      </c>
      <c r="D16" s="72">
        <v>4</v>
      </c>
      <c r="E16" s="72">
        <v>500</v>
      </c>
      <c r="F16" s="128">
        <v>2</v>
      </c>
      <c r="G16" s="74" t="s">
        <v>85</v>
      </c>
      <c r="H16" s="72">
        <v>4015388</v>
      </c>
      <c r="I16" s="72">
        <v>9566</v>
      </c>
      <c r="J16" s="75">
        <v>45</v>
      </c>
      <c r="K16" s="72">
        <v>97174</v>
      </c>
      <c r="L16" s="76">
        <v>3508304</v>
      </c>
      <c r="M16" s="179"/>
      <c r="N16" s="54"/>
      <c r="O16" s="77">
        <f t="shared" si="11"/>
        <v>0.53811965811965812</v>
      </c>
      <c r="P16" s="78">
        <f t="shared" si="12"/>
        <v>0.98381889997385186</v>
      </c>
      <c r="Q16" s="79">
        <f t="shared" si="13"/>
        <v>2.6578073089700998E-3</v>
      </c>
      <c r="R16" s="80">
        <f t="shared" si="14"/>
        <v>2.7015208886927663E-3</v>
      </c>
      <c r="S16" s="81">
        <f t="shared" si="15"/>
        <v>4.0000000000000001E-3</v>
      </c>
      <c r="T16" s="82">
        <f t="shared" si="19"/>
        <v>1.3423854399084298E-2</v>
      </c>
      <c r="U16" s="83">
        <f t="shared" si="20"/>
        <v>93410.215261630685</v>
      </c>
      <c r="V16" s="83">
        <f t="shared" si="21"/>
        <v>464155.2594716422</v>
      </c>
      <c r="W16" s="84">
        <f>SUM(V16:V$24)</f>
        <v>3239607.2918150709</v>
      </c>
      <c r="X16" s="85">
        <f t="shared" si="0"/>
        <v>462298.63843375561</v>
      </c>
      <c r="Y16" s="83">
        <f>SUM(X16:X$24)</f>
        <v>3091961.0757513056</v>
      </c>
      <c r="Z16" s="83">
        <f t="shared" si="1"/>
        <v>1856.621037886569</v>
      </c>
      <c r="AA16" s="84">
        <f>SUM(Z16:Z$24)</f>
        <v>147646.21606376561</v>
      </c>
      <c r="AB16" s="77">
        <f t="shared" si="2"/>
        <v>34.681509755023299</v>
      </c>
      <c r="AC16" s="78">
        <f t="shared" si="3"/>
        <v>33.100888024838582</v>
      </c>
      <c r="AD16" s="86">
        <f t="shared" si="16"/>
        <v>95.442465621163507</v>
      </c>
      <c r="AE16" s="78">
        <f t="shared" si="4"/>
        <v>1.5806217301847176</v>
      </c>
      <c r="AF16" s="87">
        <f t="shared" si="17"/>
        <v>4.5575343788364897</v>
      </c>
      <c r="AH16" s="88">
        <f t="shared" si="25"/>
        <v>4.4445222537860371E-5</v>
      </c>
      <c r="AI16" s="89">
        <f t="shared" si="18"/>
        <v>7.9679999999999989E-6</v>
      </c>
      <c r="AJ16" s="89">
        <f t="shared" si="22"/>
        <v>407761142.80023813</v>
      </c>
      <c r="AK16" s="89">
        <f>SUM(AJ16:AJ$24)/U16/U16</f>
        <v>0.27290348777262097</v>
      </c>
      <c r="AL16" s="89">
        <f t="shared" si="23"/>
        <v>370440341.50510389</v>
      </c>
      <c r="AM16" s="89">
        <f>SUM(AL16:AL$24)/U16/U16</f>
        <v>0.23160989500224136</v>
      </c>
      <c r="AN16" s="89">
        <f t="shared" si="24"/>
        <v>2698542.1994511182</v>
      </c>
      <c r="AO16" s="90">
        <f>SUM(AN16:AN$24)/U16/U16</f>
        <v>1.0768529874683892E-2</v>
      </c>
      <c r="AP16" s="77">
        <f t="shared" si="5"/>
        <v>33.657602513801081</v>
      </c>
      <c r="AQ16" s="78">
        <f t="shared" si="6"/>
        <v>35.705416996245518</v>
      </c>
      <c r="AR16" s="78">
        <f t="shared" si="7"/>
        <v>32.157621056986635</v>
      </c>
      <c r="AS16" s="78">
        <f t="shared" si="8"/>
        <v>34.04415499269053</v>
      </c>
      <c r="AT16" s="78">
        <f t="shared" si="9"/>
        <v>1.3772295367096836</v>
      </c>
      <c r="AU16" s="91">
        <f t="shared" si="10"/>
        <v>1.7840139236597516</v>
      </c>
    </row>
    <row r="17" spans="1:47" ht="14.45" customHeight="1" x14ac:dyDescent="0.15">
      <c r="A17" s="203"/>
      <c r="B17" s="205" t="s">
        <v>191</v>
      </c>
      <c r="C17" s="71">
        <v>2283</v>
      </c>
      <c r="D17" s="72">
        <v>11</v>
      </c>
      <c r="E17" s="72">
        <v>762</v>
      </c>
      <c r="F17" s="128">
        <v>2</v>
      </c>
      <c r="G17" s="74" t="s">
        <v>87</v>
      </c>
      <c r="H17" s="72">
        <v>3807362</v>
      </c>
      <c r="I17" s="72">
        <v>14638</v>
      </c>
      <c r="J17" s="75">
        <v>50</v>
      </c>
      <c r="K17" s="72">
        <v>96004</v>
      </c>
      <c r="L17" s="76">
        <v>3025136</v>
      </c>
      <c r="M17" s="179"/>
      <c r="N17" s="54"/>
      <c r="O17" s="77">
        <f t="shared" si="11"/>
        <v>0.53771739130434781</v>
      </c>
      <c r="P17" s="78">
        <f t="shared" si="12"/>
        <v>0.99410913388781819</v>
      </c>
      <c r="Q17" s="79">
        <f t="shared" si="13"/>
        <v>4.8182216381953569E-3</v>
      </c>
      <c r="R17" s="80">
        <f t="shared" si="14"/>
        <v>4.8467733309641601E-3</v>
      </c>
      <c r="S17" s="81">
        <f t="shared" si="15"/>
        <v>2.6246719160104987E-3</v>
      </c>
      <c r="T17" s="82">
        <f t="shared" si="19"/>
        <v>2.3965384961166247E-2</v>
      </c>
      <c r="U17" s="83">
        <f t="shared" si="20"/>
        <v>92156.290132571434</v>
      </c>
      <c r="V17" s="83">
        <f t="shared" si="21"/>
        <v>455676.55403036048</v>
      </c>
      <c r="W17" s="84">
        <f>SUM(V17:V$24)</f>
        <v>2775452.0323434286</v>
      </c>
      <c r="X17" s="85">
        <f t="shared" si="0"/>
        <v>454480.55257621256</v>
      </c>
      <c r="Y17" s="83">
        <f>SUM(X17:X$24)</f>
        <v>2629662.4373175497</v>
      </c>
      <c r="Z17" s="83">
        <f t="shared" si="1"/>
        <v>1196.0014541479277</v>
      </c>
      <c r="AA17" s="84">
        <f>SUM(Z17:Z$24)</f>
        <v>145789.59502587904</v>
      </c>
      <c r="AB17" s="77">
        <f t="shared" si="2"/>
        <v>30.116794288819591</v>
      </c>
      <c r="AC17" s="78">
        <f t="shared" si="3"/>
        <v>28.534812257900668</v>
      </c>
      <c r="AD17" s="86">
        <f t="shared" si="16"/>
        <v>94.747176556217312</v>
      </c>
      <c r="AE17" s="78">
        <f t="shared" si="4"/>
        <v>1.581982030918925</v>
      </c>
      <c r="AF17" s="87">
        <f t="shared" si="17"/>
        <v>5.2528234437827015</v>
      </c>
      <c r="AH17" s="88">
        <f t="shared" si="25"/>
        <v>5.0961400445000722E-5</v>
      </c>
      <c r="AI17" s="89">
        <f t="shared" si="18"/>
        <v>3.4354107786664105E-6</v>
      </c>
      <c r="AJ17" s="89">
        <f t="shared" si="22"/>
        <v>341787147.71419978</v>
      </c>
      <c r="AK17" s="89">
        <f>SUM(AJ17:AJ$24)/U17/U17</f>
        <v>0.23236786682994678</v>
      </c>
      <c r="AL17" s="89">
        <f t="shared" si="23"/>
        <v>304376589.58207858</v>
      </c>
      <c r="AM17" s="89">
        <f>SUM(AL17:AL$24)/U17/U17</f>
        <v>0.19433732027495373</v>
      </c>
      <c r="AN17" s="89">
        <f t="shared" si="24"/>
        <v>1840220.7699988247</v>
      </c>
      <c r="AO17" s="90">
        <f>SUM(AN17:AN$24)/U17/U17</f>
        <v>1.0745822282336078E-2</v>
      </c>
      <c r="AP17" s="77">
        <f t="shared" si="5"/>
        <v>29.171985103209117</v>
      </c>
      <c r="AQ17" s="78">
        <f t="shared" si="6"/>
        <v>31.061603474430065</v>
      </c>
      <c r="AR17" s="78">
        <f t="shared" si="7"/>
        <v>27.670771605171723</v>
      </c>
      <c r="AS17" s="78">
        <f t="shared" si="8"/>
        <v>29.398852910629614</v>
      </c>
      <c r="AT17" s="78">
        <f t="shared" si="9"/>
        <v>1.3788043971109138</v>
      </c>
      <c r="AU17" s="91">
        <f t="shared" si="10"/>
        <v>1.7851596647269361</v>
      </c>
    </row>
    <row r="18" spans="1:47" ht="14.45" customHeight="1" x14ac:dyDescent="0.15">
      <c r="A18" s="203"/>
      <c r="B18" s="205" t="s">
        <v>214</v>
      </c>
      <c r="C18" s="71">
        <v>2822</v>
      </c>
      <c r="D18" s="72">
        <v>25</v>
      </c>
      <c r="E18" s="72">
        <v>944</v>
      </c>
      <c r="F18" s="128">
        <v>5</v>
      </c>
      <c r="G18" s="74" t="s">
        <v>89</v>
      </c>
      <c r="H18" s="72">
        <v>4296539</v>
      </c>
      <c r="I18" s="72">
        <v>27134</v>
      </c>
      <c r="J18" s="75">
        <v>55</v>
      </c>
      <c r="K18" s="72">
        <v>94164</v>
      </c>
      <c r="L18" s="76">
        <v>2549369</v>
      </c>
      <c r="M18" s="179"/>
      <c r="N18" s="54"/>
      <c r="O18" s="77">
        <f t="shared" si="11"/>
        <v>0.53580846634281754</v>
      </c>
      <c r="P18" s="78">
        <f t="shared" si="12"/>
        <v>1.017048497327077</v>
      </c>
      <c r="Q18" s="79">
        <f t="shared" si="13"/>
        <v>8.8589652728561299E-3</v>
      </c>
      <c r="R18" s="80">
        <f t="shared" si="14"/>
        <v>8.7104649346993104E-3</v>
      </c>
      <c r="S18" s="81">
        <f t="shared" si="15"/>
        <v>5.2966101694915252E-3</v>
      </c>
      <c r="T18" s="82">
        <f t="shared" si="19"/>
        <v>4.2689291473296538E-2</v>
      </c>
      <c r="U18" s="83">
        <f t="shared" si="20"/>
        <v>89947.729162951422</v>
      </c>
      <c r="V18" s="83">
        <f t="shared" si="21"/>
        <v>440826.62135542138</v>
      </c>
      <c r="W18" s="84">
        <f>SUM(V18:V$24)</f>
        <v>2319775.4783130679</v>
      </c>
      <c r="X18" s="85">
        <f t="shared" si="0"/>
        <v>438491.73458976764</v>
      </c>
      <c r="Y18" s="83">
        <f>SUM(X18:X$24)</f>
        <v>2175181.884741337</v>
      </c>
      <c r="Z18" s="83">
        <f t="shared" si="1"/>
        <v>2334.886765653715</v>
      </c>
      <c r="AA18" s="84">
        <f>SUM(Z18:Z$24)</f>
        <v>144593.59357173109</v>
      </c>
      <c r="AB18" s="77">
        <f t="shared" si="2"/>
        <v>25.790261743134259</v>
      </c>
      <c r="AC18" s="78">
        <f t="shared" si="3"/>
        <v>24.182732626865171</v>
      </c>
      <c r="AD18" s="86">
        <f t="shared" si="16"/>
        <v>93.766914301685844</v>
      </c>
      <c r="AE18" s="78">
        <f t="shared" si="4"/>
        <v>1.6075291162690937</v>
      </c>
      <c r="AF18" s="87">
        <f t="shared" si="17"/>
        <v>6.2330856983141754</v>
      </c>
      <c r="AH18" s="88">
        <f t="shared" si="25"/>
        <v>6.9783187322108121E-5</v>
      </c>
      <c r="AI18" s="89">
        <f t="shared" si="18"/>
        <v>5.5810975531821652E-6</v>
      </c>
      <c r="AJ18" s="89">
        <f t="shared" si="22"/>
        <v>329056971.43223685</v>
      </c>
      <c r="AK18" s="89">
        <f>SUM(AJ18:AJ$24)/U18/U18</f>
        <v>0.2016739993227015</v>
      </c>
      <c r="AL18" s="89">
        <f t="shared" si="23"/>
        <v>286333703.63189918</v>
      </c>
      <c r="AM18" s="89">
        <f>SUM(AL18:AL$24)/U18/U18</f>
        <v>0.16637689053650739</v>
      </c>
      <c r="AN18" s="89">
        <f t="shared" si="24"/>
        <v>2648582.6796420529</v>
      </c>
      <c r="AO18" s="90">
        <f>SUM(AN18:AN$24)/U18/U18</f>
        <v>1.1052551080591801E-2</v>
      </c>
      <c r="AP18" s="77">
        <f t="shared" si="5"/>
        <v>24.910062427184691</v>
      </c>
      <c r="AQ18" s="78">
        <f t="shared" si="6"/>
        <v>26.670461059083827</v>
      </c>
      <c r="AR18" s="78">
        <f t="shared" si="7"/>
        <v>23.383261887760202</v>
      </c>
      <c r="AS18" s="78">
        <f t="shared" si="8"/>
        <v>24.98220336597014</v>
      </c>
      <c r="AT18" s="78">
        <f t="shared" si="9"/>
        <v>1.4014721332978741</v>
      </c>
      <c r="AU18" s="91">
        <f t="shared" si="10"/>
        <v>1.8135860992403132</v>
      </c>
    </row>
    <row r="19" spans="1:47" ht="14.45" customHeight="1" x14ac:dyDescent="0.15">
      <c r="A19" s="203"/>
      <c r="B19" s="205" t="s">
        <v>146</v>
      </c>
      <c r="C19" s="71">
        <v>2442</v>
      </c>
      <c r="D19" s="72">
        <v>26</v>
      </c>
      <c r="E19" s="72">
        <v>825</v>
      </c>
      <c r="F19" s="128">
        <v>14</v>
      </c>
      <c r="G19" s="74" t="s">
        <v>91</v>
      </c>
      <c r="H19" s="72">
        <v>4936772</v>
      </c>
      <c r="I19" s="72">
        <v>46155</v>
      </c>
      <c r="J19" s="75">
        <v>60</v>
      </c>
      <c r="K19" s="72">
        <v>91282</v>
      </c>
      <c r="L19" s="76">
        <v>2085238</v>
      </c>
      <c r="M19" s="179"/>
      <c r="N19" s="54"/>
      <c r="O19" s="77">
        <f t="shared" si="11"/>
        <v>0.52924419940271084</v>
      </c>
      <c r="P19" s="78">
        <f t="shared" si="12"/>
        <v>0.95825599073661039</v>
      </c>
      <c r="Q19" s="79">
        <f t="shared" si="13"/>
        <v>1.0647010647010647E-2</v>
      </c>
      <c r="R19" s="80">
        <f t="shared" si="14"/>
        <v>1.1110820855736368E-2</v>
      </c>
      <c r="S19" s="81">
        <f t="shared" si="15"/>
        <v>1.6969696969696971E-2</v>
      </c>
      <c r="T19" s="82">
        <f t="shared" si="19"/>
        <v>5.4138257988969846E-2</v>
      </c>
      <c r="U19" s="83">
        <f t="shared" si="20"/>
        <v>86107.924335353047</v>
      </c>
      <c r="V19" s="83">
        <f t="shared" si="21"/>
        <v>419566.93237073015</v>
      </c>
      <c r="W19" s="84">
        <f>SUM(V19:V$24)</f>
        <v>1878948.8569576466</v>
      </c>
      <c r="X19" s="85">
        <f t="shared" si="0"/>
        <v>412447.00866989355</v>
      </c>
      <c r="Y19" s="83">
        <f>SUM(X19:X$24)</f>
        <v>1736690.1501515692</v>
      </c>
      <c r="Z19" s="83">
        <f t="shared" si="1"/>
        <v>7119.9237008366335</v>
      </c>
      <c r="AA19" s="84">
        <f>SUM(Z19:Z$24)</f>
        <v>142258.70680607739</v>
      </c>
      <c r="AB19" s="77">
        <f t="shared" si="2"/>
        <v>21.820858782287623</v>
      </c>
      <c r="AC19" s="78">
        <f t="shared" si="3"/>
        <v>20.168761046752373</v>
      </c>
      <c r="AD19" s="86">
        <f t="shared" si="16"/>
        <v>92.42881431927745</v>
      </c>
      <c r="AE19" s="78">
        <f t="shared" si="4"/>
        <v>1.6520977355352497</v>
      </c>
      <c r="AF19" s="87">
        <f t="shared" si="17"/>
        <v>7.5711856807225519</v>
      </c>
      <c r="AH19" s="88">
        <f t="shared" si="25"/>
        <v>1.0662593837984326E-4</v>
      </c>
      <c r="AI19" s="89">
        <f t="shared" si="18"/>
        <v>2.0220274369034704E-5</v>
      </c>
      <c r="AJ19" s="89">
        <f t="shared" si="22"/>
        <v>324898813.71996373</v>
      </c>
      <c r="AK19" s="89">
        <f>SUM(AJ19:AJ$24)/U19/U19</f>
        <v>0.17568175359241284</v>
      </c>
      <c r="AL19" s="89">
        <f t="shared" si="23"/>
        <v>276275759.10589504</v>
      </c>
      <c r="AM19" s="89">
        <f>SUM(AL19:AL$24)/U19/U19</f>
        <v>0.14292851822540506</v>
      </c>
      <c r="AN19" s="89">
        <f t="shared" si="24"/>
        <v>5842102.3665949367</v>
      </c>
      <c r="AO19" s="90">
        <f>SUM(AN19:AN$24)/U19/U19</f>
        <v>1.1703047695250641E-2</v>
      </c>
      <c r="AP19" s="77">
        <f t="shared" si="5"/>
        <v>20.99933639999934</v>
      </c>
      <c r="AQ19" s="78">
        <f t="shared" si="6"/>
        <v>22.642381164575905</v>
      </c>
      <c r="AR19" s="78">
        <f t="shared" si="7"/>
        <v>19.427765638119691</v>
      </c>
      <c r="AS19" s="78">
        <f t="shared" si="8"/>
        <v>20.909756455385054</v>
      </c>
      <c r="AT19" s="78">
        <f t="shared" si="9"/>
        <v>1.4400637099023932</v>
      </c>
      <c r="AU19" s="91">
        <f t="shared" si="10"/>
        <v>1.8641317611681063</v>
      </c>
    </row>
    <row r="20" spans="1:47" ht="14.45" customHeight="1" x14ac:dyDescent="0.15">
      <c r="A20" s="203"/>
      <c r="B20" s="205" t="s">
        <v>147</v>
      </c>
      <c r="C20" s="71">
        <v>1739</v>
      </c>
      <c r="D20" s="72">
        <v>38</v>
      </c>
      <c r="E20" s="72">
        <v>588</v>
      </c>
      <c r="F20" s="126">
        <v>16</v>
      </c>
      <c r="G20" s="74" t="s">
        <v>93</v>
      </c>
      <c r="H20" s="72">
        <v>3933785</v>
      </c>
      <c r="I20" s="72">
        <v>57468</v>
      </c>
      <c r="J20" s="75">
        <v>65</v>
      </c>
      <c r="K20" s="72">
        <v>86929</v>
      </c>
      <c r="L20" s="76">
        <v>1639074</v>
      </c>
      <c r="M20" s="179"/>
      <c r="N20" s="54"/>
      <c r="O20" s="77">
        <f t="shared" si="11"/>
        <v>0.5272548053228191</v>
      </c>
      <c r="P20" s="78">
        <f t="shared" si="12"/>
        <v>1.0086189358122006</v>
      </c>
      <c r="Q20" s="79">
        <f t="shared" si="13"/>
        <v>2.1851638872915469E-2</v>
      </c>
      <c r="R20" s="80">
        <f t="shared" si="14"/>
        <v>2.1664910400793949E-2</v>
      </c>
      <c r="S20" s="81">
        <f t="shared" si="15"/>
        <v>2.7210884353741496E-2</v>
      </c>
      <c r="T20" s="82">
        <f t="shared" si="19"/>
        <v>0.10304749872181306</v>
      </c>
      <c r="U20" s="83">
        <f t="shared" si="20"/>
        <v>81446.191312791008</v>
      </c>
      <c r="V20" s="83">
        <f t="shared" si="21"/>
        <v>387392.6150598714</v>
      </c>
      <c r="W20" s="84">
        <f>SUM(V20:V$24)</f>
        <v>1459381.9245869166</v>
      </c>
      <c r="X20" s="85">
        <f t="shared" si="0"/>
        <v>376851.31941198371</v>
      </c>
      <c r="Y20" s="83">
        <f>SUM(X20:X$24)</f>
        <v>1324243.1414816757</v>
      </c>
      <c r="Z20" s="83">
        <f t="shared" si="1"/>
        <v>10541.295647887657</v>
      </c>
      <c r="AA20" s="84">
        <f>SUM(Z20:Z$24)</f>
        <v>135138.78310524076</v>
      </c>
      <c r="AB20" s="77">
        <f t="shared" si="2"/>
        <v>17.918356906122419</v>
      </c>
      <c r="AC20" s="78">
        <f t="shared" si="3"/>
        <v>16.259116849257815</v>
      </c>
      <c r="AD20" s="86">
        <f t="shared" si="16"/>
        <v>90.739998842764052</v>
      </c>
      <c r="AE20" s="78">
        <f t="shared" si="4"/>
        <v>1.6592400568646037</v>
      </c>
      <c r="AF20" s="87">
        <f t="shared" si="17"/>
        <v>9.2600011572359495</v>
      </c>
      <c r="AH20" s="88">
        <f t="shared" si="25"/>
        <v>2.5064598825663226E-4</v>
      </c>
      <c r="AI20" s="89">
        <f t="shared" si="18"/>
        <v>4.5017775725219045E-5</v>
      </c>
      <c r="AJ20" s="89">
        <f t="shared" si="22"/>
        <v>482645797.23240089</v>
      </c>
      <c r="AK20" s="89">
        <f>SUM(AJ20:AJ$24)/U20/U20</f>
        <v>0.14738965875097404</v>
      </c>
      <c r="AL20" s="89">
        <f t="shared" si="23"/>
        <v>394335408.03720021</v>
      </c>
      <c r="AM20" s="89">
        <f>SUM(AL20:AL$24)/U20/U20</f>
        <v>0.11810967409519239</v>
      </c>
      <c r="AN20" s="89">
        <f t="shared" si="24"/>
        <v>11964224.157434883</v>
      </c>
      <c r="AO20" s="90">
        <f>SUM(AN20:AN$24)/U20/U20</f>
        <v>1.2200382429498271E-2</v>
      </c>
      <c r="AP20" s="77">
        <f t="shared" si="5"/>
        <v>17.165886233565846</v>
      </c>
      <c r="AQ20" s="78">
        <f t="shared" si="6"/>
        <v>18.670827578678992</v>
      </c>
      <c r="AR20" s="78">
        <f t="shared" si="7"/>
        <v>15.585521923501918</v>
      </c>
      <c r="AS20" s="78">
        <f t="shared" si="8"/>
        <v>16.932711775013711</v>
      </c>
      <c r="AT20" s="78">
        <f t="shared" si="9"/>
        <v>1.4427475878474101</v>
      </c>
      <c r="AU20" s="91">
        <f t="shared" si="10"/>
        <v>1.8757325258817974</v>
      </c>
    </row>
    <row r="21" spans="1:47" ht="14.45" customHeight="1" x14ac:dyDescent="0.15">
      <c r="A21" s="203"/>
      <c r="B21" s="205" t="s">
        <v>215</v>
      </c>
      <c r="C21" s="71">
        <v>1990</v>
      </c>
      <c r="D21" s="72">
        <v>43</v>
      </c>
      <c r="E21" s="72">
        <v>655</v>
      </c>
      <c r="F21" s="126">
        <v>23</v>
      </c>
      <c r="G21" s="74" t="s">
        <v>95</v>
      </c>
      <c r="H21" s="72">
        <v>3235341</v>
      </c>
      <c r="I21" s="72">
        <v>73470</v>
      </c>
      <c r="J21" s="75">
        <v>70</v>
      </c>
      <c r="K21" s="72">
        <v>80842</v>
      </c>
      <c r="L21" s="76">
        <v>1218817</v>
      </c>
      <c r="M21" s="179"/>
      <c r="N21" s="54"/>
      <c r="O21" s="77">
        <f t="shared" si="11"/>
        <v>0.53200229489386108</v>
      </c>
      <c r="P21" s="78">
        <f t="shared" si="12"/>
        <v>1.0001077519982688</v>
      </c>
      <c r="Q21" s="79">
        <f t="shared" si="13"/>
        <v>2.1608040201005024E-2</v>
      </c>
      <c r="R21" s="80">
        <f t="shared" si="14"/>
        <v>2.1605712142347664E-2</v>
      </c>
      <c r="S21" s="81">
        <f t="shared" si="15"/>
        <v>3.5114503816793895E-2</v>
      </c>
      <c r="T21" s="82">
        <f t="shared" si="19"/>
        <v>0.10282978317836207</v>
      </c>
      <c r="U21" s="83">
        <f t="shared" si="20"/>
        <v>73053.365017589633</v>
      </c>
      <c r="V21" s="83">
        <f t="shared" si="21"/>
        <v>347688.68694148154</v>
      </c>
      <c r="W21" s="84">
        <f>SUM(V21:V$24)</f>
        <v>1071989.3095270451</v>
      </c>
      <c r="X21" s="85">
        <f t="shared" si="0"/>
        <v>335479.77121681883</v>
      </c>
      <c r="Y21" s="83">
        <f>SUM(X21:X$24)</f>
        <v>947391.82206969208</v>
      </c>
      <c r="Z21" s="83">
        <f t="shared" si="1"/>
        <v>12208.915724662711</v>
      </c>
      <c r="AA21" s="84">
        <f>SUM(Z21:Z$24)</f>
        <v>124597.4874573531</v>
      </c>
      <c r="AB21" s="77">
        <f t="shared" si="2"/>
        <v>14.674057920109961</v>
      </c>
      <c r="AC21" s="78">
        <f t="shared" si="3"/>
        <v>12.968489840838695</v>
      </c>
      <c r="AD21" s="86">
        <f t="shared" si="16"/>
        <v>88.376984140604478</v>
      </c>
      <c r="AE21" s="78">
        <f t="shared" si="4"/>
        <v>1.7055680792712666</v>
      </c>
      <c r="AF21" s="87">
        <f t="shared" si="17"/>
        <v>11.62301585939553</v>
      </c>
      <c r="AH21" s="88">
        <f t="shared" si="25"/>
        <v>2.2061967096114507E-4</v>
      </c>
      <c r="AI21" s="89">
        <f t="shared" si="18"/>
        <v>5.1727443417548496E-5</v>
      </c>
      <c r="AJ21" s="89">
        <f t="shared" si="22"/>
        <v>211131775.82324803</v>
      </c>
      <c r="AK21" s="89">
        <f>SUM(AJ21:AJ$24)/U21/U21</f>
        <v>9.2763717271406906E-2</v>
      </c>
      <c r="AL21" s="89">
        <f t="shared" si="23"/>
        <v>164523322.44547448</v>
      </c>
      <c r="AM21" s="89">
        <f>SUM(AL21:AL$24)/U21/U21</f>
        <v>7.2916996278145629E-2</v>
      </c>
      <c r="AN21" s="89">
        <f t="shared" si="24"/>
        <v>10055029.480753304</v>
      </c>
      <c r="AO21" s="90">
        <f>SUM(AN21:AN$24)/U21/U21</f>
        <v>1.2922888205108167E-2</v>
      </c>
      <c r="AP21" s="77">
        <f t="shared" si="5"/>
        <v>14.077098041835184</v>
      </c>
      <c r="AQ21" s="78">
        <f t="shared" si="6"/>
        <v>15.271017798384738</v>
      </c>
      <c r="AR21" s="78">
        <f t="shared" si="7"/>
        <v>12.439228154239217</v>
      </c>
      <c r="AS21" s="78">
        <f t="shared" si="8"/>
        <v>13.497751527438172</v>
      </c>
      <c r="AT21" s="78">
        <f t="shared" si="9"/>
        <v>1.482757470617317</v>
      </c>
      <c r="AU21" s="91">
        <f t="shared" si="10"/>
        <v>1.9283786879252163</v>
      </c>
    </row>
    <row r="22" spans="1:47" ht="14.45" customHeight="1" x14ac:dyDescent="0.15">
      <c r="A22" s="203"/>
      <c r="B22" s="205" t="s">
        <v>185</v>
      </c>
      <c r="C22" s="71">
        <v>2145</v>
      </c>
      <c r="D22" s="72">
        <v>94</v>
      </c>
      <c r="E22" s="72">
        <v>722</v>
      </c>
      <c r="F22" s="126">
        <v>53</v>
      </c>
      <c r="G22" s="74" t="s">
        <v>97</v>
      </c>
      <c r="H22" s="72">
        <v>2593169</v>
      </c>
      <c r="I22" s="72">
        <v>102673</v>
      </c>
      <c r="J22" s="75">
        <v>75</v>
      </c>
      <c r="K22" s="72">
        <v>72127</v>
      </c>
      <c r="L22" s="76">
        <v>835000</v>
      </c>
      <c r="M22" s="179"/>
      <c r="N22" s="54"/>
      <c r="O22" s="77">
        <f t="shared" si="11"/>
        <v>0.53363147123474564</v>
      </c>
      <c r="P22" s="78">
        <f t="shared" si="12"/>
        <v>0.98997905253822749</v>
      </c>
      <c r="Q22" s="79">
        <f t="shared" si="13"/>
        <v>4.3822843822843821E-2</v>
      </c>
      <c r="R22" s="80">
        <f t="shared" si="14"/>
        <v>4.4266435446775908E-2</v>
      </c>
      <c r="S22" s="81">
        <f t="shared" si="15"/>
        <v>7.3407202216066489E-2</v>
      </c>
      <c r="T22" s="82">
        <f t="shared" si="19"/>
        <v>0.20062336015354329</v>
      </c>
      <c r="U22" s="83">
        <f t="shared" si="20"/>
        <v>65541.303332381154</v>
      </c>
      <c r="V22" s="83">
        <f t="shared" si="21"/>
        <v>297044.84607067297</v>
      </c>
      <c r="W22" s="84">
        <f>SUM(V22:V$24)</f>
        <v>724300.62258556345</v>
      </c>
      <c r="X22" s="85">
        <f t="shared" si="0"/>
        <v>275239.61498792277</v>
      </c>
      <c r="Y22" s="83">
        <f>SUM(X22:X$24)</f>
        <v>611912.05085287313</v>
      </c>
      <c r="Z22" s="83">
        <f t="shared" si="1"/>
        <v>21805.231082750233</v>
      </c>
      <c r="AA22" s="84">
        <f>SUM(Z22:Z$24)</f>
        <v>112388.57173269038</v>
      </c>
      <c r="AB22" s="77">
        <f t="shared" si="2"/>
        <v>11.051056139552195</v>
      </c>
      <c r="AC22" s="78">
        <f t="shared" si="3"/>
        <v>9.3362813941869476</v>
      </c>
      <c r="AD22" s="86">
        <f t="shared" si="16"/>
        <v>84.48315958482921</v>
      </c>
      <c r="AE22" s="78">
        <f t="shared" si="4"/>
        <v>1.7147747453652482</v>
      </c>
      <c r="AF22" s="87">
        <f t="shared" si="17"/>
        <v>15.516840415170794</v>
      </c>
      <c r="AH22" s="88">
        <f t="shared" si="25"/>
        <v>3.4228400033958041E-4</v>
      </c>
      <c r="AI22" s="89">
        <f t="shared" si="18"/>
        <v>9.4208566314232721E-5</v>
      </c>
      <c r="AJ22" s="89">
        <f t="shared" si="22"/>
        <v>161697120.16658121</v>
      </c>
      <c r="AK22" s="89">
        <f>SUM(AJ22:AJ$24)/U22/U22</f>
        <v>6.6096694223992447E-2</v>
      </c>
      <c r="AL22" s="89">
        <f t="shared" si="23"/>
        <v>116721872.8583125</v>
      </c>
      <c r="AM22" s="89">
        <f>SUM(AL22:AL$24)/U22/U22</f>
        <v>5.2289880555815738E-2</v>
      </c>
      <c r="AN22" s="89">
        <f t="shared" si="24"/>
        <v>13621147.19892282</v>
      </c>
      <c r="AO22" s="90">
        <f>SUM(AN22:AN$24)/U22/U22</f>
        <v>1.3714244393663273E-2</v>
      </c>
      <c r="AP22" s="77">
        <f t="shared" si="5"/>
        <v>10.547154303347076</v>
      </c>
      <c r="AQ22" s="78">
        <f t="shared" si="6"/>
        <v>11.554957975757313</v>
      </c>
      <c r="AR22" s="78">
        <f t="shared" si="7"/>
        <v>8.8880885727995214</v>
      </c>
      <c r="AS22" s="78">
        <f t="shared" si="8"/>
        <v>9.7844742155743738</v>
      </c>
      <c r="AT22" s="78">
        <f t="shared" si="9"/>
        <v>1.4852433939931604</v>
      </c>
      <c r="AU22" s="91">
        <f t="shared" si="10"/>
        <v>1.944306096737336</v>
      </c>
    </row>
    <row r="23" spans="1:47" ht="14.45" customHeight="1" x14ac:dyDescent="0.15">
      <c r="A23" s="203"/>
      <c r="B23" s="205" t="s">
        <v>196</v>
      </c>
      <c r="C23" s="71">
        <v>1518</v>
      </c>
      <c r="D23" s="72">
        <v>123</v>
      </c>
      <c r="E23" s="72">
        <v>495</v>
      </c>
      <c r="F23" s="126">
        <v>71</v>
      </c>
      <c r="G23" s="74" t="s">
        <v>99</v>
      </c>
      <c r="H23" s="72">
        <v>1700191</v>
      </c>
      <c r="I23" s="72">
        <v>119801</v>
      </c>
      <c r="J23" s="75">
        <v>80</v>
      </c>
      <c r="K23" s="72">
        <v>58934</v>
      </c>
      <c r="L23" s="76">
        <v>505129</v>
      </c>
      <c r="M23" s="179"/>
      <c r="N23" s="54"/>
      <c r="O23" s="77">
        <f>IF(K23&lt;0.5,0.5,((L23-L24)-5*K24)/5/(K23-K24))</f>
        <v>0.51768128916741274</v>
      </c>
      <c r="P23" s="78">
        <f t="shared" si="12"/>
        <v>0.99185554200888892</v>
      </c>
      <c r="Q23" s="79">
        <f t="shared" si="13"/>
        <v>8.1027667984189727E-2</v>
      </c>
      <c r="R23" s="80">
        <f t="shared" si="14"/>
        <v>8.1693013299172113E-2</v>
      </c>
      <c r="S23" s="81">
        <f t="shared" si="15"/>
        <v>0.14343434343434344</v>
      </c>
      <c r="T23" s="82">
        <f>5*R23/(1+5*(1-O23)*R23)</f>
        <v>0.34123770813134446</v>
      </c>
      <c r="U23" s="83">
        <f t="shared" si="20"/>
        <v>52392.186828996222</v>
      </c>
      <c r="V23" s="83">
        <f>5*U23*((1-T23)+O23*T23)</f>
        <v>218846.006965654</v>
      </c>
      <c r="W23" s="84">
        <f>SUM(V23:V$24)</f>
        <v>427255.7765148906</v>
      </c>
      <c r="X23" s="85">
        <f t="shared" si="0"/>
        <v>187455.97364330766</v>
      </c>
      <c r="Y23" s="83">
        <f>SUM(X23:X$24)</f>
        <v>336672.43586495041</v>
      </c>
      <c r="Z23" s="83">
        <f t="shared" si="1"/>
        <v>31390.033322346331</v>
      </c>
      <c r="AA23" s="84">
        <f>SUM(Z23:Z$24)</f>
        <v>90583.340649940161</v>
      </c>
      <c r="AB23" s="77">
        <f t="shared" si="2"/>
        <v>8.1549521479112563</v>
      </c>
      <c r="AC23" s="78">
        <f t="shared" si="3"/>
        <v>6.4260046438569454</v>
      </c>
      <c r="AD23" s="86">
        <f t="shared" si="16"/>
        <v>78.798802584057469</v>
      </c>
      <c r="AE23" s="78">
        <f t="shared" si="4"/>
        <v>1.728947504054311</v>
      </c>
      <c r="AF23" s="87">
        <f t="shared" si="17"/>
        <v>21.201197415942527</v>
      </c>
      <c r="AH23" s="88">
        <f>IF(D23=0,0,T23*T23*(1-T23)/D23)</f>
        <v>6.2364529930783745E-4</v>
      </c>
      <c r="AI23" s="89">
        <f t="shared" si="18"/>
        <v>2.4820390415737832E-4</v>
      </c>
      <c r="AJ23" s="89">
        <f t="shared" si="22"/>
        <v>122231966.78530557</v>
      </c>
      <c r="AK23" s="89">
        <f>SUM(AJ23:AJ$24)/U23/U23</f>
        <v>4.4529902852509178E-2</v>
      </c>
      <c r="AL23" s="89">
        <f t="shared" si="23"/>
        <v>81765803.444758803</v>
      </c>
      <c r="AM23" s="89">
        <f>SUM(AL23:AL$24)/U23/U23</f>
        <v>3.9307873541226009E-2</v>
      </c>
      <c r="AN23" s="89">
        <f t="shared" si="24"/>
        <v>19158617.64656768</v>
      </c>
      <c r="AO23" s="90">
        <f>SUM(AN23:AN$24)/U23/U23</f>
        <v>1.6499667351111778E-2</v>
      </c>
      <c r="AP23" s="77">
        <f t="shared" si="5"/>
        <v>7.7413508002367122</v>
      </c>
      <c r="AQ23" s="78">
        <f t="shared" si="6"/>
        <v>8.5685534955858014</v>
      </c>
      <c r="AR23" s="78">
        <f t="shared" si="7"/>
        <v>6.0374108623884641</v>
      </c>
      <c r="AS23" s="78">
        <f t="shared" si="8"/>
        <v>6.8145984253254266</v>
      </c>
      <c r="AT23" s="78">
        <f t="shared" si="9"/>
        <v>1.4771834833999868</v>
      </c>
      <c r="AU23" s="91">
        <f t="shared" si="10"/>
        <v>1.9807115247086351</v>
      </c>
    </row>
    <row r="24" spans="1:47" ht="14.45" customHeight="1" x14ac:dyDescent="0.15">
      <c r="A24" s="183"/>
      <c r="B24" s="206" t="s">
        <v>187</v>
      </c>
      <c r="C24" s="94">
        <v>1030</v>
      </c>
      <c r="D24" s="95">
        <v>160</v>
      </c>
      <c r="E24" s="95">
        <v>338</v>
      </c>
      <c r="F24" s="180">
        <v>96</v>
      </c>
      <c r="G24" s="97" t="s">
        <v>101</v>
      </c>
      <c r="H24" s="95">
        <v>1052072</v>
      </c>
      <c r="I24" s="95">
        <v>159813</v>
      </c>
      <c r="J24" s="98">
        <v>85</v>
      </c>
      <c r="K24" s="95">
        <v>41062</v>
      </c>
      <c r="L24" s="99">
        <v>253559</v>
      </c>
      <c r="M24" s="179"/>
      <c r="N24" s="54"/>
      <c r="O24" s="100">
        <v>1</v>
      </c>
      <c r="P24" s="101">
        <f>IF(H24&lt;0.5,1,(I24/H24)/(K24/L24))</f>
        <v>0.93800590719217503</v>
      </c>
      <c r="Q24" s="102">
        <f t="shared" si="13"/>
        <v>0.1553398058252427</v>
      </c>
      <c r="R24" s="103">
        <f t="shared" si="14"/>
        <v>0.1656064259661611</v>
      </c>
      <c r="S24" s="104">
        <f t="shared" si="15"/>
        <v>0.28402366863905326</v>
      </c>
      <c r="T24" s="100">
        <v>1</v>
      </c>
      <c r="U24" s="105">
        <f>U23*(1-T23)</f>
        <v>34513.997071480342</v>
      </c>
      <c r="V24" s="105">
        <f>U24/R24</f>
        <v>208409.76954923657</v>
      </c>
      <c r="W24" s="106">
        <f>SUM(V24:V$24)</f>
        <v>208409.76954923657</v>
      </c>
      <c r="X24" s="100">
        <f t="shared" si="0"/>
        <v>149216.46222164275</v>
      </c>
      <c r="Y24" s="105">
        <f>SUM(X24:X$24)</f>
        <v>149216.46222164275</v>
      </c>
      <c r="Z24" s="105">
        <f t="shared" si="1"/>
        <v>59193.307327593822</v>
      </c>
      <c r="AA24" s="106">
        <f>SUM(Z24:Z$24)</f>
        <v>59193.307327593822</v>
      </c>
      <c r="AB24" s="107">
        <f t="shared" si="2"/>
        <v>6.0384130275496268</v>
      </c>
      <c r="AC24" s="101">
        <f t="shared" si="3"/>
        <v>4.3233608067071296</v>
      </c>
      <c r="AD24" s="108">
        <f t="shared" si="16"/>
        <v>71.597633136094686</v>
      </c>
      <c r="AE24" s="101">
        <f t="shared" si="4"/>
        <v>1.7150522208424976</v>
      </c>
      <c r="AF24" s="109">
        <f t="shared" si="17"/>
        <v>28.402366863905325</v>
      </c>
      <c r="AH24" s="110">
        <f>0</f>
        <v>0</v>
      </c>
      <c r="AI24" s="111">
        <f t="shared" si="18"/>
        <v>6.0163971683984178E-4</v>
      </c>
      <c r="AJ24" s="111">
        <v>0</v>
      </c>
      <c r="AK24" s="111">
        <f>(1-R24)/R24/R24/D24</f>
        <v>0.19015011789832142</v>
      </c>
      <c r="AL24" s="111">
        <f>V24*V24*AI24</f>
        <v>26131999.723733705</v>
      </c>
      <c r="AM24" s="111">
        <f>(1-S24)*(1-S24)*(1-R24)/R24/R24/D24+AI24/R24/R24</f>
        <v>0.11941240129483388</v>
      </c>
      <c r="AN24" s="111">
        <f>V24*V24*AI24</f>
        <v>26131999.723733705</v>
      </c>
      <c r="AO24" s="112">
        <f>S24*S24*(1-R24)/R24/R24/D24+AI24/R24/R24</f>
        <v>3.727655155177198E-2</v>
      </c>
      <c r="AP24" s="107">
        <f t="shared" si="5"/>
        <v>5.1837313950582109</v>
      </c>
      <c r="AQ24" s="101">
        <f t="shared" si="6"/>
        <v>6.8930946600410428</v>
      </c>
      <c r="AR24" s="101">
        <f t="shared" si="7"/>
        <v>3.6460612564236277</v>
      </c>
      <c r="AS24" s="101">
        <f t="shared" si="8"/>
        <v>5.0006603569906316</v>
      </c>
      <c r="AT24" s="101">
        <f t="shared" si="9"/>
        <v>1.3366323476311568</v>
      </c>
      <c r="AU24" s="113">
        <f t="shared" si="10"/>
        <v>2.0934720940538383</v>
      </c>
    </row>
    <row r="25" spans="1:47" ht="14.45" customHeight="1" x14ac:dyDescent="0.15">
      <c r="A25" s="203" t="s">
        <v>102</v>
      </c>
      <c r="B25" s="204" t="s">
        <v>67</v>
      </c>
      <c r="C25" s="114">
        <v>1060</v>
      </c>
      <c r="D25" s="207">
        <v>3</v>
      </c>
      <c r="E25" s="207">
        <v>347</v>
      </c>
      <c r="F25" s="115">
        <v>0</v>
      </c>
      <c r="G25" s="51" t="s">
        <v>67</v>
      </c>
      <c r="H25" s="49">
        <v>2565299</v>
      </c>
      <c r="I25" s="49">
        <v>1509</v>
      </c>
      <c r="J25" s="52">
        <v>0</v>
      </c>
      <c r="K25" s="49">
        <v>100000</v>
      </c>
      <c r="L25" s="53">
        <v>8638891</v>
      </c>
      <c r="M25" s="179"/>
      <c r="N25" s="54"/>
      <c r="O25" s="116">
        <f t="shared" ref="O25:O40" si="26">IF(K25&lt;0.5,0.5,((L25-L26)-5*K26)/5/(K25-K26))</f>
        <v>0.17388316151202748</v>
      </c>
      <c r="P25" s="117">
        <f t="shared" ref="P25:P40" si="27">IF(H25&lt;0.5,1,(I25/H25)/((K25-K26)/(L25-L26)))</f>
        <v>1.0082842014159938</v>
      </c>
      <c r="Q25" s="57">
        <f t="shared" si="13"/>
        <v>2.8301886792452828E-3</v>
      </c>
      <c r="R25" s="118">
        <f t="shared" si="14"/>
        <v>2.8069354605285688E-3</v>
      </c>
      <c r="S25" s="119">
        <f t="shared" si="15"/>
        <v>0</v>
      </c>
      <c r="T25" s="120">
        <f>5*R25/(1+5*(1-O25)*R25)</f>
        <v>1.3873820300424751E-2</v>
      </c>
      <c r="U25" s="121">
        <v>100000</v>
      </c>
      <c r="V25" s="121">
        <f>5*U25*((1-T25)+O25*T25)</f>
        <v>494269.30171783146</v>
      </c>
      <c r="W25" s="122">
        <f>SUM(V25:V$42)</f>
        <v>8537793.9930194505</v>
      </c>
      <c r="X25" s="123">
        <f t="shared" si="0"/>
        <v>494269.30171783146</v>
      </c>
      <c r="Y25" s="121">
        <f>SUM(X25:X$42)</f>
        <v>8228486.2456993936</v>
      </c>
      <c r="Z25" s="121">
        <f t="shared" si="1"/>
        <v>0</v>
      </c>
      <c r="AA25" s="122">
        <f>SUM(Z25:Z$42)</f>
        <v>309307.74732005649</v>
      </c>
      <c r="AB25" s="116">
        <f t="shared" si="2"/>
        <v>85.377939930194501</v>
      </c>
      <c r="AC25" s="117">
        <f t="shared" si="3"/>
        <v>82.284862456993935</v>
      </c>
      <c r="AD25" s="64">
        <f t="shared" si="16"/>
        <v>96.377193598569505</v>
      </c>
      <c r="AE25" s="117">
        <f t="shared" si="4"/>
        <v>3.093077473200565</v>
      </c>
      <c r="AF25" s="65">
        <f t="shared" si="17"/>
        <v>3.6228064014304904</v>
      </c>
      <c r="AH25" s="66">
        <f>IF(D25=0,0,T25*T25*(1-T25)/D25)</f>
        <v>6.3270805568492848E-5</v>
      </c>
      <c r="AI25" s="67">
        <f t="shared" si="18"/>
        <v>0</v>
      </c>
      <c r="AJ25" s="67">
        <f>U25*U25*((1-O25)*5+AB26)^2*AH25</f>
        <v>4646644219.3683319</v>
      </c>
      <c r="AK25" s="67">
        <f>SUM(AJ25:AJ$42)/U25/U25</f>
        <v>0.75589373144523464</v>
      </c>
      <c r="AL25" s="67">
        <f>U25*U25*((1-O25)*5*(1-S25)+AC26)^2*AH25+V25*V25*AI25</f>
        <v>4312727382.9514008</v>
      </c>
      <c r="AM25" s="67">
        <f>SUM(AL25:AL$42)/U25/U25</f>
        <v>0.66993063240200501</v>
      </c>
      <c r="AN25" s="67">
        <f>U25*U25*((1-O25)*5*S25+AE26)^2*AH25+V25*V25*AI25</f>
        <v>6224722.3221436935</v>
      </c>
      <c r="AO25" s="68">
        <f>SUM(AN25:AN$42)/U25/U25</f>
        <v>1.8029886093591917E-2</v>
      </c>
      <c r="AP25" s="116">
        <f t="shared" si="5"/>
        <v>83.673873805092541</v>
      </c>
      <c r="AQ25" s="117">
        <f t="shared" si="6"/>
        <v>87.082006055296461</v>
      </c>
      <c r="AR25" s="117">
        <f t="shared" si="7"/>
        <v>80.680616366945543</v>
      </c>
      <c r="AS25" s="117">
        <f t="shared" si="8"/>
        <v>83.889108547042326</v>
      </c>
      <c r="AT25" s="117">
        <f t="shared" si="9"/>
        <v>2.8298976669517901</v>
      </c>
      <c r="AU25" s="124">
        <f t="shared" si="10"/>
        <v>3.3562572794493399</v>
      </c>
    </row>
    <row r="26" spans="1:47" ht="14.45" customHeight="1" x14ac:dyDescent="0.15">
      <c r="A26" s="208"/>
      <c r="B26" s="205" t="s">
        <v>69</v>
      </c>
      <c r="C26" s="71">
        <v>1142</v>
      </c>
      <c r="D26" s="72">
        <v>0</v>
      </c>
      <c r="E26" s="72">
        <v>390</v>
      </c>
      <c r="F26" s="126">
        <v>0</v>
      </c>
      <c r="G26" s="74" t="s">
        <v>69</v>
      </c>
      <c r="H26" s="72">
        <v>2708194</v>
      </c>
      <c r="I26" s="72">
        <v>219</v>
      </c>
      <c r="J26" s="75">
        <v>5</v>
      </c>
      <c r="K26" s="72">
        <v>99709</v>
      </c>
      <c r="L26" s="76">
        <v>8140093</v>
      </c>
      <c r="M26" s="179"/>
      <c r="N26" s="54"/>
      <c r="O26" s="77">
        <f t="shared" si="26"/>
        <v>0.44736842105263158</v>
      </c>
      <c r="P26" s="78">
        <f t="shared" si="27"/>
        <v>1.0607026014578835</v>
      </c>
      <c r="Q26" s="79">
        <f t="shared" si="13"/>
        <v>0</v>
      </c>
      <c r="R26" s="80">
        <f t="shared" si="14"/>
        <v>0</v>
      </c>
      <c r="S26" s="81">
        <f t="shared" si="15"/>
        <v>0</v>
      </c>
      <c r="T26" s="82">
        <f>5*R26/(1+5*(1-O26)*R26)</f>
        <v>0</v>
      </c>
      <c r="U26" s="83">
        <f>U25*(1-T25)</f>
        <v>98612.61796995753</v>
      </c>
      <c r="V26" s="83">
        <f>5*U26*((1-T26)+O26*T26)</f>
        <v>493063.08984978765</v>
      </c>
      <c r="W26" s="84">
        <f>SUM(V26:V$42)</f>
        <v>8043524.6913016187</v>
      </c>
      <c r="X26" s="85">
        <f t="shared" si="0"/>
        <v>493063.08984978765</v>
      </c>
      <c r="Y26" s="83">
        <f>SUM(X26:X$42)</f>
        <v>7734216.9439815627</v>
      </c>
      <c r="Z26" s="83">
        <f t="shared" si="1"/>
        <v>0</v>
      </c>
      <c r="AA26" s="84">
        <f>SUM(Z26:Z$42)</f>
        <v>309307.74732005649</v>
      </c>
      <c r="AB26" s="77">
        <f t="shared" si="2"/>
        <v>81.566891305452302</v>
      </c>
      <c r="AC26" s="78">
        <f t="shared" si="3"/>
        <v>78.430297290533375</v>
      </c>
      <c r="AD26" s="86">
        <f t="shared" si="16"/>
        <v>96.154574528072928</v>
      </c>
      <c r="AE26" s="78">
        <f t="shared" si="4"/>
        <v>3.1365940149189377</v>
      </c>
      <c r="AF26" s="87">
        <f t="shared" si="17"/>
        <v>3.8454254719270802</v>
      </c>
      <c r="AH26" s="88">
        <f>IF(D26=0,0,T26*T26*(1-T26)/D26)</f>
        <v>0</v>
      </c>
      <c r="AI26" s="89">
        <f t="shared" si="18"/>
        <v>0</v>
      </c>
      <c r="AJ26" s="89">
        <f>U26*U26*((1-O26)*5+AB27)^2*AH26</f>
        <v>0</v>
      </c>
      <c r="AK26" s="89">
        <f>SUM(AJ26:AJ$42)/U26/U26</f>
        <v>0.29948157144103316</v>
      </c>
      <c r="AL26" s="89">
        <f>U26*U26*((1-O26)*5*(1-S26)+AC27)^2*AH26+V26*V26*AI26</f>
        <v>0</v>
      </c>
      <c r="AM26" s="89">
        <f>SUM(AL26:AL$42)/U26/U26</f>
        <v>0.24542049453944065</v>
      </c>
      <c r="AN26" s="89">
        <f>U26*U26*((1-O26)*5*S26+AE27)^2*AH26+V26*V26*AI26</f>
        <v>0</v>
      </c>
      <c r="AO26" s="90">
        <f>SUM(AN26:AN$42)/U26/U26</f>
        <v>1.7900669636341616E-2</v>
      </c>
      <c r="AP26" s="77">
        <f t="shared" si="5"/>
        <v>80.494283080214458</v>
      </c>
      <c r="AQ26" s="78">
        <f t="shared" si="6"/>
        <v>82.639499530690145</v>
      </c>
      <c r="AR26" s="78">
        <f t="shared" si="7"/>
        <v>77.45931460694797</v>
      </c>
      <c r="AS26" s="78">
        <f t="shared" si="8"/>
        <v>79.401279974118779</v>
      </c>
      <c r="AT26" s="78">
        <f t="shared" si="9"/>
        <v>2.8743589820286508</v>
      </c>
      <c r="AU26" s="91">
        <f t="shared" si="10"/>
        <v>3.3988290478092247</v>
      </c>
    </row>
    <row r="27" spans="1:47" ht="14.45" customHeight="1" x14ac:dyDescent="0.15">
      <c r="A27" s="208"/>
      <c r="B27" s="205" t="s">
        <v>71</v>
      </c>
      <c r="C27" s="127">
        <v>1264</v>
      </c>
      <c r="D27" s="72">
        <v>0</v>
      </c>
      <c r="E27" s="72">
        <v>418</v>
      </c>
      <c r="F27" s="126">
        <v>0</v>
      </c>
      <c r="G27" s="74" t="s">
        <v>71</v>
      </c>
      <c r="H27" s="72">
        <v>2870493</v>
      </c>
      <c r="I27" s="72">
        <v>203</v>
      </c>
      <c r="J27" s="75">
        <v>10</v>
      </c>
      <c r="K27" s="72">
        <v>99671</v>
      </c>
      <c r="L27" s="76">
        <v>7641653</v>
      </c>
      <c r="M27" s="179"/>
      <c r="N27" s="54"/>
      <c r="O27" s="77">
        <f t="shared" si="26"/>
        <v>0.54594594594594592</v>
      </c>
      <c r="P27" s="78">
        <f t="shared" si="27"/>
        <v>0.95236501468845525</v>
      </c>
      <c r="Q27" s="79">
        <f t="shared" si="13"/>
        <v>0</v>
      </c>
      <c r="R27" s="80">
        <f t="shared" si="14"/>
        <v>0</v>
      </c>
      <c r="S27" s="81">
        <f t="shared" si="15"/>
        <v>0</v>
      </c>
      <c r="T27" s="82">
        <f t="shared" ref="T27:T40" si="28">5*R27/(1+5*(1-O27)*R27)</f>
        <v>0</v>
      </c>
      <c r="U27" s="83">
        <f t="shared" ref="U27:U41" si="29">U26*(1-T26)</f>
        <v>98612.61796995753</v>
      </c>
      <c r="V27" s="83">
        <f t="shared" ref="V27:V40" si="30">5*U27*((1-T27)+O27*T27)</f>
        <v>493063.08984978765</v>
      </c>
      <c r="W27" s="84">
        <f>SUM(V27:V$42)</f>
        <v>7550461.6014518309</v>
      </c>
      <c r="X27" s="85">
        <f t="shared" si="0"/>
        <v>493063.08984978765</v>
      </c>
      <c r="Y27" s="83">
        <f>SUM(X27:X$42)</f>
        <v>7241153.854131774</v>
      </c>
      <c r="Z27" s="83">
        <f t="shared" si="1"/>
        <v>0</v>
      </c>
      <c r="AA27" s="84">
        <f>SUM(Z27:Z$42)</f>
        <v>309307.74732005649</v>
      </c>
      <c r="AB27" s="77">
        <f t="shared" si="2"/>
        <v>76.566891305452302</v>
      </c>
      <c r="AC27" s="78">
        <f t="shared" si="3"/>
        <v>73.43029729053336</v>
      </c>
      <c r="AD27" s="86">
        <f t="shared" si="16"/>
        <v>95.903459104267455</v>
      </c>
      <c r="AE27" s="78">
        <f t="shared" si="4"/>
        <v>3.1365940149189377</v>
      </c>
      <c r="AF27" s="87">
        <f t="shared" si="17"/>
        <v>4.0965408957325424</v>
      </c>
      <c r="AH27" s="88">
        <f t="shared" ref="AH27:AH40" si="31">IF(D27=0,0,T27*T27*(1-T27)/D27)</f>
        <v>0</v>
      </c>
      <c r="AI27" s="89">
        <f t="shared" si="18"/>
        <v>0</v>
      </c>
      <c r="AJ27" s="89">
        <f t="shared" ref="AJ27:AJ40" si="32">U27*U27*((1-O27)*5+AB28)^2*AH27</f>
        <v>0</v>
      </c>
      <c r="AK27" s="89">
        <f>SUM(AJ27:AJ$42)/U27/U27</f>
        <v>0.29948157144103316</v>
      </c>
      <c r="AL27" s="89">
        <f t="shared" ref="AL27:AL40" si="33">U27*U27*((1-O27)*5*(1-S27)+AC28)^2*AH27+V27*V27*AI27</f>
        <v>0</v>
      </c>
      <c r="AM27" s="89">
        <f>SUM(AL27:AL$42)/U27/U27</f>
        <v>0.24542049453944065</v>
      </c>
      <c r="AN27" s="89">
        <f t="shared" ref="AN27:AN40" si="34">U27*U27*((1-O27)*5*S27+AE28)^2*AH27+V27*V27*AI27</f>
        <v>0</v>
      </c>
      <c r="AO27" s="90">
        <f>SUM(AN27:AN$42)/U27/U27</f>
        <v>1.7900669636341616E-2</v>
      </c>
      <c r="AP27" s="77">
        <f t="shared" si="5"/>
        <v>75.494283080214458</v>
      </c>
      <c r="AQ27" s="78">
        <f t="shared" si="6"/>
        <v>77.639499530690145</v>
      </c>
      <c r="AR27" s="78">
        <f t="shared" si="7"/>
        <v>72.459314606947956</v>
      </c>
      <c r="AS27" s="78">
        <f t="shared" si="8"/>
        <v>74.401279974118765</v>
      </c>
      <c r="AT27" s="78">
        <f t="shared" si="9"/>
        <v>2.8743589820286508</v>
      </c>
      <c r="AU27" s="91">
        <f t="shared" si="10"/>
        <v>3.3988290478092247</v>
      </c>
    </row>
    <row r="28" spans="1:47" ht="14.45" customHeight="1" x14ac:dyDescent="0.15">
      <c r="A28" s="208"/>
      <c r="B28" s="205" t="s">
        <v>73</v>
      </c>
      <c r="C28" s="71">
        <v>1278</v>
      </c>
      <c r="D28" s="72">
        <v>1</v>
      </c>
      <c r="E28" s="72">
        <v>394</v>
      </c>
      <c r="F28" s="126">
        <v>0</v>
      </c>
      <c r="G28" s="74" t="s">
        <v>73</v>
      </c>
      <c r="H28" s="72">
        <v>2932213</v>
      </c>
      <c r="I28" s="72">
        <v>481</v>
      </c>
      <c r="J28" s="75">
        <v>15</v>
      </c>
      <c r="K28" s="72">
        <v>99634</v>
      </c>
      <c r="L28" s="76">
        <v>7143382</v>
      </c>
      <c r="M28" s="179"/>
      <c r="N28" s="54"/>
      <c r="O28" s="77">
        <f t="shared" si="26"/>
        <v>0.55999999999999994</v>
      </c>
      <c r="P28" s="78">
        <f t="shared" si="27"/>
        <v>1.0211362288483135</v>
      </c>
      <c r="Q28" s="79">
        <f t="shared" si="13"/>
        <v>7.8247261345852897E-4</v>
      </c>
      <c r="R28" s="80">
        <f t="shared" si="14"/>
        <v>7.6627641969087632E-4</v>
      </c>
      <c r="S28" s="81">
        <f t="shared" si="15"/>
        <v>0</v>
      </c>
      <c r="T28" s="82">
        <f t="shared" si="28"/>
        <v>3.8249339936567124E-3</v>
      </c>
      <c r="U28" s="83">
        <f t="shared" si="29"/>
        <v>98612.61796995753</v>
      </c>
      <c r="V28" s="83">
        <f t="shared" si="30"/>
        <v>492233.27898949874</v>
      </c>
      <c r="W28" s="84">
        <f>SUM(V28:V$42)</f>
        <v>7057398.5116020432</v>
      </c>
      <c r="X28" s="85">
        <f t="shared" si="0"/>
        <v>492233.27898949874</v>
      </c>
      <c r="Y28" s="83">
        <f>SUM(X28:X$42)</f>
        <v>6748090.7642819872</v>
      </c>
      <c r="Z28" s="83">
        <f t="shared" si="1"/>
        <v>0</v>
      </c>
      <c r="AA28" s="84">
        <f>SUM(Z28:Z$42)</f>
        <v>309307.74732005649</v>
      </c>
      <c r="AB28" s="77">
        <f t="shared" si="2"/>
        <v>71.566891305452302</v>
      </c>
      <c r="AC28" s="78">
        <f t="shared" si="3"/>
        <v>68.430297290533375</v>
      </c>
      <c r="AD28" s="86">
        <f t="shared" si="16"/>
        <v>95.617255468689095</v>
      </c>
      <c r="AE28" s="78">
        <f t="shared" si="4"/>
        <v>3.1365940149189377</v>
      </c>
      <c r="AF28" s="87">
        <f t="shared" si="17"/>
        <v>4.3827445313109159</v>
      </c>
      <c r="AH28" s="88">
        <f t="shared" si="31"/>
        <v>1.4574160812297863E-5</v>
      </c>
      <c r="AI28" s="89">
        <f t="shared" si="18"/>
        <v>0</v>
      </c>
      <c r="AJ28" s="89">
        <f t="shared" si="32"/>
        <v>675361009.33173704</v>
      </c>
      <c r="AK28" s="89">
        <f>SUM(AJ28:AJ$42)/U28/U28</f>
        <v>0.29948157144103316</v>
      </c>
      <c r="AL28" s="89">
        <f t="shared" si="33"/>
        <v>615156961.32859552</v>
      </c>
      <c r="AM28" s="89">
        <f>SUM(AL28:AL$42)/U28/U28</f>
        <v>0.24542049453944065</v>
      </c>
      <c r="AN28" s="89">
        <f t="shared" si="34"/>
        <v>1405056.5983802578</v>
      </c>
      <c r="AO28" s="90">
        <f>SUM(AN28:AN$42)/U28/U28</f>
        <v>1.7900669636341616E-2</v>
      </c>
      <c r="AP28" s="77">
        <f t="shared" si="5"/>
        <v>70.494283080214458</v>
      </c>
      <c r="AQ28" s="78">
        <f t="shared" si="6"/>
        <v>72.639499530690145</v>
      </c>
      <c r="AR28" s="78">
        <f t="shared" si="7"/>
        <v>67.45931460694797</v>
      </c>
      <c r="AS28" s="78">
        <f t="shared" si="8"/>
        <v>69.401279974118779</v>
      </c>
      <c r="AT28" s="78">
        <f t="shared" si="9"/>
        <v>2.8743589820286508</v>
      </c>
      <c r="AU28" s="91">
        <f t="shared" si="10"/>
        <v>3.3988290478092247</v>
      </c>
    </row>
    <row r="29" spans="1:47" ht="14.45" customHeight="1" x14ac:dyDescent="0.15">
      <c r="A29" s="208"/>
      <c r="B29" s="205" t="s">
        <v>75</v>
      </c>
      <c r="C29" s="71">
        <v>804</v>
      </c>
      <c r="D29" s="72">
        <v>0</v>
      </c>
      <c r="E29" s="72">
        <v>287</v>
      </c>
      <c r="F29" s="126">
        <v>0</v>
      </c>
      <c r="G29" s="74" t="s">
        <v>75</v>
      </c>
      <c r="H29" s="72">
        <v>3076411</v>
      </c>
      <c r="I29" s="72">
        <v>791</v>
      </c>
      <c r="J29" s="75">
        <v>20</v>
      </c>
      <c r="K29" s="72">
        <v>99554</v>
      </c>
      <c r="L29" s="76">
        <v>6645388</v>
      </c>
      <c r="M29" s="179"/>
      <c r="N29" s="54"/>
      <c r="O29" s="77">
        <f t="shared" si="26"/>
        <v>0.50406504065040647</v>
      </c>
      <c r="P29" s="78">
        <f t="shared" si="27"/>
        <v>1.0398951367025973</v>
      </c>
      <c r="Q29" s="79">
        <f t="shared" si="13"/>
        <v>0</v>
      </c>
      <c r="R29" s="80">
        <f t="shared" si="14"/>
        <v>0</v>
      </c>
      <c r="S29" s="81">
        <f t="shared" si="15"/>
        <v>0</v>
      </c>
      <c r="T29" s="82">
        <f t="shared" si="28"/>
        <v>0</v>
      </c>
      <c r="U29" s="83">
        <f t="shared" si="29"/>
        <v>98235.431215280754</v>
      </c>
      <c r="V29" s="83">
        <f t="shared" si="30"/>
        <v>491177.1560764038</v>
      </c>
      <c r="W29" s="84">
        <f>SUM(V29:V$42)</f>
        <v>6565165.2326125447</v>
      </c>
      <c r="X29" s="85">
        <f t="shared" si="0"/>
        <v>491177.1560764038</v>
      </c>
      <c r="Y29" s="83">
        <f>SUM(X29:X$42)</f>
        <v>6255857.4852924878</v>
      </c>
      <c r="Z29" s="83">
        <f t="shared" si="1"/>
        <v>0</v>
      </c>
      <c r="AA29" s="84">
        <f>SUM(Z29:Z$42)</f>
        <v>309307.74732005649</v>
      </c>
      <c r="AB29" s="77">
        <f t="shared" si="2"/>
        <v>66.830930056438916</v>
      </c>
      <c r="AC29" s="78">
        <f t="shared" si="3"/>
        <v>63.682292711505646</v>
      </c>
      <c r="AD29" s="86">
        <f t="shared" si="16"/>
        <v>95.288652511233593</v>
      </c>
      <c r="AE29" s="78">
        <f t="shared" si="4"/>
        <v>3.1486373449332703</v>
      </c>
      <c r="AF29" s="87">
        <f t="shared" si="17"/>
        <v>4.7113474887664086</v>
      </c>
      <c r="AH29" s="88">
        <f t="shared" si="31"/>
        <v>0</v>
      </c>
      <c r="AI29" s="89">
        <f t="shared" si="18"/>
        <v>0</v>
      </c>
      <c r="AJ29" s="89">
        <f t="shared" si="32"/>
        <v>0</v>
      </c>
      <c r="AK29" s="89">
        <f>SUM(AJ29:AJ$42)/U29/U29</f>
        <v>0.23180163087370964</v>
      </c>
      <c r="AL29" s="89">
        <f t="shared" si="33"/>
        <v>0</v>
      </c>
      <c r="AM29" s="89">
        <f>SUM(AL29:AL$42)/U29/U29</f>
        <v>0.1835632411393438</v>
      </c>
      <c r="AN29" s="89">
        <f t="shared" si="34"/>
        <v>0</v>
      </c>
      <c r="AO29" s="90">
        <f>SUM(AN29:AN$42)/U29/U29</f>
        <v>1.7892798385595439E-2</v>
      </c>
      <c r="AP29" s="77">
        <f t="shared" si="5"/>
        <v>65.887272732425345</v>
      </c>
      <c r="AQ29" s="78">
        <f t="shared" si="6"/>
        <v>67.774587380452488</v>
      </c>
      <c r="AR29" s="78">
        <f t="shared" si="7"/>
        <v>62.842544804594944</v>
      </c>
      <c r="AS29" s="78">
        <f t="shared" si="8"/>
        <v>64.522040618416341</v>
      </c>
      <c r="AT29" s="78">
        <f t="shared" si="9"/>
        <v>2.8864599731444307</v>
      </c>
      <c r="AU29" s="91">
        <f t="shared" si="10"/>
        <v>3.4108147167221099</v>
      </c>
    </row>
    <row r="30" spans="1:47" ht="14.45" customHeight="1" x14ac:dyDescent="0.15">
      <c r="A30" s="208"/>
      <c r="B30" s="205" t="s">
        <v>77</v>
      </c>
      <c r="C30" s="71">
        <v>1178</v>
      </c>
      <c r="D30" s="72">
        <v>0</v>
      </c>
      <c r="E30" s="72">
        <v>417</v>
      </c>
      <c r="F30" s="126">
        <v>0</v>
      </c>
      <c r="G30" s="74" t="s">
        <v>77</v>
      </c>
      <c r="H30" s="72">
        <v>3511714</v>
      </c>
      <c r="I30" s="72">
        <v>1025</v>
      </c>
      <c r="J30" s="75">
        <v>25</v>
      </c>
      <c r="K30" s="72">
        <v>99431</v>
      </c>
      <c r="L30" s="76">
        <v>6147923</v>
      </c>
      <c r="M30" s="179"/>
      <c r="N30" s="54"/>
      <c r="O30" s="77">
        <f t="shared" si="26"/>
        <v>0.52689655172413796</v>
      </c>
      <c r="P30" s="78">
        <f t="shared" si="27"/>
        <v>1.000066319908661</v>
      </c>
      <c r="Q30" s="79">
        <f t="shared" si="13"/>
        <v>0</v>
      </c>
      <c r="R30" s="80">
        <f t="shared" si="14"/>
        <v>0</v>
      </c>
      <c r="S30" s="81">
        <f t="shared" si="15"/>
        <v>0</v>
      </c>
      <c r="T30" s="82">
        <f t="shared" si="28"/>
        <v>0</v>
      </c>
      <c r="U30" s="83">
        <f t="shared" si="29"/>
        <v>98235.431215280754</v>
      </c>
      <c r="V30" s="83">
        <f t="shared" si="30"/>
        <v>491177.1560764038</v>
      </c>
      <c r="W30" s="84">
        <f>SUM(V30:V$42)</f>
        <v>6073988.0765361413</v>
      </c>
      <c r="X30" s="85">
        <f t="shared" si="0"/>
        <v>491177.1560764038</v>
      </c>
      <c r="Y30" s="83">
        <f>SUM(X30:X$42)</f>
        <v>5764680.3292160844</v>
      </c>
      <c r="Z30" s="83">
        <f t="shared" si="1"/>
        <v>0</v>
      </c>
      <c r="AA30" s="84">
        <f>SUM(Z30:Z$42)</f>
        <v>309307.74732005649</v>
      </c>
      <c r="AB30" s="77">
        <f t="shared" si="2"/>
        <v>61.830930056438923</v>
      </c>
      <c r="AC30" s="78">
        <f t="shared" si="3"/>
        <v>58.682292711505653</v>
      </c>
      <c r="AD30" s="86">
        <f t="shared" si="16"/>
        <v>94.907666208385976</v>
      </c>
      <c r="AE30" s="78">
        <f t="shared" si="4"/>
        <v>3.1486373449332703</v>
      </c>
      <c r="AF30" s="87">
        <f t="shared" si="17"/>
        <v>5.0923337916140223</v>
      </c>
      <c r="AH30" s="88">
        <f t="shared" si="31"/>
        <v>0</v>
      </c>
      <c r="AI30" s="89">
        <f t="shared" si="18"/>
        <v>0</v>
      </c>
      <c r="AJ30" s="89">
        <f t="shared" si="32"/>
        <v>0</v>
      </c>
      <c r="AK30" s="89">
        <f>SUM(AJ30:AJ$42)/U30/U30</f>
        <v>0.23180163087370964</v>
      </c>
      <c r="AL30" s="89">
        <f t="shared" si="33"/>
        <v>0</v>
      </c>
      <c r="AM30" s="89">
        <f>SUM(AL30:AL$42)/U30/U30</f>
        <v>0.1835632411393438</v>
      </c>
      <c r="AN30" s="89">
        <f t="shared" si="34"/>
        <v>0</v>
      </c>
      <c r="AO30" s="90">
        <f>SUM(AN30:AN$42)/U30/U30</f>
        <v>1.7892798385595439E-2</v>
      </c>
      <c r="AP30" s="77">
        <f t="shared" si="5"/>
        <v>60.887272732425359</v>
      </c>
      <c r="AQ30" s="78">
        <f t="shared" si="6"/>
        <v>62.774587380452488</v>
      </c>
      <c r="AR30" s="78">
        <f t="shared" si="7"/>
        <v>57.842544804594951</v>
      </c>
      <c r="AS30" s="78">
        <f t="shared" si="8"/>
        <v>59.522040618416355</v>
      </c>
      <c r="AT30" s="78">
        <f t="shared" si="9"/>
        <v>2.8864599731444307</v>
      </c>
      <c r="AU30" s="91">
        <f t="shared" si="10"/>
        <v>3.4108147167221099</v>
      </c>
    </row>
    <row r="31" spans="1:47" ht="14.45" customHeight="1" x14ac:dyDescent="0.15">
      <c r="A31" s="208"/>
      <c r="B31" s="205" t="s">
        <v>79</v>
      </c>
      <c r="C31" s="71">
        <v>1298</v>
      </c>
      <c r="D31" s="72">
        <v>0</v>
      </c>
      <c r="E31" s="72">
        <v>436</v>
      </c>
      <c r="F31" s="126">
        <v>0</v>
      </c>
      <c r="G31" s="74" t="s">
        <v>79</v>
      </c>
      <c r="H31" s="72">
        <v>4033928</v>
      </c>
      <c r="I31" s="72">
        <v>1660</v>
      </c>
      <c r="J31" s="75">
        <v>30</v>
      </c>
      <c r="K31" s="72">
        <v>99286</v>
      </c>
      <c r="L31" s="76">
        <v>5651111</v>
      </c>
      <c r="M31" s="179"/>
      <c r="N31" s="54"/>
      <c r="O31" s="77">
        <f t="shared" si="26"/>
        <v>0.5217821782178218</v>
      </c>
      <c r="P31" s="78">
        <f t="shared" si="27"/>
        <v>1.0103313840519563</v>
      </c>
      <c r="Q31" s="79">
        <f t="shared" si="13"/>
        <v>0</v>
      </c>
      <c r="R31" s="80">
        <f t="shared" si="14"/>
        <v>0</v>
      </c>
      <c r="S31" s="81">
        <f t="shared" si="15"/>
        <v>0</v>
      </c>
      <c r="T31" s="82">
        <f t="shared" si="28"/>
        <v>0</v>
      </c>
      <c r="U31" s="83">
        <f t="shared" si="29"/>
        <v>98235.431215280754</v>
      </c>
      <c r="V31" s="83">
        <f t="shared" si="30"/>
        <v>491177.1560764038</v>
      </c>
      <c r="W31" s="84">
        <f>SUM(V31:V$42)</f>
        <v>5582810.9204597371</v>
      </c>
      <c r="X31" s="85">
        <f t="shared" si="0"/>
        <v>491177.1560764038</v>
      </c>
      <c r="Y31" s="83">
        <f>SUM(X31:X$42)</f>
        <v>5273503.1731396802</v>
      </c>
      <c r="Z31" s="83">
        <f t="shared" si="1"/>
        <v>0</v>
      </c>
      <c r="AA31" s="84">
        <f>SUM(Z31:Z$42)</f>
        <v>309307.74732005649</v>
      </c>
      <c r="AB31" s="77">
        <f t="shared" si="2"/>
        <v>56.830930056438916</v>
      </c>
      <c r="AC31" s="78">
        <f t="shared" si="3"/>
        <v>53.682292711505646</v>
      </c>
      <c r="AD31" s="86">
        <f t="shared" si="16"/>
        <v>94.459641357608689</v>
      </c>
      <c r="AE31" s="78">
        <f t="shared" si="4"/>
        <v>3.1486373449332703</v>
      </c>
      <c r="AF31" s="87">
        <f t="shared" si="17"/>
        <v>5.5403586423913032</v>
      </c>
      <c r="AH31" s="88">
        <f t="shared" si="31"/>
        <v>0</v>
      </c>
      <c r="AI31" s="89">
        <f t="shared" si="18"/>
        <v>0</v>
      </c>
      <c r="AJ31" s="89">
        <f t="shared" si="32"/>
        <v>0</v>
      </c>
      <c r="AK31" s="89">
        <f>SUM(AJ31:AJ$42)/U31/U31</f>
        <v>0.23180163087370964</v>
      </c>
      <c r="AL31" s="89">
        <f t="shared" si="33"/>
        <v>0</v>
      </c>
      <c r="AM31" s="89">
        <f>SUM(AL31:AL$42)/U31/U31</f>
        <v>0.1835632411393438</v>
      </c>
      <c r="AN31" s="89">
        <f t="shared" si="34"/>
        <v>0</v>
      </c>
      <c r="AO31" s="90">
        <f>SUM(AN31:AN$42)/U31/U31</f>
        <v>1.7892798385595439E-2</v>
      </c>
      <c r="AP31" s="77">
        <f t="shared" si="5"/>
        <v>55.887272732425352</v>
      </c>
      <c r="AQ31" s="78">
        <f t="shared" si="6"/>
        <v>57.774587380452481</v>
      </c>
      <c r="AR31" s="78">
        <f t="shared" si="7"/>
        <v>52.842544804594944</v>
      </c>
      <c r="AS31" s="78">
        <f t="shared" si="8"/>
        <v>54.522040618416348</v>
      </c>
      <c r="AT31" s="78">
        <f t="shared" si="9"/>
        <v>2.8864599731444307</v>
      </c>
      <c r="AU31" s="91">
        <f t="shared" si="10"/>
        <v>3.4108147167221099</v>
      </c>
    </row>
    <row r="32" spans="1:47" ht="14.45" customHeight="1" x14ac:dyDescent="0.15">
      <c r="A32" s="208"/>
      <c r="B32" s="205" t="s">
        <v>81</v>
      </c>
      <c r="C32" s="71">
        <v>1330</v>
      </c>
      <c r="D32" s="72">
        <v>0</v>
      </c>
      <c r="E32" s="72">
        <v>442</v>
      </c>
      <c r="F32" s="126">
        <v>0</v>
      </c>
      <c r="G32" s="74" t="s">
        <v>81</v>
      </c>
      <c r="H32" s="72">
        <v>4761382</v>
      </c>
      <c r="I32" s="72">
        <v>2688</v>
      </c>
      <c r="J32" s="75">
        <v>35</v>
      </c>
      <c r="K32" s="72">
        <v>99084</v>
      </c>
      <c r="L32" s="76">
        <v>5155164</v>
      </c>
      <c r="M32" s="179"/>
      <c r="N32" s="54"/>
      <c r="O32" s="77">
        <f t="shared" si="26"/>
        <v>0.5321554770318021</v>
      </c>
      <c r="P32" s="78">
        <f t="shared" si="27"/>
        <v>0.98696699178052738</v>
      </c>
      <c r="Q32" s="79">
        <f t="shared" si="13"/>
        <v>0</v>
      </c>
      <c r="R32" s="80">
        <f t="shared" si="14"/>
        <v>0</v>
      </c>
      <c r="S32" s="81">
        <f t="shared" si="15"/>
        <v>0</v>
      </c>
      <c r="T32" s="82">
        <f t="shared" si="28"/>
        <v>0</v>
      </c>
      <c r="U32" s="83">
        <f t="shared" si="29"/>
        <v>98235.431215280754</v>
      </c>
      <c r="V32" s="83">
        <f t="shared" si="30"/>
        <v>491177.1560764038</v>
      </c>
      <c r="W32" s="84">
        <f>SUM(V32:V$42)</f>
        <v>5091633.7643833337</v>
      </c>
      <c r="X32" s="85">
        <f t="shared" si="0"/>
        <v>491177.1560764038</v>
      </c>
      <c r="Y32" s="83">
        <f>SUM(X32:X$42)</f>
        <v>4782326.0170632768</v>
      </c>
      <c r="Z32" s="83">
        <f t="shared" si="1"/>
        <v>0</v>
      </c>
      <c r="AA32" s="84">
        <f>SUM(Z32:Z$42)</f>
        <v>309307.74732005649</v>
      </c>
      <c r="AB32" s="77">
        <f t="shared" si="2"/>
        <v>51.830930056438923</v>
      </c>
      <c r="AC32" s="78">
        <f t="shared" si="3"/>
        <v>48.682292711505653</v>
      </c>
      <c r="AD32" s="86">
        <f t="shared" si="16"/>
        <v>93.925176836486045</v>
      </c>
      <c r="AE32" s="78">
        <f t="shared" si="4"/>
        <v>3.1486373449332703</v>
      </c>
      <c r="AF32" s="87">
        <f t="shared" si="17"/>
        <v>6.0748231635139582</v>
      </c>
      <c r="AH32" s="88">
        <f t="shared" si="31"/>
        <v>0</v>
      </c>
      <c r="AI32" s="89">
        <f t="shared" si="18"/>
        <v>0</v>
      </c>
      <c r="AJ32" s="89">
        <f t="shared" si="32"/>
        <v>0</v>
      </c>
      <c r="AK32" s="89">
        <f>SUM(AJ32:AJ$42)/U32/U32</f>
        <v>0.23180163087370964</v>
      </c>
      <c r="AL32" s="89">
        <f t="shared" si="33"/>
        <v>0</v>
      </c>
      <c r="AM32" s="89">
        <f>SUM(AL32:AL$42)/U32/U32</f>
        <v>0.1835632411393438</v>
      </c>
      <c r="AN32" s="89">
        <f t="shared" si="34"/>
        <v>0</v>
      </c>
      <c r="AO32" s="90">
        <f>SUM(AN32:AN$42)/U32/U32</f>
        <v>1.7892798385595439E-2</v>
      </c>
      <c r="AP32" s="77">
        <f t="shared" si="5"/>
        <v>50.887272732425359</v>
      </c>
      <c r="AQ32" s="78">
        <f t="shared" si="6"/>
        <v>52.774587380452488</v>
      </c>
      <c r="AR32" s="78">
        <f t="shared" si="7"/>
        <v>47.842544804594951</v>
      </c>
      <c r="AS32" s="78">
        <f t="shared" si="8"/>
        <v>49.522040618416355</v>
      </c>
      <c r="AT32" s="78">
        <f t="shared" si="9"/>
        <v>2.8864599731444307</v>
      </c>
      <c r="AU32" s="91">
        <f t="shared" si="10"/>
        <v>3.4108147167221099</v>
      </c>
    </row>
    <row r="33" spans="1:47" ht="14.45" customHeight="1" x14ac:dyDescent="0.15">
      <c r="A33" s="208"/>
      <c r="B33" s="205" t="s">
        <v>83</v>
      </c>
      <c r="C33" s="71">
        <v>1255</v>
      </c>
      <c r="D33" s="72">
        <v>0</v>
      </c>
      <c r="E33" s="72">
        <v>405</v>
      </c>
      <c r="F33" s="126">
        <v>0</v>
      </c>
      <c r="G33" s="74" t="s">
        <v>83</v>
      </c>
      <c r="H33" s="72">
        <v>4268754</v>
      </c>
      <c r="I33" s="72">
        <v>3533</v>
      </c>
      <c r="J33" s="75">
        <v>40</v>
      </c>
      <c r="K33" s="72">
        <v>98801</v>
      </c>
      <c r="L33" s="76">
        <v>4660406</v>
      </c>
      <c r="M33" s="179"/>
      <c r="N33" s="54"/>
      <c r="O33" s="77">
        <f t="shared" si="26"/>
        <v>0.53557692307692306</v>
      </c>
      <c r="P33" s="78">
        <f t="shared" si="27"/>
        <v>0.98091291517113921</v>
      </c>
      <c r="Q33" s="79">
        <f t="shared" si="13"/>
        <v>0</v>
      </c>
      <c r="R33" s="80">
        <f t="shared" si="14"/>
        <v>0</v>
      </c>
      <c r="S33" s="81">
        <f t="shared" si="15"/>
        <v>0</v>
      </c>
      <c r="T33" s="82">
        <f t="shared" si="28"/>
        <v>0</v>
      </c>
      <c r="U33" s="83">
        <f t="shared" si="29"/>
        <v>98235.431215280754</v>
      </c>
      <c r="V33" s="83">
        <f t="shared" si="30"/>
        <v>491177.1560764038</v>
      </c>
      <c r="W33" s="84">
        <f>SUM(V33:V$42)</f>
        <v>4600456.6083069295</v>
      </c>
      <c r="X33" s="85">
        <f t="shared" si="0"/>
        <v>491177.1560764038</v>
      </c>
      <c r="Y33" s="83">
        <f>SUM(X33:X$42)</f>
        <v>4291148.8609868735</v>
      </c>
      <c r="Z33" s="83">
        <f t="shared" si="1"/>
        <v>0</v>
      </c>
      <c r="AA33" s="84">
        <f>SUM(Z33:Z$42)</f>
        <v>309307.74732005649</v>
      </c>
      <c r="AB33" s="77">
        <f t="shared" si="2"/>
        <v>46.830930056438916</v>
      </c>
      <c r="AC33" s="78">
        <f t="shared" si="3"/>
        <v>43.682292711505653</v>
      </c>
      <c r="AD33" s="86">
        <f t="shared" si="16"/>
        <v>93.276585920590009</v>
      </c>
      <c r="AE33" s="78">
        <f t="shared" si="4"/>
        <v>3.1486373449332703</v>
      </c>
      <c r="AF33" s="87">
        <f t="shared" si="17"/>
        <v>6.7234140794100146</v>
      </c>
      <c r="AH33" s="88">
        <f t="shared" si="31"/>
        <v>0</v>
      </c>
      <c r="AI33" s="89">
        <f t="shared" si="18"/>
        <v>0</v>
      </c>
      <c r="AJ33" s="89">
        <f t="shared" si="32"/>
        <v>0</v>
      </c>
      <c r="AK33" s="89">
        <f>SUM(AJ33:AJ$42)/U33/U33</f>
        <v>0.23180163087370964</v>
      </c>
      <c r="AL33" s="89">
        <f t="shared" si="33"/>
        <v>0</v>
      </c>
      <c r="AM33" s="89">
        <f>SUM(AL33:AL$42)/U33/U33</f>
        <v>0.1835632411393438</v>
      </c>
      <c r="AN33" s="89">
        <f t="shared" si="34"/>
        <v>0</v>
      </c>
      <c r="AO33" s="90">
        <f>SUM(AN33:AN$42)/U33/U33</f>
        <v>1.7892798385595439E-2</v>
      </c>
      <c r="AP33" s="77">
        <f t="shared" si="5"/>
        <v>45.887272732425352</v>
      </c>
      <c r="AQ33" s="78">
        <f t="shared" si="6"/>
        <v>47.774587380452481</v>
      </c>
      <c r="AR33" s="78">
        <f t="shared" si="7"/>
        <v>42.842544804594951</v>
      </c>
      <c r="AS33" s="78">
        <f t="shared" si="8"/>
        <v>44.522040618416355</v>
      </c>
      <c r="AT33" s="78">
        <f t="shared" si="9"/>
        <v>2.8864599731444307</v>
      </c>
      <c r="AU33" s="91">
        <f t="shared" si="10"/>
        <v>3.4108147167221099</v>
      </c>
    </row>
    <row r="34" spans="1:47" ht="14.45" customHeight="1" x14ac:dyDescent="0.15">
      <c r="A34" s="208"/>
      <c r="B34" s="205" t="s">
        <v>85</v>
      </c>
      <c r="C34" s="71">
        <v>1649</v>
      </c>
      <c r="D34" s="72">
        <v>3</v>
      </c>
      <c r="E34" s="72">
        <v>553</v>
      </c>
      <c r="F34" s="128">
        <v>0</v>
      </c>
      <c r="G34" s="74" t="s">
        <v>85</v>
      </c>
      <c r="H34" s="72">
        <v>3950745</v>
      </c>
      <c r="I34" s="72">
        <v>4966</v>
      </c>
      <c r="J34" s="75">
        <v>45</v>
      </c>
      <c r="K34" s="72">
        <v>98385</v>
      </c>
      <c r="L34" s="76">
        <v>4167367</v>
      </c>
      <c r="M34" s="179"/>
      <c r="N34" s="54"/>
      <c r="O34" s="77">
        <f t="shared" si="26"/>
        <v>0.53503184713375795</v>
      </c>
      <c r="P34" s="78">
        <f t="shared" si="27"/>
        <v>0.98169390256016631</v>
      </c>
      <c r="Q34" s="79">
        <f t="shared" si="13"/>
        <v>1.8192844147968466E-3</v>
      </c>
      <c r="R34" s="80">
        <f t="shared" si="14"/>
        <v>1.85320944751956E-3</v>
      </c>
      <c r="S34" s="81">
        <f t="shared" si="15"/>
        <v>0</v>
      </c>
      <c r="T34" s="82">
        <f t="shared" si="28"/>
        <v>9.2262965060977246E-3</v>
      </c>
      <c r="U34" s="83">
        <f t="shared" si="29"/>
        <v>98235.431215280754</v>
      </c>
      <c r="V34" s="83">
        <f t="shared" si="30"/>
        <v>489070.0384728004</v>
      </c>
      <c r="W34" s="84">
        <f>SUM(V34:V$42)</f>
        <v>4109279.4522305261</v>
      </c>
      <c r="X34" s="85">
        <f t="shared" si="0"/>
        <v>489070.0384728004</v>
      </c>
      <c r="Y34" s="83">
        <f>SUM(X34:X$42)</f>
        <v>3799971.7049104697</v>
      </c>
      <c r="Z34" s="83">
        <f t="shared" si="1"/>
        <v>0</v>
      </c>
      <c r="AA34" s="84">
        <f>SUM(Z34:Z$42)</f>
        <v>309307.74732005649</v>
      </c>
      <c r="AB34" s="77">
        <f t="shared" si="2"/>
        <v>41.830930056438923</v>
      </c>
      <c r="AC34" s="78">
        <f t="shared" si="3"/>
        <v>38.682292711505653</v>
      </c>
      <c r="AD34" s="86">
        <f t="shared" si="16"/>
        <v>92.472944444015269</v>
      </c>
      <c r="AE34" s="78">
        <f t="shared" si="4"/>
        <v>3.1486373449332703</v>
      </c>
      <c r="AF34" s="87">
        <f t="shared" si="17"/>
        <v>7.5270555559847256</v>
      </c>
      <c r="AH34" s="88">
        <f t="shared" si="31"/>
        <v>2.8113054301948839E-5</v>
      </c>
      <c r="AI34" s="89">
        <f t="shared" si="18"/>
        <v>0</v>
      </c>
      <c r="AJ34" s="89">
        <f t="shared" si="32"/>
        <v>423727798.29849583</v>
      </c>
      <c r="AK34" s="89">
        <f>SUM(AJ34:AJ$42)/U34/U34</f>
        <v>0.23180163087370964</v>
      </c>
      <c r="AL34" s="89">
        <f t="shared" si="33"/>
        <v>358321195.03020203</v>
      </c>
      <c r="AM34" s="89">
        <f>SUM(AL34:AL$42)/U34/U34</f>
        <v>0.1835632411393438</v>
      </c>
      <c r="AN34" s="89">
        <f t="shared" si="34"/>
        <v>2739937.6804693351</v>
      </c>
      <c r="AO34" s="90">
        <f>SUM(AN34:AN$42)/U34/U34</f>
        <v>1.7892798385595439E-2</v>
      </c>
      <c r="AP34" s="77">
        <f t="shared" si="5"/>
        <v>40.887272732425359</v>
      </c>
      <c r="AQ34" s="78">
        <f t="shared" si="6"/>
        <v>42.774587380452488</v>
      </c>
      <c r="AR34" s="78">
        <f t="shared" si="7"/>
        <v>37.842544804594951</v>
      </c>
      <c r="AS34" s="78">
        <f t="shared" si="8"/>
        <v>39.522040618416355</v>
      </c>
      <c r="AT34" s="78">
        <f t="shared" si="9"/>
        <v>2.8864599731444307</v>
      </c>
      <c r="AU34" s="91">
        <f t="shared" si="10"/>
        <v>3.4108147167221099</v>
      </c>
    </row>
    <row r="35" spans="1:47" ht="14.45" customHeight="1" x14ac:dyDescent="0.15">
      <c r="A35" s="208"/>
      <c r="B35" s="205" t="s">
        <v>87</v>
      </c>
      <c r="C35" s="71">
        <v>2343</v>
      </c>
      <c r="D35" s="72">
        <v>6</v>
      </c>
      <c r="E35" s="72">
        <v>794</v>
      </c>
      <c r="F35" s="128">
        <v>0</v>
      </c>
      <c r="G35" s="74" t="s">
        <v>87</v>
      </c>
      <c r="H35" s="72">
        <v>3800955</v>
      </c>
      <c r="I35" s="72">
        <v>7376</v>
      </c>
      <c r="J35" s="75">
        <v>50</v>
      </c>
      <c r="K35" s="72">
        <v>97757</v>
      </c>
      <c r="L35" s="76">
        <v>3676902</v>
      </c>
      <c r="M35" s="179"/>
      <c r="N35" s="54"/>
      <c r="O35" s="77">
        <f t="shared" si="26"/>
        <v>0.52678762006403412</v>
      </c>
      <c r="P35" s="78">
        <f t="shared" si="27"/>
        <v>1.0077020280165589</v>
      </c>
      <c r="Q35" s="79">
        <f t="shared" si="13"/>
        <v>2.5608194622279128E-3</v>
      </c>
      <c r="R35" s="80">
        <f t="shared" si="14"/>
        <v>2.5412467088791373E-3</v>
      </c>
      <c r="S35" s="81">
        <f t="shared" si="15"/>
        <v>0</v>
      </c>
      <c r="T35" s="82">
        <f t="shared" si="28"/>
        <v>1.263029080107579E-2</v>
      </c>
      <c r="U35" s="83">
        <f t="shared" si="29"/>
        <v>97329.081999484202</v>
      </c>
      <c r="V35" s="83">
        <f t="shared" si="30"/>
        <v>483736.82285945362</v>
      </c>
      <c r="W35" s="84">
        <f>SUM(V35:V$42)</f>
        <v>3620209.4137577256</v>
      </c>
      <c r="X35" s="85">
        <f t="shared" si="0"/>
        <v>483736.82285945362</v>
      </c>
      <c r="Y35" s="83">
        <f>SUM(X35:X$42)</f>
        <v>3310901.6664376692</v>
      </c>
      <c r="Z35" s="83">
        <f t="shared" si="1"/>
        <v>0</v>
      </c>
      <c r="AA35" s="84">
        <f>SUM(Z35:Z$42)</f>
        <v>309307.74732005649</v>
      </c>
      <c r="AB35" s="77">
        <f t="shared" si="2"/>
        <v>37.195556963918669</v>
      </c>
      <c r="AC35" s="78">
        <f t="shared" si="3"/>
        <v>34.017598835004065</v>
      </c>
      <c r="AD35" s="86">
        <f t="shared" si="16"/>
        <v>91.456081348647729</v>
      </c>
      <c r="AE35" s="78">
        <f t="shared" si="4"/>
        <v>3.1779581289146002</v>
      </c>
      <c r="AF35" s="87">
        <f t="shared" si="17"/>
        <v>8.5439186513522554</v>
      </c>
      <c r="AH35" s="88">
        <f t="shared" si="31"/>
        <v>2.6251568017746191E-5</v>
      </c>
      <c r="AI35" s="89">
        <f t="shared" si="18"/>
        <v>0</v>
      </c>
      <c r="AJ35" s="89">
        <f t="shared" si="32"/>
        <v>304697616.72669417</v>
      </c>
      <c r="AK35" s="89">
        <f>SUM(AJ35:AJ$42)/U35/U35</f>
        <v>0.19140861596695674</v>
      </c>
      <c r="AL35" s="89">
        <f t="shared" si="33"/>
        <v>251239606.60421833</v>
      </c>
      <c r="AM35" s="89">
        <f>SUM(AL35:AL$42)/U35/U35</f>
        <v>0.14917219603697215</v>
      </c>
      <c r="AN35" s="89">
        <f t="shared" si="34"/>
        <v>2576186.1782863121</v>
      </c>
      <c r="AO35" s="90">
        <f>SUM(AN35:AN$42)/U35/U35</f>
        <v>1.7938355073753114E-2</v>
      </c>
      <c r="AP35" s="77">
        <f t="shared" si="5"/>
        <v>36.338051664169065</v>
      </c>
      <c r="AQ35" s="78">
        <f t="shared" si="6"/>
        <v>38.053062263668274</v>
      </c>
      <c r="AR35" s="78">
        <f t="shared" si="7"/>
        <v>33.260591630087475</v>
      </c>
      <c r="AS35" s="78">
        <f t="shared" si="8"/>
        <v>34.774606039920656</v>
      </c>
      <c r="AT35" s="78">
        <f t="shared" si="9"/>
        <v>2.9154472056155307</v>
      </c>
      <c r="AU35" s="91">
        <f t="shared" si="10"/>
        <v>3.4404690522136696</v>
      </c>
    </row>
    <row r="36" spans="1:47" ht="14.45" customHeight="1" x14ac:dyDescent="0.15">
      <c r="A36" s="208"/>
      <c r="B36" s="205" t="s">
        <v>89</v>
      </c>
      <c r="C36" s="71">
        <v>2518</v>
      </c>
      <c r="D36" s="72">
        <v>11</v>
      </c>
      <c r="E36" s="72">
        <v>836</v>
      </c>
      <c r="F36" s="128">
        <v>1</v>
      </c>
      <c r="G36" s="74" t="s">
        <v>89</v>
      </c>
      <c r="H36" s="72">
        <v>4359516</v>
      </c>
      <c r="I36" s="72">
        <v>12192</v>
      </c>
      <c r="J36" s="75">
        <v>55</v>
      </c>
      <c r="K36" s="72">
        <v>96820</v>
      </c>
      <c r="L36" s="76">
        <v>3190334</v>
      </c>
      <c r="M36" s="179"/>
      <c r="N36" s="54"/>
      <c r="O36" s="77">
        <f t="shared" si="26"/>
        <v>0.52787878787878784</v>
      </c>
      <c r="P36" s="78">
        <f t="shared" si="27"/>
        <v>1.0190450332726677</v>
      </c>
      <c r="Q36" s="79">
        <f t="shared" si="13"/>
        <v>4.368546465448769E-3</v>
      </c>
      <c r="R36" s="80">
        <f t="shared" si="14"/>
        <v>4.2869022690971391E-3</v>
      </c>
      <c r="S36" s="81">
        <f t="shared" si="15"/>
        <v>1.1961722488038277E-3</v>
      </c>
      <c r="T36" s="82">
        <f t="shared" si="28"/>
        <v>2.1219773865619084E-2</v>
      </c>
      <c r="U36" s="83">
        <f t="shared" si="29"/>
        <v>96099.787390428959</v>
      </c>
      <c r="V36" s="83">
        <f t="shared" si="30"/>
        <v>475685.15187738405</v>
      </c>
      <c r="W36" s="84">
        <f>SUM(V36:V$42)</f>
        <v>3136472.5908982717</v>
      </c>
      <c r="X36" s="85">
        <f t="shared" si="0"/>
        <v>475116.15049954026</v>
      </c>
      <c r="Y36" s="83">
        <f>SUM(X36:X$42)</f>
        <v>2827164.8435782152</v>
      </c>
      <c r="Z36" s="83">
        <f t="shared" si="1"/>
        <v>569.00137784376079</v>
      </c>
      <c r="AA36" s="84">
        <f>SUM(Z36:Z$42)</f>
        <v>309307.74732005649</v>
      </c>
      <c r="AB36" s="77">
        <f t="shared" si="2"/>
        <v>32.63766420372589</v>
      </c>
      <c r="AC36" s="78">
        <f t="shared" si="3"/>
        <v>29.419054093139298</v>
      </c>
      <c r="AD36" s="86">
        <f t="shared" si="16"/>
        <v>90.138356438451382</v>
      </c>
      <c r="AE36" s="78">
        <f t="shared" si="4"/>
        <v>3.2186101105865914</v>
      </c>
      <c r="AF36" s="87">
        <f t="shared" si="17"/>
        <v>9.8616435615486147</v>
      </c>
      <c r="AH36" s="88">
        <f t="shared" si="31"/>
        <v>4.0065817139438271E-5</v>
      </c>
      <c r="AI36" s="89">
        <f t="shared" si="18"/>
        <v>1.4291165320036114E-6</v>
      </c>
      <c r="AJ36" s="89">
        <f t="shared" si="32"/>
        <v>347568901.62862474</v>
      </c>
      <c r="AK36" s="89">
        <f>SUM(AJ36:AJ$42)/U36/U36</f>
        <v>0.16334369716818548</v>
      </c>
      <c r="AL36" s="89">
        <f t="shared" si="33"/>
        <v>277375192.2804116</v>
      </c>
      <c r="AM36" s="89">
        <f>SUM(AL36:AL$42)/U36/U36</f>
        <v>0.12580832694394695</v>
      </c>
      <c r="AN36" s="89">
        <f t="shared" si="34"/>
        <v>4316683.2194624208</v>
      </c>
      <c r="AO36" s="90">
        <f>SUM(AN36:AN$42)/U36/U36</f>
        <v>1.8121266181847544E-2</v>
      </c>
      <c r="AP36" s="77">
        <f t="shared" si="5"/>
        <v>31.84551450383243</v>
      </c>
      <c r="AQ36" s="78">
        <f t="shared" si="6"/>
        <v>33.429813903619355</v>
      </c>
      <c r="AR36" s="78">
        <f t="shared" si="7"/>
        <v>28.723852490157928</v>
      </c>
      <c r="AS36" s="78">
        <f t="shared" si="8"/>
        <v>30.114255696120669</v>
      </c>
      <c r="AT36" s="78">
        <f t="shared" si="9"/>
        <v>2.9547642158597918</v>
      </c>
      <c r="AU36" s="91">
        <f t="shared" si="10"/>
        <v>3.4824560053133911</v>
      </c>
    </row>
    <row r="37" spans="1:47" ht="14.45" customHeight="1" x14ac:dyDescent="0.15">
      <c r="A37" s="208"/>
      <c r="B37" s="205" t="s">
        <v>91</v>
      </c>
      <c r="C37" s="71">
        <v>2424</v>
      </c>
      <c r="D37" s="72">
        <v>13</v>
      </c>
      <c r="E37" s="72">
        <v>801</v>
      </c>
      <c r="F37" s="128">
        <v>2</v>
      </c>
      <c r="G37" s="74" t="s">
        <v>91</v>
      </c>
      <c r="H37" s="72">
        <v>5117803</v>
      </c>
      <c r="I37" s="72">
        <v>19941</v>
      </c>
      <c r="J37" s="75">
        <v>60</v>
      </c>
      <c r="K37" s="72">
        <v>95500</v>
      </c>
      <c r="L37" s="76">
        <v>2709350</v>
      </c>
      <c r="M37" s="179"/>
      <c r="N37" s="54"/>
      <c r="O37" s="77">
        <f t="shared" si="26"/>
        <v>0.53039832285115307</v>
      </c>
      <c r="P37" s="78">
        <f t="shared" si="27"/>
        <v>0.96597192070712601</v>
      </c>
      <c r="Q37" s="79">
        <f t="shared" si="13"/>
        <v>5.3630363036303629E-3</v>
      </c>
      <c r="R37" s="80">
        <f t="shared" si="14"/>
        <v>5.5519587978338216E-3</v>
      </c>
      <c r="S37" s="81">
        <f t="shared" si="15"/>
        <v>2.4968789013732834E-3</v>
      </c>
      <c r="T37" s="82">
        <f t="shared" si="28"/>
        <v>2.7402572794777914E-2</v>
      </c>
      <c r="U37" s="83">
        <f t="shared" si="29"/>
        <v>94060.571633469983</v>
      </c>
      <c r="V37" s="83">
        <f t="shared" si="30"/>
        <v>464250.86265233712</v>
      </c>
      <c r="W37" s="84">
        <f>SUM(V37:V$42)</f>
        <v>2660787.4390208879</v>
      </c>
      <c r="X37" s="85">
        <f t="shared" si="0"/>
        <v>463091.68446843617</v>
      </c>
      <c r="Y37" s="83">
        <f>SUM(X37:X$42)</f>
        <v>2352048.6930786753</v>
      </c>
      <c r="Z37" s="83">
        <f t="shared" si="1"/>
        <v>1159.1781839009666</v>
      </c>
      <c r="AA37" s="84">
        <f>SUM(Z37:Z$42)</f>
        <v>308738.7459422127</v>
      </c>
      <c r="AB37" s="77">
        <f t="shared" si="2"/>
        <v>28.288021142262423</v>
      </c>
      <c r="AC37" s="78">
        <f t="shared" si="3"/>
        <v>25.00568146921335</v>
      </c>
      <c r="AD37" s="86">
        <f t="shared" si="16"/>
        <v>88.396715144753472</v>
      </c>
      <c r="AE37" s="78">
        <f t="shared" si="4"/>
        <v>3.2823396730490724</v>
      </c>
      <c r="AF37" s="87">
        <f t="shared" si="17"/>
        <v>11.60328485524653</v>
      </c>
      <c r="AH37" s="88">
        <f t="shared" si="31"/>
        <v>5.617879819805838E-5</v>
      </c>
      <c r="AI37" s="89">
        <f t="shared" si="18"/>
        <v>3.1094188478466422E-6</v>
      </c>
      <c r="AJ37" s="89">
        <f t="shared" si="32"/>
        <v>345320980.46181738</v>
      </c>
      <c r="AK37" s="89">
        <f>SUM(AJ37:AJ$42)/U37/U37</f>
        <v>0.13121809031055745</v>
      </c>
      <c r="AL37" s="89">
        <f t="shared" si="33"/>
        <v>263380493.49691626</v>
      </c>
      <c r="AM37" s="89">
        <f>SUM(AL37:AL$42)/U37/U37</f>
        <v>9.9971389557396137E-2</v>
      </c>
      <c r="AN37" s="89">
        <f t="shared" si="34"/>
        <v>6308291.206848681</v>
      </c>
      <c r="AO37" s="90">
        <f>SUM(AN37:AN$42)/U37/U37</f>
        <v>1.8427610176914664E-2</v>
      </c>
      <c r="AP37" s="77">
        <f t="shared" si="5"/>
        <v>27.578030004474748</v>
      </c>
      <c r="AQ37" s="78">
        <f t="shared" si="6"/>
        <v>28.998012280050098</v>
      </c>
      <c r="AR37" s="78">
        <f t="shared" si="7"/>
        <v>24.385963718843318</v>
      </c>
      <c r="AS37" s="78">
        <f t="shared" si="8"/>
        <v>25.625399219583382</v>
      </c>
      <c r="AT37" s="78">
        <f t="shared" si="9"/>
        <v>3.0162729384586027</v>
      </c>
      <c r="AU37" s="91">
        <f t="shared" si="10"/>
        <v>3.5484064076395421</v>
      </c>
    </row>
    <row r="38" spans="1:47" ht="14.45" customHeight="1" x14ac:dyDescent="0.15">
      <c r="A38" s="208"/>
      <c r="B38" s="205" t="s">
        <v>93</v>
      </c>
      <c r="C38" s="71">
        <v>2153</v>
      </c>
      <c r="D38" s="72">
        <v>13</v>
      </c>
      <c r="E38" s="72">
        <v>726</v>
      </c>
      <c r="F38" s="126">
        <v>13</v>
      </c>
      <c r="G38" s="74" t="s">
        <v>93</v>
      </c>
      <c r="H38" s="72">
        <v>4296437</v>
      </c>
      <c r="I38" s="72">
        <v>25619</v>
      </c>
      <c r="J38" s="75">
        <v>65</v>
      </c>
      <c r="K38" s="72">
        <v>93592</v>
      </c>
      <c r="L38" s="76">
        <v>2236330</v>
      </c>
      <c r="M38" s="179"/>
      <c r="N38" s="54"/>
      <c r="O38" s="77">
        <f t="shared" si="26"/>
        <v>0.53183823529411767</v>
      </c>
      <c r="P38" s="78">
        <f t="shared" si="27"/>
        <v>1.011915005096083</v>
      </c>
      <c r="Q38" s="79">
        <f t="shared" si="13"/>
        <v>6.0380863910822107E-3</v>
      </c>
      <c r="R38" s="80">
        <f t="shared" si="14"/>
        <v>5.9669896786527883E-3</v>
      </c>
      <c r="S38" s="81">
        <f t="shared" si="15"/>
        <v>1.790633608815427E-2</v>
      </c>
      <c r="T38" s="82">
        <f t="shared" si="28"/>
        <v>2.9423966722660597E-2</v>
      </c>
      <c r="U38" s="83">
        <f t="shared" si="29"/>
        <v>91483.069972165409</v>
      </c>
      <c r="V38" s="83">
        <f t="shared" si="30"/>
        <v>451114.37282652926</v>
      </c>
      <c r="W38" s="84">
        <f>SUM(V38:V$42)</f>
        <v>2196536.5763685508</v>
      </c>
      <c r="X38" s="85">
        <f t="shared" si="0"/>
        <v>443036.56725250051</v>
      </c>
      <c r="Y38" s="83">
        <f>SUM(X38:X$42)</f>
        <v>1888957.0086102388</v>
      </c>
      <c r="Z38" s="83">
        <f t="shared" si="1"/>
        <v>8077.8055740287609</v>
      </c>
      <c r="AA38" s="84">
        <f>SUM(Z38:Z$42)</f>
        <v>307579.56775831175</v>
      </c>
      <c r="AB38" s="77">
        <f t="shared" si="2"/>
        <v>24.010306792687082</v>
      </c>
      <c r="AC38" s="78">
        <f t="shared" si="3"/>
        <v>20.648159371837565</v>
      </c>
      <c r="AD38" s="86">
        <f t="shared" si="16"/>
        <v>85.997065968879909</v>
      </c>
      <c r="AE38" s="78">
        <f t="shared" si="4"/>
        <v>3.3621474208495163</v>
      </c>
      <c r="AF38" s="87">
        <f t="shared" si="17"/>
        <v>14.002934031120082</v>
      </c>
      <c r="AH38" s="88">
        <f t="shared" si="31"/>
        <v>6.4638110414681548E-5</v>
      </c>
      <c r="AI38" s="89">
        <f t="shared" si="18"/>
        <v>2.4222726192909554E-5</v>
      </c>
      <c r="AJ38" s="89">
        <f t="shared" si="32"/>
        <v>261789444.16705468</v>
      </c>
      <c r="AK38" s="89">
        <f>SUM(AJ38:AJ$42)/U38/U38</f>
        <v>9.7455128036432942E-2</v>
      </c>
      <c r="AL38" s="89">
        <f t="shared" si="33"/>
        <v>191747801.43300018</v>
      </c>
      <c r="AM38" s="89">
        <f>SUM(AL38:AL$42)/U38/U38</f>
        <v>7.4213670098878928E-2</v>
      </c>
      <c r="AN38" s="89">
        <f t="shared" si="34"/>
        <v>11238348.141384285</v>
      </c>
      <c r="AO38" s="90">
        <f>SUM(AN38:AN$42)/U38/U38</f>
        <v>1.8726865280522916E-2</v>
      </c>
      <c r="AP38" s="77">
        <f t="shared" si="5"/>
        <v>23.398437836239086</v>
      </c>
      <c r="AQ38" s="78">
        <f t="shared" si="6"/>
        <v>24.622175749135078</v>
      </c>
      <c r="AR38" s="78">
        <f t="shared" si="7"/>
        <v>20.114212525183468</v>
      </c>
      <c r="AS38" s="78">
        <f t="shared" si="8"/>
        <v>21.182106218491661</v>
      </c>
      <c r="AT38" s="78">
        <f t="shared" si="9"/>
        <v>3.0939289918375321</v>
      </c>
      <c r="AU38" s="91">
        <f t="shared" si="10"/>
        <v>3.6303658498615006</v>
      </c>
    </row>
    <row r="39" spans="1:47" ht="14.45" customHeight="1" x14ac:dyDescent="0.15">
      <c r="A39" s="208"/>
      <c r="B39" s="205" t="s">
        <v>95</v>
      </c>
      <c r="C39" s="71">
        <v>2696</v>
      </c>
      <c r="D39" s="72">
        <v>34</v>
      </c>
      <c r="E39" s="72">
        <v>894</v>
      </c>
      <c r="F39" s="126">
        <v>23</v>
      </c>
      <c r="G39" s="74" t="s">
        <v>95</v>
      </c>
      <c r="H39" s="72">
        <v>3752050</v>
      </c>
      <c r="I39" s="72">
        <v>36778</v>
      </c>
      <c r="J39" s="75">
        <v>70</v>
      </c>
      <c r="K39" s="72">
        <v>90872</v>
      </c>
      <c r="L39" s="76">
        <v>1774737</v>
      </c>
      <c r="M39" s="179"/>
      <c r="N39" s="54"/>
      <c r="O39" s="77">
        <f t="shared" si="26"/>
        <v>0.54497136311569305</v>
      </c>
      <c r="P39" s="78">
        <f t="shared" si="27"/>
        <v>0.99801629707031625</v>
      </c>
      <c r="Q39" s="79">
        <f t="shared" si="13"/>
        <v>1.2611275964391691E-2</v>
      </c>
      <c r="R39" s="80">
        <f t="shared" si="14"/>
        <v>1.2636342714454843E-2</v>
      </c>
      <c r="S39" s="81">
        <f t="shared" si="15"/>
        <v>2.5727069351230425E-2</v>
      </c>
      <c r="T39" s="82">
        <f t="shared" si="28"/>
        <v>6.1416033978804574E-2</v>
      </c>
      <c r="U39" s="83">
        <f t="shared" si="29"/>
        <v>88791.275165617582</v>
      </c>
      <c r="V39" s="83">
        <f t="shared" si="30"/>
        <v>431549.5468760099</v>
      </c>
      <c r="W39" s="84">
        <f>SUM(V39:V$42)</f>
        <v>1745422.2035420216</v>
      </c>
      <c r="X39" s="85">
        <f t="shared" si="0"/>
        <v>420447.04175503878</v>
      </c>
      <c r="Y39" s="83">
        <f>SUM(X39:X$42)</f>
        <v>1445920.4413577383</v>
      </c>
      <c r="Z39" s="83">
        <f t="shared" si="1"/>
        <v>11102.505120971173</v>
      </c>
      <c r="AA39" s="84">
        <f>SUM(Z39:Z$42)</f>
        <v>299501.762184283</v>
      </c>
      <c r="AB39" s="77">
        <f t="shared" si="2"/>
        <v>19.657586855086603</v>
      </c>
      <c r="AC39" s="78">
        <f t="shared" si="3"/>
        <v>16.284487847040612</v>
      </c>
      <c r="AD39" s="86">
        <f t="shared" si="16"/>
        <v>82.840726926900672</v>
      </c>
      <c r="AE39" s="78">
        <f t="shared" si="4"/>
        <v>3.3730990080459877</v>
      </c>
      <c r="AF39" s="87">
        <f t="shared" si="17"/>
        <v>17.159273073099325</v>
      </c>
      <c r="AH39" s="88">
        <f t="shared" si="31"/>
        <v>1.0412565576322517E-4</v>
      </c>
      <c r="AI39" s="89">
        <f t="shared" si="18"/>
        <v>2.8037122207860635E-5</v>
      </c>
      <c r="AJ39" s="89">
        <f t="shared" si="32"/>
        <v>267181290.35071692</v>
      </c>
      <c r="AK39" s="89">
        <f>SUM(AJ39:AJ$42)/U39/U39</f>
        <v>7.0247974812783956E-2</v>
      </c>
      <c r="AL39" s="89">
        <f t="shared" si="33"/>
        <v>178333348.58971059</v>
      </c>
      <c r="AM39" s="89">
        <f>SUM(AL39:AL$42)/U39/U39</f>
        <v>5.4460128335799107E-2</v>
      </c>
      <c r="AN39" s="89">
        <f t="shared" si="34"/>
        <v>15387919.265400413</v>
      </c>
      <c r="AO39" s="90">
        <f>SUM(AN39:AN$42)/U39/U39</f>
        <v>1.8454040520808009E-2</v>
      </c>
      <c r="AP39" s="77">
        <f t="shared" si="5"/>
        <v>19.138101898576032</v>
      </c>
      <c r="AQ39" s="78">
        <f t="shared" si="6"/>
        <v>20.177071811597173</v>
      </c>
      <c r="AR39" s="78">
        <f t="shared" si="7"/>
        <v>15.827088646106892</v>
      </c>
      <c r="AS39" s="78">
        <f t="shared" si="8"/>
        <v>16.741887047974334</v>
      </c>
      <c r="AT39" s="78">
        <f t="shared" si="9"/>
        <v>3.1068415347898628</v>
      </c>
      <c r="AU39" s="91">
        <f t="shared" si="10"/>
        <v>3.6393564813021126</v>
      </c>
    </row>
    <row r="40" spans="1:47" ht="14.45" customHeight="1" x14ac:dyDescent="0.15">
      <c r="A40" s="208"/>
      <c r="B40" s="205" t="s">
        <v>97</v>
      </c>
      <c r="C40" s="71">
        <v>3252</v>
      </c>
      <c r="D40" s="72">
        <v>50</v>
      </c>
      <c r="E40" s="72">
        <v>1077</v>
      </c>
      <c r="F40" s="126">
        <v>73</v>
      </c>
      <c r="G40" s="74" t="s">
        <v>97</v>
      </c>
      <c r="H40" s="72">
        <v>3379056</v>
      </c>
      <c r="I40" s="72">
        <v>60415</v>
      </c>
      <c r="J40" s="75">
        <v>75</v>
      </c>
      <c r="K40" s="72">
        <v>86507</v>
      </c>
      <c r="L40" s="76">
        <v>1330308</v>
      </c>
      <c r="M40" s="179"/>
      <c r="N40" s="54"/>
      <c r="O40" s="77">
        <f t="shared" si="26"/>
        <v>0.54519639065817416</v>
      </c>
      <c r="P40" s="78">
        <f t="shared" si="27"/>
        <v>0.985536928225339</v>
      </c>
      <c r="Q40" s="79">
        <f t="shared" si="13"/>
        <v>1.5375153751537515E-2</v>
      </c>
      <c r="R40" s="80">
        <f t="shared" si="14"/>
        <v>1.5600789083797832E-2</v>
      </c>
      <c r="S40" s="81">
        <f t="shared" si="15"/>
        <v>6.778087279480037E-2</v>
      </c>
      <c r="T40" s="82">
        <f t="shared" si="28"/>
        <v>7.5331451011211983E-2</v>
      </c>
      <c r="U40" s="83">
        <f t="shared" si="29"/>
        <v>83338.067193024632</v>
      </c>
      <c r="V40" s="83">
        <f t="shared" si="30"/>
        <v>402414.10177389096</v>
      </c>
      <c r="W40" s="84">
        <f>SUM(V40:V$42)</f>
        <v>1313872.6566660115</v>
      </c>
      <c r="X40" s="85">
        <f t="shared" si="0"/>
        <v>375138.12273072102</v>
      </c>
      <c r="Y40" s="83">
        <f>SUM(X40:X$42)</f>
        <v>1025473.3996026996</v>
      </c>
      <c r="Z40" s="83">
        <f t="shared" si="1"/>
        <v>27275.979043169955</v>
      </c>
      <c r="AA40" s="84">
        <f>SUM(Z40:Z$42)</f>
        <v>288399.25706331182</v>
      </c>
      <c r="AB40" s="77">
        <f t="shared" si="2"/>
        <v>15.765576295678505</v>
      </c>
      <c r="AC40" s="78">
        <f t="shared" si="3"/>
        <v>12.304981794544563</v>
      </c>
      <c r="AD40" s="86">
        <f t="shared" si="16"/>
        <v>78.049679655018238</v>
      </c>
      <c r="AE40" s="78">
        <f t="shared" si="4"/>
        <v>3.4605945011339396</v>
      </c>
      <c r="AF40" s="87">
        <f t="shared" si="17"/>
        <v>21.950320344981751</v>
      </c>
      <c r="AH40" s="88">
        <f t="shared" si="31"/>
        <v>1.0494669041556816E-4</v>
      </c>
      <c r="AI40" s="89">
        <f t="shared" si="18"/>
        <v>5.8669104993477674E-5</v>
      </c>
      <c r="AJ40" s="89">
        <f t="shared" si="32"/>
        <v>144947785.49537906</v>
      </c>
      <c r="AK40" s="89">
        <f>SUM(AJ40:AJ$42)/U40/U40</f>
        <v>4.127234260043728E-2</v>
      </c>
      <c r="AL40" s="89">
        <f t="shared" si="33"/>
        <v>90768493.355849504</v>
      </c>
      <c r="AM40" s="89">
        <f>SUM(AL40:AL$42)/U40/U40</f>
        <v>3.6143398828680881E-2</v>
      </c>
      <c r="AN40" s="89">
        <f t="shared" si="34"/>
        <v>18648677.25756494</v>
      </c>
      <c r="AO40" s="90">
        <f>SUM(AN40:AN$42)/U40/U40</f>
        <v>1.8732518839360859E-2</v>
      </c>
      <c r="AP40" s="77">
        <f t="shared" si="5"/>
        <v>15.367390621232726</v>
      </c>
      <c r="AQ40" s="78">
        <f t="shared" si="6"/>
        <v>16.163761970124284</v>
      </c>
      <c r="AR40" s="78">
        <f t="shared" si="7"/>
        <v>11.932358015190292</v>
      </c>
      <c r="AS40" s="78">
        <f t="shared" si="8"/>
        <v>12.677605573898834</v>
      </c>
      <c r="AT40" s="78">
        <f t="shared" si="9"/>
        <v>3.1923355881910727</v>
      </c>
      <c r="AU40" s="91">
        <f t="shared" si="10"/>
        <v>3.7288534140768066</v>
      </c>
    </row>
    <row r="41" spans="1:47" ht="14.45" customHeight="1" x14ac:dyDescent="0.15">
      <c r="A41" s="208"/>
      <c r="B41" s="205" t="s">
        <v>99</v>
      </c>
      <c r="C41" s="71">
        <v>2678</v>
      </c>
      <c r="D41" s="72">
        <v>78</v>
      </c>
      <c r="E41" s="72">
        <v>909</v>
      </c>
      <c r="F41" s="126">
        <v>134</v>
      </c>
      <c r="G41" s="74" t="s">
        <v>99</v>
      </c>
      <c r="H41" s="72">
        <v>2663083</v>
      </c>
      <c r="I41" s="72">
        <v>91456</v>
      </c>
      <c r="J41" s="75">
        <v>80</v>
      </c>
      <c r="K41" s="72">
        <v>78971</v>
      </c>
      <c r="L41" s="76">
        <v>914910</v>
      </c>
      <c r="M41" s="179"/>
      <c r="N41" s="54"/>
      <c r="O41" s="77">
        <f>IF(K41&lt;0.5,0.5,((L41-L42)-5*K42)/5/(K41-K42))</f>
        <v>0.5416790548470386</v>
      </c>
      <c r="P41" s="78">
        <f>IF(H41&lt;0.5,1,(I41/H41)/((K41-K42)/(L41-L42)))</f>
        <v>0.98226453147566195</v>
      </c>
      <c r="Q41" s="79">
        <f t="shared" si="13"/>
        <v>2.9126213592233011E-2</v>
      </c>
      <c r="R41" s="80">
        <f t="shared" si="14"/>
        <v>2.9652107613492389E-2</v>
      </c>
      <c r="S41" s="81">
        <f t="shared" si="15"/>
        <v>0.1474147414741474</v>
      </c>
      <c r="T41" s="82">
        <f>5*R41/(1+5*(1-O41)*R41)</f>
        <v>0.13882710964341199</v>
      </c>
      <c r="U41" s="83">
        <f t="shared" si="29"/>
        <v>77060.089666904212</v>
      </c>
      <c r="V41" s="83">
        <f>5*U41*((1-T41)+O41*T41)</f>
        <v>360784.79333626264</v>
      </c>
      <c r="W41" s="84">
        <f>SUM(V41:V$42)</f>
        <v>911458.55489212042</v>
      </c>
      <c r="X41" s="85">
        <f t="shared" si="0"/>
        <v>307599.79629879381</v>
      </c>
      <c r="Y41" s="83">
        <f>SUM(X41:X$42)</f>
        <v>650335.27687197854</v>
      </c>
      <c r="Z41" s="83">
        <f t="shared" si="1"/>
        <v>53184.997037468856</v>
      </c>
      <c r="AA41" s="84">
        <f>SUM(Z41:Z$42)</f>
        <v>261123.27802014185</v>
      </c>
      <c r="AB41" s="77">
        <f t="shared" si="2"/>
        <v>11.827893775259566</v>
      </c>
      <c r="AC41" s="78">
        <f t="shared" si="3"/>
        <v>8.4393267602345485</v>
      </c>
      <c r="AD41" s="86">
        <f t="shared" si="16"/>
        <v>71.351053032680326</v>
      </c>
      <c r="AE41" s="78">
        <f t="shared" si="4"/>
        <v>3.3885670150250182</v>
      </c>
      <c r="AF41" s="87">
        <f t="shared" si="17"/>
        <v>28.648946967319677</v>
      </c>
      <c r="AH41" s="88">
        <f>IF(D41=0,0,T41*T41*(1-T41)/D41)</f>
        <v>2.1278661738810621E-4</v>
      </c>
      <c r="AI41" s="89">
        <f t="shared" si="18"/>
        <v>1.3826582559984347E-4</v>
      </c>
      <c r="AJ41" s="89">
        <f>U41*U41*((1-O41)*5+AB42)^2*AH41</f>
        <v>141698268.62349188</v>
      </c>
      <c r="AK41" s="89">
        <f>SUM(AJ41:AJ$42)/U41/U41</f>
        <v>2.3861927601667911E-2</v>
      </c>
      <c r="AL41" s="89">
        <f>U41*U41*((1-O41)*5*(1-S41)+AC42)^2*AH41+V41*V41*AI41</f>
        <v>82025523.30522573</v>
      </c>
      <c r="AM41" s="89">
        <f>SUM(AL41:AL$42)/U41/U41</f>
        <v>2.6987016161386618E-2</v>
      </c>
      <c r="AN41" s="89">
        <f>U41*U41*((1-O41)*5*S41+AE42)^2*AH41+V41*V41*AI41</f>
        <v>33222713.42145814</v>
      </c>
      <c r="AO41" s="90">
        <f>SUM(AN41:AN$42)/U41/U41</f>
        <v>1.8768643929198595E-2</v>
      </c>
      <c r="AP41" s="77">
        <f t="shared" si="5"/>
        <v>11.52512656918439</v>
      </c>
      <c r="AQ41" s="78">
        <f t="shared" si="6"/>
        <v>12.130660981334742</v>
      </c>
      <c r="AR41" s="78">
        <f t="shared" si="7"/>
        <v>8.1173433425162091</v>
      </c>
      <c r="AS41" s="78">
        <f t="shared" si="8"/>
        <v>8.7613101779528879</v>
      </c>
      <c r="AT41" s="78">
        <f t="shared" si="9"/>
        <v>3.1200495621129045</v>
      </c>
      <c r="AU41" s="91">
        <f t="shared" si="10"/>
        <v>3.6570844679371319</v>
      </c>
    </row>
    <row r="42" spans="1:47" ht="14.45" customHeight="1" thickBot="1" x14ac:dyDescent="0.2">
      <c r="A42" s="209"/>
      <c r="B42" s="210" t="s">
        <v>101</v>
      </c>
      <c r="C42" s="131">
        <v>2730</v>
      </c>
      <c r="D42" s="131">
        <v>289</v>
      </c>
      <c r="E42" s="131">
        <v>911</v>
      </c>
      <c r="F42" s="132">
        <v>344</v>
      </c>
      <c r="G42" s="133" t="s">
        <v>101</v>
      </c>
      <c r="H42" s="131">
        <v>2761968</v>
      </c>
      <c r="I42" s="131">
        <v>292332</v>
      </c>
      <c r="J42" s="134">
        <v>85</v>
      </c>
      <c r="K42" s="131">
        <v>66190</v>
      </c>
      <c r="L42" s="135">
        <v>549344</v>
      </c>
      <c r="M42" s="179"/>
      <c r="N42" s="54"/>
      <c r="O42" s="136">
        <v>1</v>
      </c>
      <c r="P42" s="137">
        <f>IF(H42&lt;0.5,1,(I42/H42)/(K42/L42))</f>
        <v>0.87843517867442611</v>
      </c>
      <c r="Q42" s="138">
        <f t="shared" si="13"/>
        <v>0.10586080586080586</v>
      </c>
      <c r="R42" s="139">
        <f t="shared" si="14"/>
        <v>0.12051066308677624</v>
      </c>
      <c r="S42" s="140">
        <f t="shared" si="15"/>
        <v>0.37760702524698136</v>
      </c>
      <c r="T42" s="136">
        <v>1</v>
      </c>
      <c r="U42" s="141">
        <f>U41*(1-T41)</f>
        <v>66362.060149585741</v>
      </c>
      <c r="V42" s="141">
        <f>U42/R42</f>
        <v>550673.76155585784</v>
      </c>
      <c r="W42" s="142">
        <f>SUM(V42:V$42)</f>
        <v>550673.76155585784</v>
      </c>
      <c r="X42" s="136">
        <f t="shared" si="0"/>
        <v>342735.48057318479</v>
      </c>
      <c r="Y42" s="141">
        <f>SUM(X42:X$42)</f>
        <v>342735.48057318479</v>
      </c>
      <c r="Z42" s="141">
        <f t="shared" si="1"/>
        <v>207938.28098267299</v>
      </c>
      <c r="AA42" s="142">
        <f>SUM(Z42:Z$42)</f>
        <v>207938.28098267299</v>
      </c>
      <c r="AB42" s="143">
        <f t="shared" si="2"/>
        <v>8.2980208919764138</v>
      </c>
      <c r="AC42" s="137">
        <f t="shared" si="3"/>
        <v>5.1646299075198963</v>
      </c>
      <c r="AD42" s="144">
        <f t="shared" si="16"/>
        <v>62.239297475301846</v>
      </c>
      <c r="AE42" s="137">
        <f t="shared" si="4"/>
        <v>3.1333909844565162</v>
      </c>
      <c r="AF42" s="145">
        <f t="shared" si="17"/>
        <v>37.760702524698132</v>
      </c>
      <c r="AH42" s="146">
        <f>0</f>
        <v>0</v>
      </c>
      <c r="AI42" s="147">
        <f t="shared" si="18"/>
        <v>2.579801972899088E-4</v>
      </c>
      <c r="AJ42" s="147">
        <v>0</v>
      </c>
      <c r="AK42" s="147">
        <f>(1-R42)/R42/R42/D42</f>
        <v>0.20954716204740695</v>
      </c>
      <c r="AL42" s="147">
        <f>V42*V42*AI42</f>
        <v>78230325.6445207</v>
      </c>
      <c r="AM42" s="147">
        <f>(1-S42)*(1-S42)*(1-R42)/R42/R42/D42+AI42/R42/R42</f>
        <v>9.8936697280104319E-2</v>
      </c>
      <c r="AN42" s="147">
        <f>V42*V42*AI42</f>
        <v>78230325.6445207</v>
      </c>
      <c r="AO42" s="148">
        <f>S42*S42*(1-R42)/R42/R42/D42+AI42/R42/R42</f>
        <v>4.7642496252034358E-2</v>
      </c>
      <c r="AP42" s="143">
        <f t="shared" si="5"/>
        <v>7.4008049883493552</v>
      </c>
      <c r="AQ42" s="137">
        <f t="shared" si="6"/>
        <v>9.1952367956034724</v>
      </c>
      <c r="AR42" s="137">
        <f t="shared" si="7"/>
        <v>4.5481275017895948</v>
      </c>
      <c r="AS42" s="137">
        <f t="shared" si="8"/>
        <v>5.7811323132501977</v>
      </c>
      <c r="AT42" s="137">
        <f t="shared" si="9"/>
        <v>2.7055786265216204</v>
      </c>
      <c r="AU42" s="149">
        <f t="shared" si="10"/>
        <v>3.561203342391412</v>
      </c>
    </row>
    <row r="43" spans="1:47" ht="14.45" customHeight="1" thickTop="1" x14ac:dyDescent="0.15">
      <c r="G43" s="150"/>
      <c r="H43" s="150"/>
      <c r="I43" s="150"/>
      <c r="J43" s="150"/>
      <c r="K43" s="150"/>
      <c r="L43" s="150"/>
    </row>
    <row r="44" spans="1:47" ht="14.45" customHeight="1" thickBot="1" x14ac:dyDescent="0.2">
      <c r="A44" s="1" t="s">
        <v>103</v>
      </c>
      <c r="G44" s="150"/>
      <c r="H44" s="150"/>
      <c r="I44" s="150"/>
      <c r="J44" s="229" t="s">
        <v>104</v>
      </c>
      <c r="K44" s="230"/>
      <c r="L44" s="230"/>
      <c r="M44" s="230"/>
    </row>
    <row r="45" spans="1:47" ht="14.45" customHeight="1" thickTop="1" x14ac:dyDescent="0.15">
      <c r="A45" s="212" t="s">
        <v>18</v>
      </c>
      <c r="B45" s="214" t="s">
        <v>105</v>
      </c>
      <c r="C45" s="216" t="s">
        <v>35</v>
      </c>
      <c r="D45" s="217"/>
      <c r="E45" s="217"/>
      <c r="F45" s="218" t="s">
        <v>106</v>
      </c>
      <c r="G45" s="217"/>
      <c r="H45" s="217"/>
      <c r="I45" s="217"/>
      <c r="J45" s="218" t="s">
        <v>107</v>
      </c>
      <c r="K45" s="217"/>
      <c r="L45" s="217"/>
      <c r="M45" s="219"/>
    </row>
    <row r="46" spans="1:47" ht="14.45" customHeight="1" x14ac:dyDescent="0.15">
      <c r="A46" s="213"/>
      <c r="B46" s="215"/>
      <c r="C46" s="20" t="s">
        <v>108</v>
      </c>
      <c r="D46" s="220" t="s">
        <v>17</v>
      </c>
      <c r="E46" s="221"/>
      <c r="F46" s="22" t="s">
        <v>108</v>
      </c>
      <c r="G46" s="220" t="s">
        <v>17</v>
      </c>
      <c r="H46" s="222"/>
      <c r="I46" s="151" t="s">
        <v>216</v>
      </c>
      <c r="J46" s="22" t="s">
        <v>108</v>
      </c>
      <c r="K46" s="220" t="s">
        <v>17</v>
      </c>
      <c r="L46" s="222"/>
      <c r="M46" s="152" t="s">
        <v>216</v>
      </c>
    </row>
    <row r="47" spans="1:47" ht="14.45" customHeight="1" x14ac:dyDescent="0.15">
      <c r="A47" s="46" t="s">
        <v>65</v>
      </c>
      <c r="B47" s="47">
        <v>0</v>
      </c>
      <c r="C47" s="153">
        <f>AB7</f>
        <v>76.709830098446815</v>
      </c>
      <c r="D47" s="153">
        <f t="shared" ref="D47:E82" si="35">AP7</f>
        <v>74.972226944850107</v>
      </c>
      <c r="E47" s="154">
        <f t="shared" si="35"/>
        <v>78.447433252043524</v>
      </c>
      <c r="F47" s="155">
        <f>AC7</f>
        <v>75.233367937809163</v>
      </c>
      <c r="G47" s="153">
        <f t="shared" ref="G47:H82" si="36">AR7</f>
        <v>73.577568690566366</v>
      </c>
      <c r="H47" s="153">
        <f t="shared" si="36"/>
        <v>76.88916718505196</v>
      </c>
      <c r="I47" s="156">
        <f t="shared" ref="I47:J82" si="37">AD7</f>
        <v>98.075263419638901</v>
      </c>
      <c r="J47" s="155">
        <f t="shared" si="37"/>
        <v>1.476462160637656</v>
      </c>
      <c r="K47" s="153">
        <f t="shared" ref="K47:L82" si="38">AT7</f>
        <v>1.2801032769744285</v>
      </c>
      <c r="L47" s="153">
        <f t="shared" si="38"/>
        <v>1.6728210443008835</v>
      </c>
      <c r="M47" s="157">
        <f>AF7</f>
        <v>1.9247365803611014</v>
      </c>
    </row>
    <row r="48" spans="1:47" ht="14.45" customHeight="1" x14ac:dyDescent="0.15">
      <c r="A48" s="46"/>
      <c r="B48" s="70">
        <v>5</v>
      </c>
      <c r="C48" s="158">
        <f>AB8</f>
        <v>71.70983009844683</v>
      </c>
      <c r="D48" s="158">
        <f t="shared" si="35"/>
        <v>69.972226944850121</v>
      </c>
      <c r="E48" s="159">
        <f t="shared" si="35"/>
        <v>73.447433252043538</v>
      </c>
      <c r="F48" s="160">
        <f>AC8</f>
        <v>70.233367937809177</v>
      </c>
      <c r="G48" s="158">
        <f t="shared" si="36"/>
        <v>68.57756869056638</v>
      </c>
      <c r="H48" s="158">
        <f t="shared" si="36"/>
        <v>71.889167185051974</v>
      </c>
      <c r="I48" s="161">
        <f t="shared" si="37"/>
        <v>97.941060300086207</v>
      </c>
      <c r="J48" s="160">
        <f t="shared" si="37"/>
        <v>1.476462160637656</v>
      </c>
      <c r="K48" s="158">
        <f t="shared" si="38"/>
        <v>1.2801032769744285</v>
      </c>
      <c r="L48" s="158">
        <f t="shared" si="38"/>
        <v>1.6728210443008835</v>
      </c>
      <c r="M48" s="162">
        <f>AF8</f>
        <v>2.0589396999137985</v>
      </c>
    </row>
    <row r="49" spans="1:13" ht="14.45" customHeight="1" x14ac:dyDescent="0.15">
      <c r="A49" s="46"/>
      <c r="B49" s="70">
        <v>10</v>
      </c>
      <c r="C49" s="158">
        <f t="shared" ref="C49:C62" si="39">AB9</f>
        <v>66.70983009844683</v>
      </c>
      <c r="D49" s="158">
        <f t="shared" si="35"/>
        <v>64.972226944850121</v>
      </c>
      <c r="E49" s="159">
        <f t="shared" si="35"/>
        <v>68.447433252043538</v>
      </c>
      <c r="F49" s="160">
        <f t="shared" ref="F49:F62" si="40">AC9</f>
        <v>65.233367937809177</v>
      </c>
      <c r="G49" s="158">
        <f t="shared" si="36"/>
        <v>63.57756869056638</v>
      </c>
      <c r="H49" s="158">
        <f t="shared" si="36"/>
        <v>66.889167185051974</v>
      </c>
      <c r="I49" s="161">
        <f t="shared" si="37"/>
        <v>97.786739737668697</v>
      </c>
      <c r="J49" s="160">
        <f t="shared" si="37"/>
        <v>1.476462160637656</v>
      </c>
      <c r="K49" s="158">
        <f t="shared" si="38"/>
        <v>1.2801032769744285</v>
      </c>
      <c r="L49" s="158">
        <f t="shared" si="38"/>
        <v>1.6728210443008835</v>
      </c>
      <c r="M49" s="162">
        <f t="shared" ref="M49:M62" si="41">AF9</f>
        <v>2.2132602623313109</v>
      </c>
    </row>
    <row r="50" spans="1:13" ht="14.45" customHeight="1" x14ac:dyDescent="0.15">
      <c r="A50" s="46"/>
      <c r="B50" s="70">
        <v>15</v>
      </c>
      <c r="C50" s="158">
        <f t="shared" si="39"/>
        <v>61.709830098446822</v>
      </c>
      <c r="D50" s="158">
        <f t="shared" si="35"/>
        <v>59.972226944850121</v>
      </c>
      <c r="E50" s="159">
        <f t="shared" si="35"/>
        <v>63.447433252043524</v>
      </c>
      <c r="F50" s="160">
        <f t="shared" si="40"/>
        <v>60.23336793780917</v>
      </c>
      <c r="G50" s="158">
        <f t="shared" si="36"/>
        <v>58.577568690566373</v>
      </c>
      <c r="H50" s="158">
        <f t="shared" si="36"/>
        <v>61.889167185051967</v>
      </c>
      <c r="I50" s="161">
        <f t="shared" si="37"/>
        <v>97.607411723088148</v>
      </c>
      <c r="J50" s="160">
        <f t="shared" si="37"/>
        <v>1.476462160637656</v>
      </c>
      <c r="K50" s="158">
        <f t="shared" si="38"/>
        <v>1.2801032769744285</v>
      </c>
      <c r="L50" s="158">
        <f t="shared" si="38"/>
        <v>1.6728210443008835</v>
      </c>
      <c r="M50" s="162">
        <f t="shared" si="41"/>
        <v>2.3925882769118454</v>
      </c>
    </row>
    <row r="51" spans="1:13" ht="14.45" customHeight="1" x14ac:dyDescent="0.15">
      <c r="A51" s="46"/>
      <c r="B51" s="70">
        <v>20</v>
      </c>
      <c r="C51" s="158">
        <f t="shared" si="39"/>
        <v>56.948166177940635</v>
      </c>
      <c r="D51" s="158">
        <f t="shared" si="35"/>
        <v>55.267482512230039</v>
      </c>
      <c r="E51" s="159">
        <f t="shared" si="35"/>
        <v>58.628849843651231</v>
      </c>
      <c r="F51" s="160">
        <f t="shared" si="40"/>
        <v>55.465716852540879</v>
      </c>
      <c r="G51" s="158">
        <f t="shared" si="36"/>
        <v>53.867055564460649</v>
      </c>
      <c r="H51" s="158">
        <f t="shared" si="36"/>
        <v>57.064378140621109</v>
      </c>
      <c r="I51" s="161">
        <f t="shared" si="37"/>
        <v>97.39684449053604</v>
      </c>
      <c r="J51" s="160">
        <f t="shared" si="37"/>
        <v>1.4824493253997635</v>
      </c>
      <c r="K51" s="158">
        <f t="shared" si="38"/>
        <v>1.2856451542573966</v>
      </c>
      <c r="L51" s="158">
        <f t="shared" si="38"/>
        <v>1.6792534965421304</v>
      </c>
      <c r="M51" s="162">
        <f t="shared" si="41"/>
        <v>2.6031555094639782</v>
      </c>
    </row>
    <row r="52" spans="1:13" ht="14.45" customHeight="1" x14ac:dyDescent="0.15">
      <c r="A52" s="46"/>
      <c r="B52" s="70">
        <v>25</v>
      </c>
      <c r="C52" s="158">
        <f t="shared" si="39"/>
        <v>52.27089297049411</v>
      </c>
      <c r="D52" s="158">
        <f t="shared" si="35"/>
        <v>50.703775360287594</v>
      </c>
      <c r="E52" s="159">
        <f t="shared" si="35"/>
        <v>53.838010580700626</v>
      </c>
      <c r="F52" s="160">
        <f t="shared" si="40"/>
        <v>50.779640091281593</v>
      </c>
      <c r="G52" s="158">
        <f t="shared" si="36"/>
        <v>49.294603740144098</v>
      </c>
      <c r="H52" s="158">
        <f t="shared" si="36"/>
        <v>52.264676442419088</v>
      </c>
      <c r="I52" s="161">
        <f t="shared" si="37"/>
        <v>97.14706829276038</v>
      </c>
      <c r="J52" s="160">
        <f t="shared" si="37"/>
        <v>1.4912528792125141</v>
      </c>
      <c r="K52" s="158">
        <f t="shared" si="38"/>
        <v>1.2940378548983831</v>
      </c>
      <c r="L52" s="158">
        <f t="shared" si="38"/>
        <v>1.6884679035266452</v>
      </c>
      <c r="M52" s="162">
        <f t="shared" si="41"/>
        <v>2.8529317072396241</v>
      </c>
    </row>
    <row r="53" spans="1:13" ht="14.45" customHeight="1" x14ac:dyDescent="0.15">
      <c r="A53" s="46"/>
      <c r="B53" s="70">
        <v>30</v>
      </c>
      <c r="C53" s="158">
        <f t="shared" si="39"/>
        <v>47.669421274371679</v>
      </c>
      <c r="D53" s="158">
        <f t="shared" si="35"/>
        <v>46.19027574522822</v>
      </c>
      <c r="E53" s="159">
        <f t="shared" si="35"/>
        <v>49.148566803515138</v>
      </c>
      <c r="F53" s="160">
        <f t="shared" si="40"/>
        <v>46.166214538198091</v>
      </c>
      <c r="G53" s="158">
        <f t="shared" si="36"/>
        <v>44.769258712924199</v>
      </c>
      <c r="H53" s="158">
        <f t="shared" si="36"/>
        <v>47.563170363471983</v>
      </c>
      <c r="I53" s="161">
        <f t="shared" si="37"/>
        <v>96.846601666251502</v>
      </c>
      <c r="J53" s="160">
        <f t="shared" si="37"/>
        <v>1.5032067361735844</v>
      </c>
      <c r="K53" s="158">
        <f t="shared" si="38"/>
        <v>1.3051079321215373</v>
      </c>
      <c r="L53" s="158">
        <f t="shared" si="38"/>
        <v>1.7013055402256314</v>
      </c>
      <c r="M53" s="162">
        <f t="shared" si="41"/>
        <v>3.153398333748489</v>
      </c>
    </row>
    <row r="54" spans="1:13" ht="14.45" customHeight="1" x14ac:dyDescent="0.15">
      <c r="A54" s="46"/>
      <c r="B54" s="70">
        <v>35</v>
      </c>
      <c r="C54" s="158">
        <f t="shared" si="39"/>
        <v>43.198672091811197</v>
      </c>
      <c r="D54" s="158">
        <f t="shared" si="35"/>
        <v>41.828766325614886</v>
      </c>
      <c r="E54" s="159">
        <f t="shared" si="35"/>
        <v>44.568577858007508</v>
      </c>
      <c r="F54" s="160">
        <f t="shared" si="40"/>
        <v>41.677819878577438</v>
      </c>
      <c r="G54" s="158">
        <f t="shared" si="36"/>
        <v>40.390004469921045</v>
      </c>
      <c r="H54" s="158">
        <f t="shared" si="36"/>
        <v>42.96563528723383</v>
      </c>
      <c r="I54" s="161">
        <f t="shared" si="37"/>
        <v>96.479400547309751</v>
      </c>
      <c r="J54" s="160">
        <f t="shared" si="37"/>
        <v>1.520852213233771</v>
      </c>
      <c r="K54" s="158">
        <f t="shared" si="38"/>
        <v>1.3214368969940455</v>
      </c>
      <c r="L54" s="158">
        <f t="shared" si="38"/>
        <v>1.7202675294734964</v>
      </c>
      <c r="M54" s="162">
        <f t="shared" si="41"/>
        <v>3.5205994526902735</v>
      </c>
    </row>
    <row r="55" spans="1:13" ht="14.45" customHeight="1" x14ac:dyDescent="0.15">
      <c r="A55" s="46"/>
      <c r="B55" s="70">
        <v>40</v>
      </c>
      <c r="C55" s="158">
        <f t="shared" si="39"/>
        <v>38.884855509912256</v>
      </c>
      <c r="D55" s="158">
        <f t="shared" si="35"/>
        <v>37.667946832936707</v>
      </c>
      <c r="E55" s="159">
        <f t="shared" si="35"/>
        <v>40.101764186887806</v>
      </c>
      <c r="F55" s="160">
        <f t="shared" si="40"/>
        <v>37.338254440274468</v>
      </c>
      <c r="G55" s="158">
        <f t="shared" si="36"/>
        <v>36.202865558968107</v>
      </c>
      <c r="H55" s="158">
        <f t="shared" si="36"/>
        <v>38.47364332158083</v>
      </c>
      <c r="I55" s="161">
        <f t="shared" si="37"/>
        <v>96.022613304443055</v>
      </c>
      <c r="J55" s="160">
        <f t="shared" si="37"/>
        <v>1.5466010696377965</v>
      </c>
      <c r="K55" s="158">
        <f t="shared" si="38"/>
        <v>1.3454124170732302</v>
      </c>
      <c r="L55" s="158">
        <f t="shared" si="38"/>
        <v>1.7477897222023628</v>
      </c>
      <c r="M55" s="162">
        <f t="shared" si="41"/>
        <v>3.9773866955569575</v>
      </c>
    </row>
    <row r="56" spans="1:13" ht="14.45" customHeight="1" x14ac:dyDescent="0.15">
      <c r="A56" s="46"/>
      <c r="B56" s="70">
        <v>45</v>
      </c>
      <c r="C56" s="158">
        <f t="shared" si="39"/>
        <v>34.681509755023299</v>
      </c>
      <c r="D56" s="158">
        <f t="shared" si="35"/>
        <v>33.657602513801081</v>
      </c>
      <c r="E56" s="159">
        <f t="shared" si="35"/>
        <v>35.705416996245518</v>
      </c>
      <c r="F56" s="160">
        <f t="shared" si="40"/>
        <v>33.100888024838582</v>
      </c>
      <c r="G56" s="158">
        <f t="shared" si="36"/>
        <v>32.157621056986635</v>
      </c>
      <c r="H56" s="158">
        <f t="shared" si="36"/>
        <v>34.04415499269053</v>
      </c>
      <c r="I56" s="161">
        <f t="shared" si="37"/>
        <v>95.442465621163507</v>
      </c>
      <c r="J56" s="160">
        <f t="shared" si="37"/>
        <v>1.5806217301847176</v>
      </c>
      <c r="K56" s="158">
        <f t="shared" si="38"/>
        <v>1.3772295367096836</v>
      </c>
      <c r="L56" s="158">
        <f t="shared" si="38"/>
        <v>1.7840139236597516</v>
      </c>
      <c r="M56" s="162">
        <f t="shared" si="41"/>
        <v>4.5575343788364897</v>
      </c>
    </row>
    <row r="57" spans="1:13" ht="14.45" customHeight="1" x14ac:dyDescent="0.15">
      <c r="A57" s="46"/>
      <c r="B57" s="70">
        <v>50</v>
      </c>
      <c r="C57" s="158">
        <f t="shared" si="39"/>
        <v>30.116794288819591</v>
      </c>
      <c r="D57" s="158">
        <f t="shared" si="35"/>
        <v>29.171985103209117</v>
      </c>
      <c r="E57" s="159">
        <f t="shared" si="35"/>
        <v>31.061603474430065</v>
      </c>
      <c r="F57" s="160">
        <f t="shared" si="40"/>
        <v>28.534812257900668</v>
      </c>
      <c r="G57" s="158">
        <f t="shared" si="36"/>
        <v>27.670771605171723</v>
      </c>
      <c r="H57" s="158">
        <f t="shared" si="36"/>
        <v>29.398852910629614</v>
      </c>
      <c r="I57" s="161">
        <f t="shared" si="37"/>
        <v>94.747176556217312</v>
      </c>
      <c r="J57" s="160">
        <f t="shared" si="37"/>
        <v>1.581982030918925</v>
      </c>
      <c r="K57" s="158">
        <f t="shared" si="38"/>
        <v>1.3788043971109138</v>
      </c>
      <c r="L57" s="158">
        <f t="shared" si="38"/>
        <v>1.7851596647269361</v>
      </c>
      <c r="M57" s="162">
        <f t="shared" si="41"/>
        <v>5.2528234437827015</v>
      </c>
    </row>
    <row r="58" spans="1:13" ht="14.45" customHeight="1" x14ac:dyDescent="0.15">
      <c r="A58" s="46"/>
      <c r="B58" s="70">
        <v>55</v>
      </c>
      <c r="C58" s="158">
        <f t="shared" si="39"/>
        <v>25.790261743134259</v>
      </c>
      <c r="D58" s="158">
        <f t="shared" si="35"/>
        <v>24.910062427184691</v>
      </c>
      <c r="E58" s="159">
        <f t="shared" si="35"/>
        <v>26.670461059083827</v>
      </c>
      <c r="F58" s="160">
        <f t="shared" si="40"/>
        <v>24.182732626865171</v>
      </c>
      <c r="G58" s="158">
        <f t="shared" si="36"/>
        <v>23.383261887760202</v>
      </c>
      <c r="H58" s="158">
        <f t="shared" si="36"/>
        <v>24.98220336597014</v>
      </c>
      <c r="I58" s="161">
        <f t="shared" si="37"/>
        <v>93.766914301685844</v>
      </c>
      <c r="J58" s="160">
        <f t="shared" si="37"/>
        <v>1.6075291162690937</v>
      </c>
      <c r="K58" s="158">
        <f t="shared" si="38"/>
        <v>1.4014721332978741</v>
      </c>
      <c r="L58" s="158">
        <f t="shared" si="38"/>
        <v>1.8135860992403132</v>
      </c>
      <c r="M58" s="162">
        <f t="shared" si="41"/>
        <v>6.2330856983141754</v>
      </c>
    </row>
    <row r="59" spans="1:13" ht="14.45" customHeight="1" x14ac:dyDescent="0.15">
      <c r="A59" s="46"/>
      <c r="B59" s="70">
        <v>60</v>
      </c>
      <c r="C59" s="158">
        <f t="shared" si="39"/>
        <v>21.820858782287623</v>
      </c>
      <c r="D59" s="158">
        <f t="shared" si="35"/>
        <v>20.99933639999934</v>
      </c>
      <c r="E59" s="159">
        <f t="shared" si="35"/>
        <v>22.642381164575905</v>
      </c>
      <c r="F59" s="160">
        <f t="shared" si="40"/>
        <v>20.168761046752373</v>
      </c>
      <c r="G59" s="158">
        <f t="shared" si="36"/>
        <v>19.427765638119691</v>
      </c>
      <c r="H59" s="158">
        <f t="shared" si="36"/>
        <v>20.909756455385054</v>
      </c>
      <c r="I59" s="161">
        <f t="shared" si="37"/>
        <v>92.42881431927745</v>
      </c>
      <c r="J59" s="160">
        <f t="shared" si="37"/>
        <v>1.6520977355352497</v>
      </c>
      <c r="K59" s="158">
        <f t="shared" si="38"/>
        <v>1.4400637099023932</v>
      </c>
      <c r="L59" s="158">
        <f t="shared" si="38"/>
        <v>1.8641317611681063</v>
      </c>
      <c r="M59" s="162">
        <f t="shared" si="41"/>
        <v>7.5711856807225519</v>
      </c>
    </row>
    <row r="60" spans="1:13" ht="14.45" customHeight="1" x14ac:dyDescent="0.15">
      <c r="A60" s="46"/>
      <c r="B60" s="70">
        <v>65</v>
      </c>
      <c r="C60" s="158">
        <f t="shared" si="39"/>
        <v>17.918356906122419</v>
      </c>
      <c r="D60" s="158">
        <f t="shared" si="35"/>
        <v>17.165886233565846</v>
      </c>
      <c r="E60" s="159">
        <f t="shared" si="35"/>
        <v>18.670827578678992</v>
      </c>
      <c r="F60" s="160">
        <f t="shared" si="40"/>
        <v>16.259116849257815</v>
      </c>
      <c r="G60" s="158">
        <f t="shared" si="36"/>
        <v>15.585521923501918</v>
      </c>
      <c r="H60" s="158">
        <f t="shared" si="36"/>
        <v>16.932711775013711</v>
      </c>
      <c r="I60" s="161">
        <f t="shared" si="37"/>
        <v>90.739998842764052</v>
      </c>
      <c r="J60" s="160">
        <f t="shared" si="37"/>
        <v>1.6592400568646037</v>
      </c>
      <c r="K60" s="158">
        <f t="shared" si="38"/>
        <v>1.4427475878474101</v>
      </c>
      <c r="L60" s="158">
        <f t="shared" si="38"/>
        <v>1.8757325258817974</v>
      </c>
      <c r="M60" s="162">
        <f t="shared" si="41"/>
        <v>9.2600011572359495</v>
      </c>
    </row>
    <row r="61" spans="1:13" ht="14.45" customHeight="1" x14ac:dyDescent="0.15">
      <c r="A61" s="46"/>
      <c r="B61" s="70">
        <v>70</v>
      </c>
      <c r="C61" s="158">
        <f t="shared" si="39"/>
        <v>14.674057920109961</v>
      </c>
      <c r="D61" s="158">
        <f t="shared" si="35"/>
        <v>14.077098041835184</v>
      </c>
      <c r="E61" s="159">
        <f t="shared" si="35"/>
        <v>15.271017798384738</v>
      </c>
      <c r="F61" s="160">
        <f t="shared" si="40"/>
        <v>12.968489840838695</v>
      </c>
      <c r="G61" s="158">
        <f t="shared" si="36"/>
        <v>12.439228154239217</v>
      </c>
      <c r="H61" s="158">
        <f t="shared" si="36"/>
        <v>13.497751527438172</v>
      </c>
      <c r="I61" s="161">
        <f t="shared" si="37"/>
        <v>88.376984140604478</v>
      </c>
      <c r="J61" s="160">
        <f t="shared" si="37"/>
        <v>1.7055680792712666</v>
      </c>
      <c r="K61" s="158">
        <f t="shared" si="38"/>
        <v>1.482757470617317</v>
      </c>
      <c r="L61" s="158">
        <f t="shared" si="38"/>
        <v>1.9283786879252163</v>
      </c>
      <c r="M61" s="162">
        <f t="shared" si="41"/>
        <v>11.62301585939553</v>
      </c>
    </row>
    <row r="62" spans="1:13" ht="14.45" customHeight="1" x14ac:dyDescent="0.15">
      <c r="A62" s="46"/>
      <c r="B62" s="70">
        <v>75</v>
      </c>
      <c r="C62" s="158">
        <f t="shared" si="39"/>
        <v>11.051056139552195</v>
      </c>
      <c r="D62" s="158">
        <f t="shared" si="35"/>
        <v>10.547154303347076</v>
      </c>
      <c r="E62" s="159">
        <f t="shared" si="35"/>
        <v>11.554957975757313</v>
      </c>
      <c r="F62" s="160">
        <f t="shared" si="40"/>
        <v>9.3362813941869476</v>
      </c>
      <c r="G62" s="158">
        <f t="shared" si="36"/>
        <v>8.8880885727995214</v>
      </c>
      <c r="H62" s="158">
        <f t="shared" si="36"/>
        <v>9.7844742155743738</v>
      </c>
      <c r="I62" s="161">
        <f t="shared" si="37"/>
        <v>84.48315958482921</v>
      </c>
      <c r="J62" s="160">
        <f t="shared" si="37"/>
        <v>1.7147747453652482</v>
      </c>
      <c r="K62" s="158">
        <f t="shared" si="38"/>
        <v>1.4852433939931604</v>
      </c>
      <c r="L62" s="158">
        <f t="shared" si="38"/>
        <v>1.944306096737336</v>
      </c>
      <c r="M62" s="162">
        <f t="shared" si="41"/>
        <v>15.516840415170794</v>
      </c>
    </row>
    <row r="63" spans="1:13" ht="14.45" customHeight="1" x14ac:dyDescent="0.15">
      <c r="A63" s="46"/>
      <c r="B63" s="70">
        <v>80</v>
      </c>
      <c r="C63" s="158">
        <f>AB23</f>
        <v>8.1549521479112563</v>
      </c>
      <c r="D63" s="158">
        <f t="shared" si="35"/>
        <v>7.7413508002367122</v>
      </c>
      <c r="E63" s="159">
        <f t="shared" si="35"/>
        <v>8.5685534955858014</v>
      </c>
      <c r="F63" s="160">
        <f>AC23</f>
        <v>6.4260046438569454</v>
      </c>
      <c r="G63" s="158">
        <f t="shared" si="36"/>
        <v>6.0374108623884641</v>
      </c>
      <c r="H63" s="158">
        <f t="shared" si="36"/>
        <v>6.8145984253254266</v>
      </c>
      <c r="I63" s="161">
        <f t="shared" si="37"/>
        <v>78.798802584057469</v>
      </c>
      <c r="J63" s="160">
        <f t="shared" si="37"/>
        <v>1.728947504054311</v>
      </c>
      <c r="K63" s="158">
        <f t="shared" si="38"/>
        <v>1.4771834833999868</v>
      </c>
      <c r="L63" s="158">
        <f t="shared" si="38"/>
        <v>1.9807115247086351</v>
      </c>
      <c r="M63" s="162">
        <f>AF23</f>
        <v>21.201197415942527</v>
      </c>
    </row>
    <row r="64" spans="1:13" ht="14.45" customHeight="1" x14ac:dyDescent="0.15">
      <c r="A64" s="22"/>
      <c r="B64" s="93">
        <v>85</v>
      </c>
      <c r="C64" s="163">
        <f>AB24</f>
        <v>6.0384130275496268</v>
      </c>
      <c r="D64" s="163">
        <f t="shared" si="35"/>
        <v>5.1837313950582109</v>
      </c>
      <c r="E64" s="164">
        <f t="shared" si="35"/>
        <v>6.8930946600410428</v>
      </c>
      <c r="F64" s="165">
        <f>AC24</f>
        <v>4.3233608067071296</v>
      </c>
      <c r="G64" s="163">
        <f t="shared" si="36"/>
        <v>3.6460612564236277</v>
      </c>
      <c r="H64" s="163">
        <f t="shared" si="36"/>
        <v>5.0006603569906316</v>
      </c>
      <c r="I64" s="166">
        <f t="shared" si="37"/>
        <v>71.597633136094686</v>
      </c>
      <c r="J64" s="165">
        <f t="shared" si="37"/>
        <v>1.7150522208424976</v>
      </c>
      <c r="K64" s="163">
        <f t="shared" si="38"/>
        <v>1.3366323476311568</v>
      </c>
      <c r="L64" s="163">
        <f t="shared" si="38"/>
        <v>2.0934720940538383</v>
      </c>
      <c r="M64" s="167">
        <f>AF24</f>
        <v>28.402366863905325</v>
      </c>
    </row>
    <row r="65" spans="1:13" ht="14.45" customHeight="1" x14ac:dyDescent="0.15">
      <c r="A65" s="46" t="s">
        <v>102</v>
      </c>
      <c r="B65" s="168">
        <v>0</v>
      </c>
      <c r="C65" s="169">
        <f>AB25</f>
        <v>85.377939930194501</v>
      </c>
      <c r="D65" s="169">
        <f t="shared" si="35"/>
        <v>83.673873805092541</v>
      </c>
      <c r="E65" s="170">
        <f t="shared" si="35"/>
        <v>87.082006055296461</v>
      </c>
      <c r="F65" s="171">
        <f>AC25</f>
        <v>82.284862456993935</v>
      </c>
      <c r="G65" s="169">
        <f t="shared" si="36"/>
        <v>80.680616366945543</v>
      </c>
      <c r="H65" s="169">
        <f t="shared" si="36"/>
        <v>83.889108547042326</v>
      </c>
      <c r="I65" s="172">
        <f t="shared" si="37"/>
        <v>96.377193598569505</v>
      </c>
      <c r="J65" s="171">
        <f t="shared" si="37"/>
        <v>3.093077473200565</v>
      </c>
      <c r="K65" s="169">
        <f t="shared" si="38"/>
        <v>2.8298976669517901</v>
      </c>
      <c r="L65" s="169">
        <f t="shared" si="38"/>
        <v>3.3562572794493399</v>
      </c>
      <c r="M65" s="173">
        <f>AF25</f>
        <v>3.6228064014304904</v>
      </c>
    </row>
    <row r="66" spans="1:13" ht="14.45" customHeight="1" x14ac:dyDescent="0.15">
      <c r="A66" s="125"/>
      <c r="B66" s="70">
        <v>5</v>
      </c>
      <c r="C66" s="158">
        <f>AB26</f>
        <v>81.566891305452302</v>
      </c>
      <c r="D66" s="158">
        <f t="shared" si="35"/>
        <v>80.494283080214458</v>
      </c>
      <c r="E66" s="159">
        <f t="shared" si="35"/>
        <v>82.639499530690145</v>
      </c>
      <c r="F66" s="160">
        <f>AC26</f>
        <v>78.430297290533375</v>
      </c>
      <c r="G66" s="158">
        <f t="shared" si="36"/>
        <v>77.45931460694797</v>
      </c>
      <c r="H66" s="158">
        <f t="shared" si="36"/>
        <v>79.401279974118779</v>
      </c>
      <c r="I66" s="161">
        <f t="shared" si="37"/>
        <v>96.154574528072928</v>
      </c>
      <c r="J66" s="160">
        <f t="shared" si="37"/>
        <v>3.1365940149189377</v>
      </c>
      <c r="K66" s="158">
        <f t="shared" si="38"/>
        <v>2.8743589820286508</v>
      </c>
      <c r="L66" s="158">
        <f t="shared" si="38"/>
        <v>3.3988290478092247</v>
      </c>
      <c r="M66" s="162">
        <f>AF26</f>
        <v>3.8454254719270802</v>
      </c>
    </row>
    <row r="67" spans="1:13" ht="14.45" customHeight="1" x14ac:dyDescent="0.15">
      <c r="A67" s="125"/>
      <c r="B67" s="70">
        <v>10</v>
      </c>
      <c r="C67" s="158">
        <f t="shared" ref="C67:C80" si="42">AB27</f>
        <v>76.566891305452302</v>
      </c>
      <c r="D67" s="158">
        <f t="shared" si="35"/>
        <v>75.494283080214458</v>
      </c>
      <c r="E67" s="159">
        <f t="shared" si="35"/>
        <v>77.639499530690145</v>
      </c>
      <c r="F67" s="160">
        <f t="shared" ref="F67:F80" si="43">AC27</f>
        <v>73.43029729053336</v>
      </c>
      <c r="G67" s="158">
        <f t="shared" si="36"/>
        <v>72.459314606947956</v>
      </c>
      <c r="H67" s="158">
        <f t="shared" si="36"/>
        <v>74.401279974118765</v>
      </c>
      <c r="I67" s="161">
        <f t="shared" si="37"/>
        <v>95.903459104267455</v>
      </c>
      <c r="J67" s="160">
        <f t="shared" si="37"/>
        <v>3.1365940149189377</v>
      </c>
      <c r="K67" s="158">
        <f t="shared" si="38"/>
        <v>2.8743589820286508</v>
      </c>
      <c r="L67" s="158">
        <f t="shared" si="38"/>
        <v>3.3988290478092247</v>
      </c>
      <c r="M67" s="162">
        <f t="shared" ref="M67:M80" si="44">AF27</f>
        <v>4.0965408957325424</v>
      </c>
    </row>
    <row r="68" spans="1:13" ht="14.45" customHeight="1" x14ac:dyDescent="0.15">
      <c r="A68" s="125"/>
      <c r="B68" s="70">
        <v>15</v>
      </c>
      <c r="C68" s="158">
        <f t="shared" si="42"/>
        <v>71.566891305452302</v>
      </c>
      <c r="D68" s="158">
        <f t="shared" si="35"/>
        <v>70.494283080214458</v>
      </c>
      <c r="E68" s="159">
        <f t="shared" si="35"/>
        <v>72.639499530690145</v>
      </c>
      <c r="F68" s="160">
        <f t="shared" si="43"/>
        <v>68.430297290533375</v>
      </c>
      <c r="G68" s="158">
        <f t="shared" si="36"/>
        <v>67.45931460694797</v>
      </c>
      <c r="H68" s="158">
        <f t="shared" si="36"/>
        <v>69.401279974118779</v>
      </c>
      <c r="I68" s="161">
        <f t="shared" si="37"/>
        <v>95.617255468689095</v>
      </c>
      <c r="J68" s="160">
        <f t="shared" si="37"/>
        <v>3.1365940149189377</v>
      </c>
      <c r="K68" s="158">
        <f t="shared" si="38"/>
        <v>2.8743589820286508</v>
      </c>
      <c r="L68" s="158">
        <f t="shared" si="38"/>
        <v>3.3988290478092247</v>
      </c>
      <c r="M68" s="162">
        <f t="shared" si="44"/>
        <v>4.3827445313109159</v>
      </c>
    </row>
    <row r="69" spans="1:13" ht="14.45" customHeight="1" x14ac:dyDescent="0.15">
      <c r="A69" s="125"/>
      <c r="B69" s="70">
        <v>20</v>
      </c>
      <c r="C69" s="158">
        <f t="shared" si="42"/>
        <v>66.830930056438916</v>
      </c>
      <c r="D69" s="158">
        <f t="shared" si="35"/>
        <v>65.887272732425345</v>
      </c>
      <c r="E69" s="159">
        <f t="shared" si="35"/>
        <v>67.774587380452488</v>
      </c>
      <c r="F69" s="160">
        <f t="shared" si="43"/>
        <v>63.682292711505646</v>
      </c>
      <c r="G69" s="158">
        <f t="shared" si="36"/>
        <v>62.842544804594944</v>
      </c>
      <c r="H69" s="158">
        <f t="shared" si="36"/>
        <v>64.522040618416341</v>
      </c>
      <c r="I69" s="161">
        <f t="shared" si="37"/>
        <v>95.288652511233593</v>
      </c>
      <c r="J69" s="160">
        <f t="shared" si="37"/>
        <v>3.1486373449332703</v>
      </c>
      <c r="K69" s="158">
        <f t="shared" si="38"/>
        <v>2.8864599731444307</v>
      </c>
      <c r="L69" s="158">
        <f t="shared" si="38"/>
        <v>3.4108147167221099</v>
      </c>
      <c r="M69" s="162">
        <f t="shared" si="44"/>
        <v>4.7113474887664086</v>
      </c>
    </row>
    <row r="70" spans="1:13" ht="14.45" customHeight="1" x14ac:dyDescent="0.15">
      <c r="A70" s="125"/>
      <c r="B70" s="70">
        <v>25</v>
      </c>
      <c r="C70" s="158">
        <f t="shared" si="42"/>
        <v>61.830930056438923</v>
      </c>
      <c r="D70" s="158">
        <f t="shared" si="35"/>
        <v>60.887272732425359</v>
      </c>
      <c r="E70" s="159">
        <f t="shared" si="35"/>
        <v>62.774587380452488</v>
      </c>
      <c r="F70" s="160">
        <f t="shared" si="43"/>
        <v>58.682292711505653</v>
      </c>
      <c r="G70" s="158">
        <f t="shared" si="36"/>
        <v>57.842544804594951</v>
      </c>
      <c r="H70" s="158">
        <f t="shared" si="36"/>
        <v>59.522040618416355</v>
      </c>
      <c r="I70" s="161">
        <f t="shared" si="37"/>
        <v>94.907666208385976</v>
      </c>
      <c r="J70" s="160">
        <f t="shared" si="37"/>
        <v>3.1486373449332703</v>
      </c>
      <c r="K70" s="158">
        <f t="shared" si="38"/>
        <v>2.8864599731444307</v>
      </c>
      <c r="L70" s="158">
        <f t="shared" si="38"/>
        <v>3.4108147167221099</v>
      </c>
      <c r="M70" s="162">
        <f t="shared" si="44"/>
        <v>5.0923337916140223</v>
      </c>
    </row>
    <row r="71" spans="1:13" ht="14.45" customHeight="1" x14ac:dyDescent="0.15">
      <c r="A71" s="125"/>
      <c r="B71" s="70">
        <v>30</v>
      </c>
      <c r="C71" s="158">
        <f t="shared" si="42"/>
        <v>56.830930056438916</v>
      </c>
      <c r="D71" s="158">
        <f t="shared" si="35"/>
        <v>55.887272732425352</v>
      </c>
      <c r="E71" s="159">
        <f t="shared" si="35"/>
        <v>57.774587380452481</v>
      </c>
      <c r="F71" s="160">
        <f t="shared" si="43"/>
        <v>53.682292711505646</v>
      </c>
      <c r="G71" s="158">
        <f t="shared" si="36"/>
        <v>52.842544804594944</v>
      </c>
      <c r="H71" s="158">
        <f t="shared" si="36"/>
        <v>54.522040618416348</v>
      </c>
      <c r="I71" s="161">
        <f t="shared" si="37"/>
        <v>94.459641357608689</v>
      </c>
      <c r="J71" s="160">
        <f t="shared" si="37"/>
        <v>3.1486373449332703</v>
      </c>
      <c r="K71" s="158">
        <f t="shared" si="38"/>
        <v>2.8864599731444307</v>
      </c>
      <c r="L71" s="158">
        <f t="shared" si="38"/>
        <v>3.4108147167221099</v>
      </c>
      <c r="M71" s="162">
        <f t="shared" si="44"/>
        <v>5.5403586423913032</v>
      </c>
    </row>
    <row r="72" spans="1:13" ht="14.45" customHeight="1" x14ac:dyDescent="0.15">
      <c r="A72" s="125"/>
      <c r="B72" s="70">
        <v>35</v>
      </c>
      <c r="C72" s="158">
        <f t="shared" si="42"/>
        <v>51.830930056438923</v>
      </c>
      <c r="D72" s="158">
        <f t="shared" si="35"/>
        <v>50.887272732425359</v>
      </c>
      <c r="E72" s="159">
        <f t="shared" si="35"/>
        <v>52.774587380452488</v>
      </c>
      <c r="F72" s="160">
        <f t="shared" si="43"/>
        <v>48.682292711505653</v>
      </c>
      <c r="G72" s="158">
        <f t="shared" si="36"/>
        <v>47.842544804594951</v>
      </c>
      <c r="H72" s="158">
        <f t="shared" si="36"/>
        <v>49.522040618416355</v>
      </c>
      <c r="I72" s="161">
        <f t="shared" si="37"/>
        <v>93.925176836486045</v>
      </c>
      <c r="J72" s="160">
        <f t="shared" si="37"/>
        <v>3.1486373449332703</v>
      </c>
      <c r="K72" s="158">
        <f t="shared" si="38"/>
        <v>2.8864599731444307</v>
      </c>
      <c r="L72" s="158">
        <f t="shared" si="38"/>
        <v>3.4108147167221099</v>
      </c>
      <c r="M72" s="162">
        <f t="shared" si="44"/>
        <v>6.0748231635139582</v>
      </c>
    </row>
    <row r="73" spans="1:13" ht="14.45" customHeight="1" x14ac:dyDescent="0.15">
      <c r="A73" s="125"/>
      <c r="B73" s="70">
        <v>40</v>
      </c>
      <c r="C73" s="158">
        <f t="shared" si="42"/>
        <v>46.830930056438916</v>
      </c>
      <c r="D73" s="158">
        <f t="shared" si="35"/>
        <v>45.887272732425352</v>
      </c>
      <c r="E73" s="159">
        <f t="shared" si="35"/>
        <v>47.774587380452481</v>
      </c>
      <c r="F73" s="160">
        <f t="shared" si="43"/>
        <v>43.682292711505653</v>
      </c>
      <c r="G73" s="158">
        <f t="shared" si="36"/>
        <v>42.842544804594951</v>
      </c>
      <c r="H73" s="158">
        <f t="shared" si="36"/>
        <v>44.522040618416355</v>
      </c>
      <c r="I73" s="161">
        <f t="shared" si="37"/>
        <v>93.276585920590009</v>
      </c>
      <c r="J73" s="160">
        <f t="shared" si="37"/>
        <v>3.1486373449332703</v>
      </c>
      <c r="K73" s="158">
        <f t="shared" si="38"/>
        <v>2.8864599731444307</v>
      </c>
      <c r="L73" s="158">
        <f t="shared" si="38"/>
        <v>3.4108147167221099</v>
      </c>
      <c r="M73" s="162">
        <f t="shared" si="44"/>
        <v>6.7234140794100146</v>
      </c>
    </row>
    <row r="74" spans="1:13" ht="14.45" customHeight="1" x14ac:dyDescent="0.15">
      <c r="A74" s="125"/>
      <c r="B74" s="70">
        <v>45</v>
      </c>
      <c r="C74" s="158">
        <f t="shared" si="42"/>
        <v>41.830930056438923</v>
      </c>
      <c r="D74" s="158">
        <f t="shared" si="35"/>
        <v>40.887272732425359</v>
      </c>
      <c r="E74" s="159">
        <f t="shared" si="35"/>
        <v>42.774587380452488</v>
      </c>
      <c r="F74" s="160">
        <f t="shared" si="43"/>
        <v>38.682292711505653</v>
      </c>
      <c r="G74" s="158">
        <f t="shared" si="36"/>
        <v>37.842544804594951</v>
      </c>
      <c r="H74" s="158">
        <f t="shared" si="36"/>
        <v>39.522040618416355</v>
      </c>
      <c r="I74" s="161">
        <f t="shared" si="37"/>
        <v>92.472944444015269</v>
      </c>
      <c r="J74" s="160">
        <f t="shared" si="37"/>
        <v>3.1486373449332703</v>
      </c>
      <c r="K74" s="158">
        <f t="shared" si="38"/>
        <v>2.8864599731444307</v>
      </c>
      <c r="L74" s="158">
        <f t="shared" si="38"/>
        <v>3.4108147167221099</v>
      </c>
      <c r="M74" s="162">
        <f t="shared" si="44"/>
        <v>7.5270555559847256</v>
      </c>
    </row>
    <row r="75" spans="1:13" ht="14.45" customHeight="1" x14ac:dyDescent="0.15">
      <c r="A75" s="125"/>
      <c r="B75" s="70">
        <v>50</v>
      </c>
      <c r="C75" s="158">
        <f t="shared" si="42"/>
        <v>37.195556963918669</v>
      </c>
      <c r="D75" s="158">
        <f t="shared" si="35"/>
        <v>36.338051664169065</v>
      </c>
      <c r="E75" s="159">
        <f t="shared" si="35"/>
        <v>38.053062263668274</v>
      </c>
      <c r="F75" s="160">
        <f t="shared" si="43"/>
        <v>34.017598835004065</v>
      </c>
      <c r="G75" s="158">
        <f t="shared" si="36"/>
        <v>33.260591630087475</v>
      </c>
      <c r="H75" s="158">
        <f t="shared" si="36"/>
        <v>34.774606039920656</v>
      </c>
      <c r="I75" s="161">
        <f t="shared" si="37"/>
        <v>91.456081348647729</v>
      </c>
      <c r="J75" s="160">
        <f t="shared" si="37"/>
        <v>3.1779581289146002</v>
      </c>
      <c r="K75" s="158">
        <f t="shared" si="38"/>
        <v>2.9154472056155307</v>
      </c>
      <c r="L75" s="158">
        <f t="shared" si="38"/>
        <v>3.4404690522136696</v>
      </c>
      <c r="M75" s="162">
        <f t="shared" si="44"/>
        <v>8.5439186513522554</v>
      </c>
    </row>
    <row r="76" spans="1:13" ht="14.45" customHeight="1" x14ac:dyDescent="0.15">
      <c r="A76" s="125"/>
      <c r="B76" s="70">
        <v>55</v>
      </c>
      <c r="C76" s="158">
        <f t="shared" si="42"/>
        <v>32.63766420372589</v>
      </c>
      <c r="D76" s="158">
        <f t="shared" si="35"/>
        <v>31.84551450383243</v>
      </c>
      <c r="E76" s="159">
        <f t="shared" si="35"/>
        <v>33.429813903619355</v>
      </c>
      <c r="F76" s="160">
        <f t="shared" si="43"/>
        <v>29.419054093139298</v>
      </c>
      <c r="G76" s="158">
        <f t="shared" si="36"/>
        <v>28.723852490157928</v>
      </c>
      <c r="H76" s="158">
        <f t="shared" si="36"/>
        <v>30.114255696120669</v>
      </c>
      <c r="I76" s="161">
        <f t="shared" si="37"/>
        <v>90.138356438451382</v>
      </c>
      <c r="J76" s="160">
        <f t="shared" si="37"/>
        <v>3.2186101105865914</v>
      </c>
      <c r="K76" s="158">
        <f t="shared" si="38"/>
        <v>2.9547642158597918</v>
      </c>
      <c r="L76" s="158">
        <f t="shared" si="38"/>
        <v>3.4824560053133911</v>
      </c>
      <c r="M76" s="162">
        <f t="shared" si="44"/>
        <v>9.8616435615486147</v>
      </c>
    </row>
    <row r="77" spans="1:13" ht="14.45" customHeight="1" x14ac:dyDescent="0.15">
      <c r="A77" s="125"/>
      <c r="B77" s="70">
        <v>60</v>
      </c>
      <c r="C77" s="158">
        <f t="shared" si="42"/>
        <v>28.288021142262423</v>
      </c>
      <c r="D77" s="158">
        <f t="shared" si="35"/>
        <v>27.578030004474748</v>
      </c>
      <c r="E77" s="159">
        <f t="shared" si="35"/>
        <v>28.998012280050098</v>
      </c>
      <c r="F77" s="160">
        <f t="shared" si="43"/>
        <v>25.00568146921335</v>
      </c>
      <c r="G77" s="158">
        <f t="shared" si="36"/>
        <v>24.385963718843318</v>
      </c>
      <c r="H77" s="158">
        <f t="shared" si="36"/>
        <v>25.625399219583382</v>
      </c>
      <c r="I77" s="161">
        <f t="shared" si="37"/>
        <v>88.396715144753472</v>
      </c>
      <c r="J77" s="160">
        <f t="shared" si="37"/>
        <v>3.2823396730490724</v>
      </c>
      <c r="K77" s="158">
        <f t="shared" si="38"/>
        <v>3.0162729384586027</v>
      </c>
      <c r="L77" s="158">
        <f t="shared" si="38"/>
        <v>3.5484064076395421</v>
      </c>
      <c r="M77" s="162">
        <f t="shared" si="44"/>
        <v>11.60328485524653</v>
      </c>
    </row>
    <row r="78" spans="1:13" ht="14.45" customHeight="1" x14ac:dyDescent="0.15">
      <c r="A78" s="125"/>
      <c r="B78" s="70">
        <v>65</v>
      </c>
      <c r="C78" s="158">
        <f t="shared" si="42"/>
        <v>24.010306792687082</v>
      </c>
      <c r="D78" s="158">
        <f t="shared" si="35"/>
        <v>23.398437836239086</v>
      </c>
      <c r="E78" s="159">
        <f t="shared" si="35"/>
        <v>24.622175749135078</v>
      </c>
      <c r="F78" s="160">
        <f t="shared" si="43"/>
        <v>20.648159371837565</v>
      </c>
      <c r="G78" s="158">
        <f t="shared" si="36"/>
        <v>20.114212525183468</v>
      </c>
      <c r="H78" s="158">
        <f t="shared" si="36"/>
        <v>21.182106218491661</v>
      </c>
      <c r="I78" s="161">
        <f t="shared" si="37"/>
        <v>85.997065968879909</v>
      </c>
      <c r="J78" s="160">
        <f t="shared" si="37"/>
        <v>3.3621474208495163</v>
      </c>
      <c r="K78" s="158">
        <f t="shared" si="38"/>
        <v>3.0939289918375321</v>
      </c>
      <c r="L78" s="158">
        <f t="shared" si="38"/>
        <v>3.6303658498615006</v>
      </c>
      <c r="M78" s="162">
        <f t="shared" si="44"/>
        <v>14.002934031120082</v>
      </c>
    </row>
    <row r="79" spans="1:13" ht="14.45" customHeight="1" x14ac:dyDescent="0.15">
      <c r="A79" s="125"/>
      <c r="B79" s="70">
        <v>70</v>
      </c>
      <c r="C79" s="158">
        <f t="shared" si="42"/>
        <v>19.657586855086603</v>
      </c>
      <c r="D79" s="158">
        <f t="shared" si="35"/>
        <v>19.138101898576032</v>
      </c>
      <c r="E79" s="159">
        <f t="shared" si="35"/>
        <v>20.177071811597173</v>
      </c>
      <c r="F79" s="160">
        <f t="shared" si="43"/>
        <v>16.284487847040612</v>
      </c>
      <c r="G79" s="158">
        <f t="shared" si="36"/>
        <v>15.827088646106892</v>
      </c>
      <c r="H79" s="158">
        <f t="shared" si="36"/>
        <v>16.741887047974334</v>
      </c>
      <c r="I79" s="161">
        <f t="shared" si="37"/>
        <v>82.840726926900672</v>
      </c>
      <c r="J79" s="160">
        <f t="shared" si="37"/>
        <v>3.3730990080459877</v>
      </c>
      <c r="K79" s="158">
        <f t="shared" si="38"/>
        <v>3.1068415347898628</v>
      </c>
      <c r="L79" s="158">
        <f t="shared" si="38"/>
        <v>3.6393564813021126</v>
      </c>
      <c r="M79" s="162">
        <f t="shared" si="44"/>
        <v>17.159273073099325</v>
      </c>
    </row>
    <row r="80" spans="1:13" ht="14.45" customHeight="1" x14ac:dyDescent="0.15">
      <c r="A80" s="125"/>
      <c r="B80" s="70">
        <v>75</v>
      </c>
      <c r="C80" s="158">
        <f t="shared" si="42"/>
        <v>15.765576295678505</v>
      </c>
      <c r="D80" s="158">
        <f t="shared" si="35"/>
        <v>15.367390621232726</v>
      </c>
      <c r="E80" s="159">
        <f t="shared" si="35"/>
        <v>16.163761970124284</v>
      </c>
      <c r="F80" s="160">
        <f t="shared" si="43"/>
        <v>12.304981794544563</v>
      </c>
      <c r="G80" s="158">
        <f t="shared" si="36"/>
        <v>11.932358015190292</v>
      </c>
      <c r="H80" s="158">
        <f t="shared" si="36"/>
        <v>12.677605573898834</v>
      </c>
      <c r="I80" s="161">
        <f t="shared" si="37"/>
        <v>78.049679655018238</v>
      </c>
      <c r="J80" s="160">
        <f t="shared" si="37"/>
        <v>3.4605945011339396</v>
      </c>
      <c r="K80" s="158">
        <f t="shared" si="38"/>
        <v>3.1923355881910727</v>
      </c>
      <c r="L80" s="158">
        <f t="shared" si="38"/>
        <v>3.7288534140768066</v>
      </c>
      <c r="M80" s="162">
        <f t="shared" si="44"/>
        <v>21.950320344981751</v>
      </c>
    </row>
    <row r="81" spans="1:13" ht="14.45" customHeight="1" x14ac:dyDescent="0.15">
      <c r="A81" s="125"/>
      <c r="B81" s="70">
        <v>80</v>
      </c>
      <c r="C81" s="158">
        <f>AB41</f>
        <v>11.827893775259566</v>
      </c>
      <c r="D81" s="158">
        <f t="shared" si="35"/>
        <v>11.52512656918439</v>
      </c>
      <c r="E81" s="159">
        <f t="shared" si="35"/>
        <v>12.130660981334742</v>
      </c>
      <c r="F81" s="160">
        <f>AC41</f>
        <v>8.4393267602345485</v>
      </c>
      <c r="G81" s="158">
        <f t="shared" si="36"/>
        <v>8.1173433425162091</v>
      </c>
      <c r="H81" s="158">
        <f t="shared" si="36"/>
        <v>8.7613101779528879</v>
      </c>
      <c r="I81" s="161">
        <f t="shared" si="37"/>
        <v>71.351053032680326</v>
      </c>
      <c r="J81" s="160">
        <f t="shared" si="37"/>
        <v>3.3885670150250182</v>
      </c>
      <c r="K81" s="158">
        <f t="shared" si="38"/>
        <v>3.1200495621129045</v>
      </c>
      <c r="L81" s="158">
        <f t="shared" si="38"/>
        <v>3.6570844679371319</v>
      </c>
      <c r="M81" s="162">
        <f>AF41</f>
        <v>28.648946967319677</v>
      </c>
    </row>
    <row r="82" spans="1:13" ht="14.45" customHeight="1" thickBot="1" x14ac:dyDescent="0.2">
      <c r="A82" s="129"/>
      <c r="B82" s="130">
        <v>85</v>
      </c>
      <c r="C82" s="174">
        <f>AB42</f>
        <v>8.2980208919764138</v>
      </c>
      <c r="D82" s="174">
        <f t="shared" si="35"/>
        <v>7.4008049883493552</v>
      </c>
      <c r="E82" s="175">
        <f t="shared" si="35"/>
        <v>9.1952367956034724</v>
      </c>
      <c r="F82" s="176">
        <f>AC42</f>
        <v>5.1646299075198963</v>
      </c>
      <c r="G82" s="174">
        <f t="shared" si="36"/>
        <v>4.5481275017895948</v>
      </c>
      <c r="H82" s="174">
        <f t="shared" si="36"/>
        <v>5.7811323132501977</v>
      </c>
      <c r="I82" s="177">
        <f t="shared" si="37"/>
        <v>62.239297475301846</v>
      </c>
      <c r="J82" s="176">
        <f t="shared" si="37"/>
        <v>3.1333909844565162</v>
      </c>
      <c r="K82" s="174">
        <f t="shared" si="38"/>
        <v>2.7055786265216204</v>
      </c>
      <c r="L82" s="174">
        <f t="shared" si="38"/>
        <v>3.561203342391412</v>
      </c>
      <c r="M82" s="178">
        <f>AF42</f>
        <v>37.760702524698132</v>
      </c>
    </row>
    <row r="83" spans="1:13" ht="14.45" customHeight="1" thickTop="1" x14ac:dyDescent="0.15"/>
    <row r="84" spans="1:13" ht="14.45" customHeight="1" x14ac:dyDescent="0.15"/>
  </sheetData>
  <protectedRanges>
    <protectedRange sqref="C7:F42" name="範囲1_1"/>
  </protectedRanges>
  <mergeCells count="30">
    <mergeCell ref="A1:M1"/>
    <mergeCell ref="B4:F4"/>
    <mergeCell ref="G4:L4"/>
    <mergeCell ref="O4:P4"/>
    <mergeCell ref="Q4:S4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T4:W4"/>
    <mergeCell ref="AL5:AM5"/>
    <mergeCell ref="AN5:AO5"/>
    <mergeCell ref="AP5:AQ5"/>
    <mergeCell ref="AR5:AS5"/>
    <mergeCell ref="AT5:AU5"/>
    <mergeCell ref="A45:A46"/>
    <mergeCell ref="B45:B46"/>
    <mergeCell ref="C45:E45"/>
    <mergeCell ref="F45:I45"/>
    <mergeCell ref="J45:M45"/>
    <mergeCell ref="D46:E46"/>
    <mergeCell ref="G46:H46"/>
    <mergeCell ref="K46:L46"/>
  </mergeCells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4"/>
  <sheetViews>
    <sheetView tabSelected="1" workbookViewId="0">
      <selection activeCell="J12" sqref="J12"/>
    </sheetView>
  </sheetViews>
  <sheetFormatPr defaultRowHeight="13.5" x14ac:dyDescent="0.15"/>
  <cols>
    <col min="1" max="1" width="4.625" style="1" customWidth="1"/>
    <col min="2" max="2" width="7.625" style="1" customWidth="1"/>
    <col min="3" max="7" width="9.625" style="1" customWidth="1"/>
    <col min="8" max="8" width="11.625" style="1" bestFit="1" customWidth="1"/>
    <col min="9" max="11" width="9.625" style="1" customWidth="1"/>
    <col min="12" max="12" width="11.625" style="1" bestFit="1" customWidth="1"/>
    <col min="13" max="14" width="9.625" style="1" customWidth="1"/>
    <col min="15" max="16" width="8.625" style="1" customWidth="1"/>
    <col min="17" max="22" width="9.625" style="1" customWidth="1"/>
    <col min="23" max="23" width="10.625" style="1" customWidth="1"/>
    <col min="24" max="24" width="9.625" style="1" customWidth="1"/>
    <col min="25" max="25" width="10.625" style="1" customWidth="1"/>
    <col min="26" max="26" width="9.625" style="1" customWidth="1"/>
    <col min="27" max="32" width="10.625" style="1" customWidth="1"/>
    <col min="33" max="33" width="6.625" style="1" customWidth="1"/>
    <col min="34" max="41" width="10.625" style="1" customWidth="1"/>
    <col min="42" max="47" width="9.625" style="1" customWidth="1"/>
    <col min="48" max="256" width="9" style="1"/>
    <col min="257" max="257" width="4.625" style="1" customWidth="1"/>
    <col min="258" max="258" width="7.625" style="1" customWidth="1"/>
    <col min="259" max="270" width="9.625" style="1" customWidth="1"/>
    <col min="271" max="272" width="8.625" style="1" customWidth="1"/>
    <col min="273" max="278" width="9.625" style="1" customWidth="1"/>
    <col min="279" max="279" width="10.625" style="1" customWidth="1"/>
    <col min="280" max="280" width="9.625" style="1" customWidth="1"/>
    <col min="281" max="281" width="10.625" style="1" customWidth="1"/>
    <col min="282" max="282" width="9.625" style="1" customWidth="1"/>
    <col min="283" max="288" width="10.625" style="1" customWidth="1"/>
    <col min="289" max="289" width="6.625" style="1" customWidth="1"/>
    <col min="290" max="297" width="10.625" style="1" customWidth="1"/>
    <col min="298" max="303" width="9.625" style="1" customWidth="1"/>
    <col min="304" max="512" width="9" style="1"/>
    <col min="513" max="513" width="4.625" style="1" customWidth="1"/>
    <col min="514" max="514" width="7.625" style="1" customWidth="1"/>
    <col min="515" max="526" width="9.625" style="1" customWidth="1"/>
    <col min="527" max="528" width="8.625" style="1" customWidth="1"/>
    <col min="529" max="534" width="9.625" style="1" customWidth="1"/>
    <col min="535" max="535" width="10.625" style="1" customWidth="1"/>
    <col min="536" max="536" width="9.625" style="1" customWidth="1"/>
    <col min="537" max="537" width="10.625" style="1" customWidth="1"/>
    <col min="538" max="538" width="9.625" style="1" customWidth="1"/>
    <col min="539" max="544" width="10.625" style="1" customWidth="1"/>
    <col min="545" max="545" width="6.625" style="1" customWidth="1"/>
    <col min="546" max="553" width="10.625" style="1" customWidth="1"/>
    <col min="554" max="559" width="9.625" style="1" customWidth="1"/>
    <col min="560" max="768" width="9" style="1"/>
    <col min="769" max="769" width="4.625" style="1" customWidth="1"/>
    <col min="770" max="770" width="7.625" style="1" customWidth="1"/>
    <col min="771" max="782" width="9.625" style="1" customWidth="1"/>
    <col min="783" max="784" width="8.625" style="1" customWidth="1"/>
    <col min="785" max="790" width="9.625" style="1" customWidth="1"/>
    <col min="791" max="791" width="10.625" style="1" customWidth="1"/>
    <col min="792" max="792" width="9.625" style="1" customWidth="1"/>
    <col min="793" max="793" width="10.625" style="1" customWidth="1"/>
    <col min="794" max="794" width="9.625" style="1" customWidth="1"/>
    <col min="795" max="800" width="10.625" style="1" customWidth="1"/>
    <col min="801" max="801" width="6.625" style="1" customWidth="1"/>
    <col min="802" max="809" width="10.625" style="1" customWidth="1"/>
    <col min="810" max="815" width="9.625" style="1" customWidth="1"/>
    <col min="816" max="1024" width="9" style="1"/>
    <col min="1025" max="1025" width="4.625" style="1" customWidth="1"/>
    <col min="1026" max="1026" width="7.625" style="1" customWidth="1"/>
    <col min="1027" max="1038" width="9.625" style="1" customWidth="1"/>
    <col min="1039" max="1040" width="8.625" style="1" customWidth="1"/>
    <col min="1041" max="1046" width="9.625" style="1" customWidth="1"/>
    <col min="1047" max="1047" width="10.625" style="1" customWidth="1"/>
    <col min="1048" max="1048" width="9.625" style="1" customWidth="1"/>
    <col min="1049" max="1049" width="10.625" style="1" customWidth="1"/>
    <col min="1050" max="1050" width="9.625" style="1" customWidth="1"/>
    <col min="1051" max="1056" width="10.625" style="1" customWidth="1"/>
    <col min="1057" max="1057" width="6.625" style="1" customWidth="1"/>
    <col min="1058" max="1065" width="10.625" style="1" customWidth="1"/>
    <col min="1066" max="1071" width="9.625" style="1" customWidth="1"/>
    <col min="1072" max="1280" width="9" style="1"/>
    <col min="1281" max="1281" width="4.625" style="1" customWidth="1"/>
    <col min="1282" max="1282" width="7.625" style="1" customWidth="1"/>
    <col min="1283" max="1294" width="9.625" style="1" customWidth="1"/>
    <col min="1295" max="1296" width="8.625" style="1" customWidth="1"/>
    <col min="1297" max="1302" width="9.625" style="1" customWidth="1"/>
    <col min="1303" max="1303" width="10.625" style="1" customWidth="1"/>
    <col min="1304" max="1304" width="9.625" style="1" customWidth="1"/>
    <col min="1305" max="1305" width="10.625" style="1" customWidth="1"/>
    <col min="1306" max="1306" width="9.625" style="1" customWidth="1"/>
    <col min="1307" max="1312" width="10.625" style="1" customWidth="1"/>
    <col min="1313" max="1313" width="6.625" style="1" customWidth="1"/>
    <col min="1314" max="1321" width="10.625" style="1" customWidth="1"/>
    <col min="1322" max="1327" width="9.625" style="1" customWidth="1"/>
    <col min="1328" max="1536" width="9" style="1"/>
    <col min="1537" max="1537" width="4.625" style="1" customWidth="1"/>
    <col min="1538" max="1538" width="7.625" style="1" customWidth="1"/>
    <col min="1539" max="1550" width="9.625" style="1" customWidth="1"/>
    <col min="1551" max="1552" width="8.625" style="1" customWidth="1"/>
    <col min="1553" max="1558" width="9.625" style="1" customWidth="1"/>
    <col min="1559" max="1559" width="10.625" style="1" customWidth="1"/>
    <col min="1560" max="1560" width="9.625" style="1" customWidth="1"/>
    <col min="1561" max="1561" width="10.625" style="1" customWidth="1"/>
    <col min="1562" max="1562" width="9.625" style="1" customWidth="1"/>
    <col min="1563" max="1568" width="10.625" style="1" customWidth="1"/>
    <col min="1569" max="1569" width="6.625" style="1" customWidth="1"/>
    <col min="1570" max="1577" width="10.625" style="1" customWidth="1"/>
    <col min="1578" max="1583" width="9.625" style="1" customWidth="1"/>
    <col min="1584" max="1792" width="9" style="1"/>
    <col min="1793" max="1793" width="4.625" style="1" customWidth="1"/>
    <col min="1794" max="1794" width="7.625" style="1" customWidth="1"/>
    <col min="1795" max="1806" width="9.625" style="1" customWidth="1"/>
    <col min="1807" max="1808" width="8.625" style="1" customWidth="1"/>
    <col min="1809" max="1814" width="9.625" style="1" customWidth="1"/>
    <col min="1815" max="1815" width="10.625" style="1" customWidth="1"/>
    <col min="1816" max="1816" width="9.625" style="1" customWidth="1"/>
    <col min="1817" max="1817" width="10.625" style="1" customWidth="1"/>
    <col min="1818" max="1818" width="9.625" style="1" customWidth="1"/>
    <col min="1819" max="1824" width="10.625" style="1" customWidth="1"/>
    <col min="1825" max="1825" width="6.625" style="1" customWidth="1"/>
    <col min="1826" max="1833" width="10.625" style="1" customWidth="1"/>
    <col min="1834" max="1839" width="9.625" style="1" customWidth="1"/>
    <col min="1840" max="2048" width="9" style="1"/>
    <col min="2049" max="2049" width="4.625" style="1" customWidth="1"/>
    <col min="2050" max="2050" width="7.625" style="1" customWidth="1"/>
    <col min="2051" max="2062" width="9.625" style="1" customWidth="1"/>
    <col min="2063" max="2064" width="8.625" style="1" customWidth="1"/>
    <col min="2065" max="2070" width="9.625" style="1" customWidth="1"/>
    <col min="2071" max="2071" width="10.625" style="1" customWidth="1"/>
    <col min="2072" max="2072" width="9.625" style="1" customWidth="1"/>
    <col min="2073" max="2073" width="10.625" style="1" customWidth="1"/>
    <col min="2074" max="2074" width="9.625" style="1" customWidth="1"/>
    <col min="2075" max="2080" width="10.625" style="1" customWidth="1"/>
    <col min="2081" max="2081" width="6.625" style="1" customWidth="1"/>
    <col min="2082" max="2089" width="10.625" style="1" customWidth="1"/>
    <col min="2090" max="2095" width="9.625" style="1" customWidth="1"/>
    <col min="2096" max="2304" width="9" style="1"/>
    <col min="2305" max="2305" width="4.625" style="1" customWidth="1"/>
    <col min="2306" max="2306" width="7.625" style="1" customWidth="1"/>
    <col min="2307" max="2318" width="9.625" style="1" customWidth="1"/>
    <col min="2319" max="2320" width="8.625" style="1" customWidth="1"/>
    <col min="2321" max="2326" width="9.625" style="1" customWidth="1"/>
    <col min="2327" max="2327" width="10.625" style="1" customWidth="1"/>
    <col min="2328" max="2328" width="9.625" style="1" customWidth="1"/>
    <col min="2329" max="2329" width="10.625" style="1" customWidth="1"/>
    <col min="2330" max="2330" width="9.625" style="1" customWidth="1"/>
    <col min="2331" max="2336" width="10.625" style="1" customWidth="1"/>
    <col min="2337" max="2337" width="6.625" style="1" customWidth="1"/>
    <col min="2338" max="2345" width="10.625" style="1" customWidth="1"/>
    <col min="2346" max="2351" width="9.625" style="1" customWidth="1"/>
    <col min="2352" max="2560" width="9" style="1"/>
    <col min="2561" max="2561" width="4.625" style="1" customWidth="1"/>
    <col min="2562" max="2562" width="7.625" style="1" customWidth="1"/>
    <col min="2563" max="2574" width="9.625" style="1" customWidth="1"/>
    <col min="2575" max="2576" width="8.625" style="1" customWidth="1"/>
    <col min="2577" max="2582" width="9.625" style="1" customWidth="1"/>
    <col min="2583" max="2583" width="10.625" style="1" customWidth="1"/>
    <col min="2584" max="2584" width="9.625" style="1" customWidth="1"/>
    <col min="2585" max="2585" width="10.625" style="1" customWidth="1"/>
    <col min="2586" max="2586" width="9.625" style="1" customWidth="1"/>
    <col min="2587" max="2592" width="10.625" style="1" customWidth="1"/>
    <col min="2593" max="2593" width="6.625" style="1" customWidth="1"/>
    <col min="2594" max="2601" width="10.625" style="1" customWidth="1"/>
    <col min="2602" max="2607" width="9.625" style="1" customWidth="1"/>
    <col min="2608" max="2816" width="9" style="1"/>
    <col min="2817" max="2817" width="4.625" style="1" customWidth="1"/>
    <col min="2818" max="2818" width="7.625" style="1" customWidth="1"/>
    <col min="2819" max="2830" width="9.625" style="1" customWidth="1"/>
    <col min="2831" max="2832" width="8.625" style="1" customWidth="1"/>
    <col min="2833" max="2838" width="9.625" style="1" customWidth="1"/>
    <col min="2839" max="2839" width="10.625" style="1" customWidth="1"/>
    <col min="2840" max="2840" width="9.625" style="1" customWidth="1"/>
    <col min="2841" max="2841" width="10.625" style="1" customWidth="1"/>
    <col min="2842" max="2842" width="9.625" style="1" customWidth="1"/>
    <col min="2843" max="2848" width="10.625" style="1" customWidth="1"/>
    <col min="2849" max="2849" width="6.625" style="1" customWidth="1"/>
    <col min="2850" max="2857" width="10.625" style="1" customWidth="1"/>
    <col min="2858" max="2863" width="9.625" style="1" customWidth="1"/>
    <col min="2864" max="3072" width="9" style="1"/>
    <col min="3073" max="3073" width="4.625" style="1" customWidth="1"/>
    <col min="3074" max="3074" width="7.625" style="1" customWidth="1"/>
    <col min="3075" max="3086" width="9.625" style="1" customWidth="1"/>
    <col min="3087" max="3088" width="8.625" style="1" customWidth="1"/>
    <col min="3089" max="3094" width="9.625" style="1" customWidth="1"/>
    <col min="3095" max="3095" width="10.625" style="1" customWidth="1"/>
    <col min="3096" max="3096" width="9.625" style="1" customWidth="1"/>
    <col min="3097" max="3097" width="10.625" style="1" customWidth="1"/>
    <col min="3098" max="3098" width="9.625" style="1" customWidth="1"/>
    <col min="3099" max="3104" width="10.625" style="1" customWidth="1"/>
    <col min="3105" max="3105" width="6.625" style="1" customWidth="1"/>
    <col min="3106" max="3113" width="10.625" style="1" customWidth="1"/>
    <col min="3114" max="3119" width="9.625" style="1" customWidth="1"/>
    <col min="3120" max="3328" width="9" style="1"/>
    <col min="3329" max="3329" width="4.625" style="1" customWidth="1"/>
    <col min="3330" max="3330" width="7.625" style="1" customWidth="1"/>
    <col min="3331" max="3342" width="9.625" style="1" customWidth="1"/>
    <col min="3343" max="3344" width="8.625" style="1" customWidth="1"/>
    <col min="3345" max="3350" width="9.625" style="1" customWidth="1"/>
    <col min="3351" max="3351" width="10.625" style="1" customWidth="1"/>
    <col min="3352" max="3352" width="9.625" style="1" customWidth="1"/>
    <col min="3353" max="3353" width="10.625" style="1" customWidth="1"/>
    <col min="3354" max="3354" width="9.625" style="1" customWidth="1"/>
    <col min="3355" max="3360" width="10.625" style="1" customWidth="1"/>
    <col min="3361" max="3361" width="6.625" style="1" customWidth="1"/>
    <col min="3362" max="3369" width="10.625" style="1" customWidth="1"/>
    <col min="3370" max="3375" width="9.625" style="1" customWidth="1"/>
    <col min="3376" max="3584" width="9" style="1"/>
    <col min="3585" max="3585" width="4.625" style="1" customWidth="1"/>
    <col min="3586" max="3586" width="7.625" style="1" customWidth="1"/>
    <col min="3587" max="3598" width="9.625" style="1" customWidth="1"/>
    <col min="3599" max="3600" width="8.625" style="1" customWidth="1"/>
    <col min="3601" max="3606" width="9.625" style="1" customWidth="1"/>
    <col min="3607" max="3607" width="10.625" style="1" customWidth="1"/>
    <col min="3608" max="3608" width="9.625" style="1" customWidth="1"/>
    <col min="3609" max="3609" width="10.625" style="1" customWidth="1"/>
    <col min="3610" max="3610" width="9.625" style="1" customWidth="1"/>
    <col min="3611" max="3616" width="10.625" style="1" customWidth="1"/>
    <col min="3617" max="3617" width="6.625" style="1" customWidth="1"/>
    <col min="3618" max="3625" width="10.625" style="1" customWidth="1"/>
    <col min="3626" max="3631" width="9.625" style="1" customWidth="1"/>
    <col min="3632" max="3840" width="9" style="1"/>
    <col min="3841" max="3841" width="4.625" style="1" customWidth="1"/>
    <col min="3842" max="3842" width="7.625" style="1" customWidth="1"/>
    <col min="3843" max="3854" width="9.625" style="1" customWidth="1"/>
    <col min="3855" max="3856" width="8.625" style="1" customWidth="1"/>
    <col min="3857" max="3862" width="9.625" style="1" customWidth="1"/>
    <col min="3863" max="3863" width="10.625" style="1" customWidth="1"/>
    <col min="3864" max="3864" width="9.625" style="1" customWidth="1"/>
    <col min="3865" max="3865" width="10.625" style="1" customWidth="1"/>
    <col min="3866" max="3866" width="9.625" style="1" customWidth="1"/>
    <col min="3867" max="3872" width="10.625" style="1" customWidth="1"/>
    <col min="3873" max="3873" width="6.625" style="1" customWidth="1"/>
    <col min="3874" max="3881" width="10.625" style="1" customWidth="1"/>
    <col min="3882" max="3887" width="9.625" style="1" customWidth="1"/>
    <col min="3888" max="4096" width="9" style="1"/>
    <col min="4097" max="4097" width="4.625" style="1" customWidth="1"/>
    <col min="4098" max="4098" width="7.625" style="1" customWidth="1"/>
    <col min="4099" max="4110" width="9.625" style="1" customWidth="1"/>
    <col min="4111" max="4112" width="8.625" style="1" customWidth="1"/>
    <col min="4113" max="4118" width="9.625" style="1" customWidth="1"/>
    <col min="4119" max="4119" width="10.625" style="1" customWidth="1"/>
    <col min="4120" max="4120" width="9.625" style="1" customWidth="1"/>
    <col min="4121" max="4121" width="10.625" style="1" customWidth="1"/>
    <col min="4122" max="4122" width="9.625" style="1" customWidth="1"/>
    <col min="4123" max="4128" width="10.625" style="1" customWidth="1"/>
    <col min="4129" max="4129" width="6.625" style="1" customWidth="1"/>
    <col min="4130" max="4137" width="10.625" style="1" customWidth="1"/>
    <col min="4138" max="4143" width="9.625" style="1" customWidth="1"/>
    <col min="4144" max="4352" width="9" style="1"/>
    <col min="4353" max="4353" width="4.625" style="1" customWidth="1"/>
    <col min="4354" max="4354" width="7.625" style="1" customWidth="1"/>
    <col min="4355" max="4366" width="9.625" style="1" customWidth="1"/>
    <col min="4367" max="4368" width="8.625" style="1" customWidth="1"/>
    <col min="4369" max="4374" width="9.625" style="1" customWidth="1"/>
    <col min="4375" max="4375" width="10.625" style="1" customWidth="1"/>
    <col min="4376" max="4376" width="9.625" style="1" customWidth="1"/>
    <col min="4377" max="4377" width="10.625" style="1" customWidth="1"/>
    <col min="4378" max="4378" width="9.625" style="1" customWidth="1"/>
    <col min="4379" max="4384" width="10.625" style="1" customWidth="1"/>
    <col min="4385" max="4385" width="6.625" style="1" customWidth="1"/>
    <col min="4386" max="4393" width="10.625" style="1" customWidth="1"/>
    <col min="4394" max="4399" width="9.625" style="1" customWidth="1"/>
    <col min="4400" max="4608" width="9" style="1"/>
    <col min="4609" max="4609" width="4.625" style="1" customWidth="1"/>
    <col min="4610" max="4610" width="7.625" style="1" customWidth="1"/>
    <col min="4611" max="4622" width="9.625" style="1" customWidth="1"/>
    <col min="4623" max="4624" width="8.625" style="1" customWidth="1"/>
    <col min="4625" max="4630" width="9.625" style="1" customWidth="1"/>
    <col min="4631" max="4631" width="10.625" style="1" customWidth="1"/>
    <col min="4632" max="4632" width="9.625" style="1" customWidth="1"/>
    <col min="4633" max="4633" width="10.625" style="1" customWidth="1"/>
    <col min="4634" max="4634" width="9.625" style="1" customWidth="1"/>
    <col min="4635" max="4640" width="10.625" style="1" customWidth="1"/>
    <col min="4641" max="4641" width="6.625" style="1" customWidth="1"/>
    <col min="4642" max="4649" width="10.625" style="1" customWidth="1"/>
    <col min="4650" max="4655" width="9.625" style="1" customWidth="1"/>
    <col min="4656" max="4864" width="9" style="1"/>
    <col min="4865" max="4865" width="4.625" style="1" customWidth="1"/>
    <col min="4866" max="4866" width="7.625" style="1" customWidth="1"/>
    <col min="4867" max="4878" width="9.625" style="1" customWidth="1"/>
    <col min="4879" max="4880" width="8.625" style="1" customWidth="1"/>
    <col min="4881" max="4886" width="9.625" style="1" customWidth="1"/>
    <col min="4887" max="4887" width="10.625" style="1" customWidth="1"/>
    <col min="4888" max="4888" width="9.625" style="1" customWidth="1"/>
    <col min="4889" max="4889" width="10.625" style="1" customWidth="1"/>
    <col min="4890" max="4890" width="9.625" style="1" customWidth="1"/>
    <col min="4891" max="4896" width="10.625" style="1" customWidth="1"/>
    <col min="4897" max="4897" width="6.625" style="1" customWidth="1"/>
    <col min="4898" max="4905" width="10.625" style="1" customWidth="1"/>
    <col min="4906" max="4911" width="9.625" style="1" customWidth="1"/>
    <col min="4912" max="5120" width="9" style="1"/>
    <col min="5121" max="5121" width="4.625" style="1" customWidth="1"/>
    <col min="5122" max="5122" width="7.625" style="1" customWidth="1"/>
    <col min="5123" max="5134" width="9.625" style="1" customWidth="1"/>
    <col min="5135" max="5136" width="8.625" style="1" customWidth="1"/>
    <col min="5137" max="5142" width="9.625" style="1" customWidth="1"/>
    <col min="5143" max="5143" width="10.625" style="1" customWidth="1"/>
    <col min="5144" max="5144" width="9.625" style="1" customWidth="1"/>
    <col min="5145" max="5145" width="10.625" style="1" customWidth="1"/>
    <col min="5146" max="5146" width="9.625" style="1" customWidth="1"/>
    <col min="5147" max="5152" width="10.625" style="1" customWidth="1"/>
    <col min="5153" max="5153" width="6.625" style="1" customWidth="1"/>
    <col min="5154" max="5161" width="10.625" style="1" customWidth="1"/>
    <col min="5162" max="5167" width="9.625" style="1" customWidth="1"/>
    <col min="5168" max="5376" width="9" style="1"/>
    <col min="5377" max="5377" width="4.625" style="1" customWidth="1"/>
    <col min="5378" max="5378" width="7.625" style="1" customWidth="1"/>
    <col min="5379" max="5390" width="9.625" style="1" customWidth="1"/>
    <col min="5391" max="5392" width="8.625" style="1" customWidth="1"/>
    <col min="5393" max="5398" width="9.625" style="1" customWidth="1"/>
    <col min="5399" max="5399" width="10.625" style="1" customWidth="1"/>
    <col min="5400" max="5400" width="9.625" style="1" customWidth="1"/>
    <col min="5401" max="5401" width="10.625" style="1" customWidth="1"/>
    <col min="5402" max="5402" width="9.625" style="1" customWidth="1"/>
    <col min="5403" max="5408" width="10.625" style="1" customWidth="1"/>
    <col min="5409" max="5409" width="6.625" style="1" customWidth="1"/>
    <col min="5410" max="5417" width="10.625" style="1" customWidth="1"/>
    <col min="5418" max="5423" width="9.625" style="1" customWidth="1"/>
    <col min="5424" max="5632" width="9" style="1"/>
    <col min="5633" max="5633" width="4.625" style="1" customWidth="1"/>
    <col min="5634" max="5634" width="7.625" style="1" customWidth="1"/>
    <col min="5635" max="5646" width="9.625" style="1" customWidth="1"/>
    <col min="5647" max="5648" width="8.625" style="1" customWidth="1"/>
    <col min="5649" max="5654" width="9.625" style="1" customWidth="1"/>
    <col min="5655" max="5655" width="10.625" style="1" customWidth="1"/>
    <col min="5656" max="5656" width="9.625" style="1" customWidth="1"/>
    <col min="5657" max="5657" width="10.625" style="1" customWidth="1"/>
    <col min="5658" max="5658" width="9.625" style="1" customWidth="1"/>
    <col min="5659" max="5664" width="10.625" style="1" customWidth="1"/>
    <col min="5665" max="5665" width="6.625" style="1" customWidth="1"/>
    <col min="5666" max="5673" width="10.625" style="1" customWidth="1"/>
    <col min="5674" max="5679" width="9.625" style="1" customWidth="1"/>
    <col min="5680" max="5888" width="9" style="1"/>
    <col min="5889" max="5889" width="4.625" style="1" customWidth="1"/>
    <col min="5890" max="5890" width="7.625" style="1" customWidth="1"/>
    <col min="5891" max="5902" width="9.625" style="1" customWidth="1"/>
    <col min="5903" max="5904" width="8.625" style="1" customWidth="1"/>
    <col min="5905" max="5910" width="9.625" style="1" customWidth="1"/>
    <col min="5911" max="5911" width="10.625" style="1" customWidth="1"/>
    <col min="5912" max="5912" width="9.625" style="1" customWidth="1"/>
    <col min="5913" max="5913" width="10.625" style="1" customWidth="1"/>
    <col min="5914" max="5914" width="9.625" style="1" customWidth="1"/>
    <col min="5915" max="5920" width="10.625" style="1" customWidth="1"/>
    <col min="5921" max="5921" width="6.625" style="1" customWidth="1"/>
    <col min="5922" max="5929" width="10.625" style="1" customWidth="1"/>
    <col min="5930" max="5935" width="9.625" style="1" customWidth="1"/>
    <col min="5936" max="6144" width="9" style="1"/>
    <col min="6145" max="6145" width="4.625" style="1" customWidth="1"/>
    <col min="6146" max="6146" width="7.625" style="1" customWidth="1"/>
    <col min="6147" max="6158" width="9.625" style="1" customWidth="1"/>
    <col min="6159" max="6160" width="8.625" style="1" customWidth="1"/>
    <col min="6161" max="6166" width="9.625" style="1" customWidth="1"/>
    <col min="6167" max="6167" width="10.625" style="1" customWidth="1"/>
    <col min="6168" max="6168" width="9.625" style="1" customWidth="1"/>
    <col min="6169" max="6169" width="10.625" style="1" customWidth="1"/>
    <col min="6170" max="6170" width="9.625" style="1" customWidth="1"/>
    <col min="6171" max="6176" width="10.625" style="1" customWidth="1"/>
    <col min="6177" max="6177" width="6.625" style="1" customWidth="1"/>
    <col min="6178" max="6185" width="10.625" style="1" customWidth="1"/>
    <col min="6186" max="6191" width="9.625" style="1" customWidth="1"/>
    <col min="6192" max="6400" width="9" style="1"/>
    <col min="6401" max="6401" width="4.625" style="1" customWidth="1"/>
    <col min="6402" max="6402" width="7.625" style="1" customWidth="1"/>
    <col min="6403" max="6414" width="9.625" style="1" customWidth="1"/>
    <col min="6415" max="6416" width="8.625" style="1" customWidth="1"/>
    <col min="6417" max="6422" width="9.625" style="1" customWidth="1"/>
    <col min="6423" max="6423" width="10.625" style="1" customWidth="1"/>
    <col min="6424" max="6424" width="9.625" style="1" customWidth="1"/>
    <col min="6425" max="6425" width="10.625" style="1" customWidth="1"/>
    <col min="6426" max="6426" width="9.625" style="1" customWidth="1"/>
    <col min="6427" max="6432" width="10.625" style="1" customWidth="1"/>
    <col min="6433" max="6433" width="6.625" style="1" customWidth="1"/>
    <col min="6434" max="6441" width="10.625" style="1" customWidth="1"/>
    <col min="6442" max="6447" width="9.625" style="1" customWidth="1"/>
    <col min="6448" max="6656" width="9" style="1"/>
    <col min="6657" max="6657" width="4.625" style="1" customWidth="1"/>
    <col min="6658" max="6658" width="7.625" style="1" customWidth="1"/>
    <col min="6659" max="6670" width="9.625" style="1" customWidth="1"/>
    <col min="6671" max="6672" width="8.625" style="1" customWidth="1"/>
    <col min="6673" max="6678" width="9.625" style="1" customWidth="1"/>
    <col min="6679" max="6679" width="10.625" style="1" customWidth="1"/>
    <col min="6680" max="6680" width="9.625" style="1" customWidth="1"/>
    <col min="6681" max="6681" width="10.625" style="1" customWidth="1"/>
    <col min="6682" max="6682" width="9.625" style="1" customWidth="1"/>
    <col min="6683" max="6688" width="10.625" style="1" customWidth="1"/>
    <col min="6689" max="6689" width="6.625" style="1" customWidth="1"/>
    <col min="6690" max="6697" width="10.625" style="1" customWidth="1"/>
    <col min="6698" max="6703" width="9.625" style="1" customWidth="1"/>
    <col min="6704" max="6912" width="9" style="1"/>
    <col min="6913" max="6913" width="4.625" style="1" customWidth="1"/>
    <col min="6914" max="6914" width="7.625" style="1" customWidth="1"/>
    <col min="6915" max="6926" width="9.625" style="1" customWidth="1"/>
    <col min="6927" max="6928" width="8.625" style="1" customWidth="1"/>
    <col min="6929" max="6934" width="9.625" style="1" customWidth="1"/>
    <col min="6935" max="6935" width="10.625" style="1" customWidth="1"/>
    <col min="6936" max="6936" width="9.625" style="1" customWidth="1"/>
    <col min="6937" max="6937" width="10.625" style="1" customWidth="1"/>
    <col min="6938" max="6938" width="9.625" style="1" customWidth="1"/>
    <col min="6939" max="6944" width="10.625" style="1" customWidth="1"/>
    <col min="6945" max="6945" width="6.625" style="1" customWidth="1"/>
    <col min="6946" max="6953" width="10.625" style="1" customWidth="1"/>
    <col min="6954" max="6959" width="9.625" style="1" customWidth="1"/>
    <col min="6960" max="7168" width="9" style="1"/>
    <col min="7169" max="7169" width="4.625" style="1" customWidth="1"/>
    <col min="7170" max="7170" width="7.625" style="1" customWidth="1"/>
    <col min="7171" max="7182" width="9.625" style="1" customWidth="1"/>
    <col min="7183" max="7184" width="8.625" style="1" customWidth="1"/>
    <col min="7185" max="7190" width="9.625" style="1" customWidth="1"/>
    <col min="7191" max="7191" width="10.625" style="1" customWidth="1"/>
    <col min="7192" max="7192" width="9.625" style="1" customWidth="1"/>
    <col min="7193" max="7193" width="10.625" style="1" customWidth="1"/>
    <col min="7194" max="7194" width="9.625" style="1" customWidth="1"/>
    <col min="7195" max="7200" width="10.625" style="1" customWidth="1"/>
    <col min="7201" max="7201" width="6.625" style="1" customWidth="1"/>
    <col min="7202" max="7209" width="10.625" style="1" customWidth="1"/>
    <col min="7210" max="7215" width="9.625" style="1" customWidth="1"/>
    <col min="7216" max="7424" width="9" style="1"/>
    <col min="7425" max="7425" width="4.625" style="1" customWidth="1"/>
    <col min="7426" max="7426" width="7.625" style="1" customWidth="1"/>
    <col min="7427" max="7438" width="9.625" style="1" customWidth="1"/>
    <col min="7439" max="7440" width="8.625" style="1" customWidth="1"/>
    <col min="7441" max="7446" width="9.625" style="1" customWidth="1"/>
    <col min="7447" max="7447" width="10.625" style="1" customWidth="1"/>
    <col min="7448" max="7448" width="9.625" style="1" customWidth="1"/>
    <col min="7449" max="7449" width="10.625" style="1" customWidth="1"/>
    <col min="7450" max="7450" width="9.625" style="1" customWidth="1"/>
    <col min="7451" max="7456" width="10.625" style="1" customWidth="1"/>
    <col min="7457" max="7457" width="6.625" style="1" customWidth="1"/>
    <col min="7458" max="7465" width="10.625" style="1" customWidth="1"/>
    <col min="7466" max="7471" width="9.625" style="1" customWidth="1"/>
    <col min="7472" max="7680" width="9" style="1"/>
    <col min="7681" max="7681" width="4.625" style="1" customWidth="1"/>
    <col min="7682" max="7682" width="7.625" style="1" customWidth="1"/>
    <col min="7683" max="7694" width="9.625" style="1" customWidth="1"/>
    <col min="7695" max="7696" width="8.625" style="1" customWidth="1"/>
    <col min="7697" max="7702" width="9.625" style="1" customWidth="1"/>
    <col min="7703" max="7703" width="10.625" style="1" customWidth="1"/>
    <col min="7704" max="7704" width="9.625" style="1" customWidth="1"/>
    <col min="7705" max="7705" width="10.625" style="1" customWidth="1"/>
    <col min="7706" max="7706" width="9.625" style="1" customWidth="1"/>
    <col min="7707" max="7712" width="10.625" style="1" customWidth="1"/>
    <col min="7713" max="7713" width="6.625" style="1" customWidth="1"/>
    <col min="7714" max="7721" width="10.625" style="1" customWidth="1"/>
    <col min="7722" max="7727" width="9.625" style="1" customWidth="1"/>
    <col min="7728" max="7936" width="9" style="1"/>
    <col min="7937" max="7937" width="4.625" style="1" customWidth="1"/>
    <col min="7938" max="7938" width="7.625" style="1" customWidth="1"/>
    <col min="7939" max="7950" width="9.625" style="1" customWidth="1"/>
    <col min="7951" max="7952" width="8.625" style="1" customWidth="1"/>
    <col min="7953" max="7958" width="9.625" style="1" customWidth="1"/>
    <col min="7959" max="7959" width="10.625" style="1" customWidth="1"/>
    <col min="7960" max="7960" width="9.625" style="1" customWidth="1"/>
    <col min="7961" max="7961" width="10.625" style="1" customWidth="1"/>
    <col min="7962" max="7962" width="9.625" style="1" customWidth="1"/>
    <col min="7963" max="7968" width="10.625" style="1" customWidth="1"/>
    <col min="7969" max="7969" width="6.625" style="1" customWidth="1"/>
    <col min="7970" max="7977" width="10.625" style="1" customWidth="1"/>
    <col min="7978" max="7983" width="9.625" style="1" customWidth="1"/>
    <col min="7984" max="8192" width="9" style="1"/>
    <col min="8193" max="8193" width="4.625" style="1" customWidth="1"/>
    <col min="8194" max="8194" width="7.625" style="1" customWidth="1"/>
    <col min="8195" max="8206" width="9.625" style="1" customWidth="1"/>
    <col min="8207" max="8208" width="8.625" style="1" customWidth="1"/>
    <col min="8209" max="8214" width="9.625" style="1" customWidth="1"/>
    <col min="8215" max="8215" width="10.625" style="1" customWidth="1"/>
    <col min="8216" max="8216" width="9.625" style="1" customWidth="1"/>
    <col min="8217" max="8217" width="10.625" style="1" customWidth="1"/>
    <col min="8218" max="8218" width="9.625" style="1" customWidth="1"/>
    <col min="8219" max="8224" width="10.625" style="1" customWidth="1"/>
    <col min="8225" max="8225" width="6.625" style="1" customWidth="1"/>
    <col min="8226" max="8233" width="10.625" style="1" customWidth="1"/>
    <col min="8234" max="8239" width="9.625" style="1" customWidth="1"/>
    <col min="8240" max="8448" width="9" style="1"/>
    <col min="8449" max="8449" width="4.625" style="1" customWidth="1"/>
    <col min="8450" max="8450" width="7.625" style="1" customWidth="1"/>
    <col min="8451" max="8462" width="9.625" style="1" customWidth="1"/>
    <col min="8463" max="8464" width="8.625" style="1" customWidth="1"/>
    <col min="8465" max="8470" width="9.625" style="1" customWidth="1"/>
    <col min="8471" max="8471" width="10.625" style="1" customWidth="1"/>
    <col min="8472" max="8472" width="9.625" style="1" customWidth="1"/>
    <col min="8473" max="8473" width="10.625" style="1" customWidth="1"/>
    <col min="8474" max="8474" width="9.625" style="1" customWidth="1"/>
    <col min="8475" max="8480" width="10.625" style="1" customWidth="1"/>
    <col min="8481" max="8481" width="6.625" style="1" customWidth="1"/>
    <col min="8482" max="8489" width="10.625" style="1" customWidth="1"/>
    <col min="8490" max="8495" width="9.625" style="1" customWidth="1"/>
    <col min="8496" max="8704" width="9" style="1"/>
    <col min="8705" max="8705" width="4.625" style="1" customWidth="1"/>
    <col min="8706" max="8706" width="7.625" style="1" customWidth="1"/>
    <col min="8707" max="8718" width="9.625" style="1" customWidth="1"/>
    <col min="8719" max="8720" width="8.625" style="1" customWidth="1"/>
    <col min="8721" max="8726" width="9.625" style="1" customWidth="1"/>
    <col min="8727" max="8727" width="10.625" style="1" customWidth="1"/>
    <col min="8728" max="8728" width="9.625" style="1" customWidth="1"/>
    <col min="8729" max="8729" width="10.625" style="1" customWidth="1"/>
    <col min="8730" max="8730" width="9.625" style="1" customWidth="1"/>
    <col min="8731" max="8736" width="10.625" style="1" customWidth="1"/>
    <col min="8737" max="8737" width="6.625" style="1" customWidth="1"/>
    <col min="8738" max="8745" width="10.625" style="1" customWidth="1"/>
    <col min="8746" max="8751" width="9.625" style="1" customWidth="1"/>
    <col min="8752" max="8960" width="9" style="1"/>
    <col min="8961" max="8961" width="4.625" style="1" customWidth="1"/>
    <col min="8962" max="8962" width="7.625" style="1" customWidth="1"/>
    <col min="8963" max="8974" width="9.625" style="1" customWidth="1"/>
    <col min="8975" max="8976" width="8.625" style="1" customWidth="1"/>
    <col min="8977" max="8982" width="9.625" style="1" customWidth="1"/>
    <col min="8983" max="8983" width="10.625" style="1" customWidth="1"/>
    <col min="8984" max="8984" width="9.625" style="1" customWidth="1"/>
    <col min="8985" max="8985" width="10.625" style="1" customWidth="1"/>
    <col min="8986" max="8986" width="9.625" style="1" customWidth="1"/>
    <col min="8987" max="8992" width="10.625" style="1" customWidth="1"/>
    <col min="8993" max="8993" width="6.625" style="1" customWidth="1"/>
    <col min="8994" max="9001" width="10.625" style="1" customWidth="1"/>
    <col min="9002" max="9007" width="9.625" style="1" customWidth="1"/>
    <col min="9008" max="9216" width="9" style="1"/>
    <col min="9217" max="9217" width="4.625" style="1" customWidth="1"/>
    <col min="9218" max="9218" width="7.625" style="1" customWidth="1"/>
    <col min="9219" max="9230" width="9.625" style="1" customWidth="1"/>
    <col min="9231" max="9232" width="8.625" style="1" customWidth="1"/>
    <col min="9233" max="9238" width="9.625" style="1" customWidth="1"/>
    <col min="9239" max="9239" width="10.625" style="1" customWidth="1"/>
    <col min="9240" max="9240" width="9.625" style="1" customWidth="1"/>
    <col min="9241" max="9241" width="10.625" style="1" customWidth="1"/>
    <col min="9242" max="9242" width="9.625" style="1" customWidth="1"/>
    <col min="9243" max="9248" width="10.625" style="1" customWidth="1"/>
    <col min="9249" max="9249" width="6.625" style="1" customWidth="1"/>
    <col min="9250" max="9257" width="10.625" style="1" customWidth="1"/>
    <col min="9258" max="9263" width="9.625" style="1" customWidth="1"/>
    <col min="9264" max="9472" width="9" style="1"/>
    <col min="9473" max="9473" width="4.625" style="1" customWidth="1"/>
    <col min="9474" max="9474" width="7.625" style="1" customWidth="1"/>
    <col min="9475" max="9486" width="9.625" style="1" customWidth="1"/>
    <col min="9487" max="9488" width="8.625" style="1" customWidth="1"/>
    <col min="9489" max="9494" width="9.625" style="1" customWidth="1"/>
    <col min="9495" max="9495" width="10.625" style="1" customWidth="1"/>
    <col min="9496" max="9496" width="9.625" style="1" customWidth="1"/>
    <col min="9497" max="9497" width="10.625" style="1" customWidth="1"/>
    <col min="9498" max="9498" width="9.625" style="1" customWidth="1"/>
    <col min="9499" max="9504" width="10.625" style="1" customWidth="1"/>
    <col min="9505" max="9505" width="6.625" style="1" customWidth="1"/>
    <col min="9506" max="9513" width="10.625" style="1" customWidth="1"/>
    <col min="9514" max="9519" width="9.625" style="1" customWidth="1"/>
    <col min="9520" max="9728" width="9" style="1"/>
    <col min="9729" max="9729" width="4.625" style="1" customWidth="1"/>
    <col min="9730" max="9730" width="7.625" style="1" customWidth="1"/>
    <col min="9731" max="9742" width="9.625" style="1" customWidth="1"/>
    <col min="9743" max="9744" width="8.625" style="1" customWidth="1"/>
    <col min="9745" max="9750" width="9.625" style="1" customWidth="1"/>
    <col min="9751" max="9751" width="10.625" style="1" customWidth="1"/>
    <col min="9752" max="9752" width="9.625" style="1" customWidth="1"/>
    <col min="9753" max="9753" width="10.625" style="1" customWidth="1"/>
    <col min="9754" max="9754" width="9.625" style="1" customWidth="1"/>
    <col min="9755" max="9760" width="10.625" style="1" customWidth="1"/>
    <col min="9761" max="9761" width="6.625" style="1" customWidth="1"/>
    <col min="9762" max="9769" width="10.625" style="1" customWidth="1"/>
    <col min="9770" max="9775" width="9.625" style="1" customWidth="1"/>
    <col min="9776" max="9984" width="9" style="1"/>
    <col min="9985" max="9985" width="4.625" style="1" customWidth="1"/>
    <col min="9986" max="9986" width="7.625" style="1" customWidth="1"/>
    <col min="9987" max="9998" width="9.625" style="1" customWidth="1"/>
    <col min="9999" max="10000" width="8.625" style="1" customWidth="1"/>
    <col min="10001" max="10006" width="9.625" style="1" customWidth="1"/>
    <col min="10007" max="10007" width="10.625" style="1" customWidth="1"/>
    <col min="10008" max="10008" width="9.625" style="1" customWidth="1"/>
    <col min="10009" max="10009" width="10.625" style="1" customWidth="1"/>
    <col min="10010" max="10010" width="9.625" style="1" customWidth="1"/>
    <col min="10011" max="10016" width="10.625" style="1" customWidth="1"/>
    <col min="10017" max="10017" width="6.625" style="1" customWidth="1"/>
    <col min="10018" max="10025" width="10.625" style="1" customWidth="1"/>
    <col min="10026" max="10031" width="9.625" style="1" customWidth="1"/>
    <col min="10032" max="10240" width="9" style="1"/>
    <col min="10241" max="10241" width="4.625" style="1" customWidth="1"/>
    <col min="10242" max="10242" width="7.625" style="1" customWidth="1"/>
    <col min="10243" max="10254" width="9.625" style="1" customWidth="1"/>
    <col min="10255" max="10256" width="8.625" style="1" customWidth="1"/>
    <col min="10257" max="10262" width="9.625" style="1" customWidth="1"/>
    <col min="10263" max="10263" width="10.625" style="1" customWidth="1"/>
    <col min="10264" max="10264" width="9.625" style="1" customWidth="1"/>
    <col min="10265" max="10265" width="10.625" style="1" customWidth="1"/>
    <col min="10266" max="10266" width="9.625" style="1" customWidth="1"/>
    <col min="10267" max="10272" width="10.625" style="1" customWidth="1"/>
    <col min="10273" max="10273" width="6.625" style="1" customWidth="1"/>
    <col min="10274" max="10281" width="10.625" style="1" customWidth="1"/>
    <col min="10282" max="10287" width="9.625" style="1" customWidth="1"/>
    <col min="10288" max="10496" width="9" style="1"/>
    <col min="10497" max="10497" width="4.625" style="1" customWidth="1"/>
    <col min="10498" max="10498" width="7.625" style="1" customWidth="1"/>
    <col min="10499" max="10510" width="9.625" style="1" customWidth="1"/>
    <col min="10511" max="10512" width="8.625" style="1" customWidth="1"/>
    <col min="10513" max="10518" width="9.625" style="1" customWidth="1"/>
    <col min="10519" max="10519" width="10.625" style="1" customWidth="1"/>
    <col min="10520" max="10520" width="9.625" style="1" customWidth="1"/>
    <col min="10521" max="10521" width="10.625" style="1" customWidth="1"/>
    <col min="10522" max="10522" width="9.625" style="1" customWidth="1"/>
    <col min="10523" max="10528" width="10.625" style="1" customWidth="1"/>
    <col min="10529" max="10529" width="6.625" style="1" customWidth="1"/>
    <col min="10530" max="10537" width="10.625" style="1" customWidth="1"/>
    <col min="10538" max="10543" width="9.625" style="1" customWidth="1"/>
    <col min="10544" max="10752" width="9" style="1"/>
    <col min="10753" max="10753" width="4.625" style="1" customWidth="1"/>
    <col min="10754" max="10754" width="7.625" style="1" customWidth="1"/>
    <col min="10755" max="10766" width="9.625" style="1" customWidth="1"/>
    <col min="10767" max="10768" width="8.625" style="1" customWidth="1"/>
    <col min="10769" max="10774" width="9.625" style="1" customWidth="1"/>
    <col min="10775" max="10775" width="10.625" style="1" customWidth="1"/>
    <col min="10776" max="10776" width="9.625" style="1" customWidth="1"/>
    <col min="10777" max="10777" width="10.625" style="1" customWidth="1"/>
    <col min="10778" max="10778" width="9.625" style="1" customWidth="1"/>
    <col min="10779" max="10784" width="10.625" style="1" customWidth="1"/>
    <col min="10785" max="10785" width="6.625" style="1" customWidth="1"/>
    <col min="10786" max="10793" width="10.625" style="1" customWidth="1"/>
    <col min="10794" max="10799" width="9.625" style="1" customWidth="1"/>
    <col min="10800" max="11008" width="9" style="1"/>
    <col min="11009" max="11009" width="4.625" style="1" customWidth="1"/>
    <col min="11010" max="11010" width="7.625" style="1" customWidth="1"/>
    <col min="11011" max="11022" width="9.625" style="1" customWidth="1"/>
    <col min="11023" max="11024" width="8.625" style="1" customWidth="1"/>
    <col min="11025" max="11030" width="9.625" style="1" customWidth="1"/>
    <col min="11031" max="11031" width="10.625" style="1" customWidth="1"/>
    <col min="11032" max="11032" width="9.625" style="1" customWidth="1"/>
    <col min="11033" max="11033" width="10.625" style="1" customWidth="1"/>
    <col min="11034" max="11034" width="9.625" style="1" customWidth="1"/>
    <col min="11035" max="11040" width="10.625" style="1" customWidth="1"/>
    <col min="11041" max="11041" width="6.625" style="1" customWidth="1"/>
    <col min="11042" max="11049" width="10.625" style="1" customWidth="1"/>
    <col min="11050" max="11055" width="9.625" style="1" customWidth="1"/>
    <col min="11056" max="11264" width="9" style="1"/>
    <col min="11265" max="11265" width="4.625" style="1" customWidth="1"/>
    <col min="11266" max="11266" width="7.625" style="1" customWidth="1"/>
    <col min="11267" max="11278" width="9.625" style="1" customWidth="1"/>
    <col min="11279" max="11280" width="8.625" style="1" customWidth="1"/>
    <col min="11281" max="11286" width="9.625" style="1" customWidth="1"/>
    <col min="11287" max="11287" width="10.625" style="1" customWidth="1"/>
    <col min="11288" max="11288" width="9.625" style="1" customWidth="1"/>
    <col min="11289" max="11289" width="10.625" style="1" customWidth="1"/>
    <col min="11290" max="11290" width="9.625" style="1" customWidth="1"/>
    <col min="11291" max="11296" width="10.625" style="1" customWidth="1"/>
    <col min="11297" max="11297" width="6.625" style="1" customWidth="1"/>
    <col min="11298" max="11305" width="10.625" style="1" customWidth="1"/>
    <col min="11306" max="11311" width="9.625" style="1" customWidth="1"/>
    <col min="11312" max="11520" width="9" style="1"/>
    <col min="11521" max="11521" width="4.625" style="1" customWidth="1"/>
    <col min="11522" max="11522" width="7.625" style="1" customWidth="1"/>
    <col min="11523" max="11534" width="9.625" style="1" customWidth="1"/>
    <col min="11535" max="11536" width="8.625" style="1" customWidth="1"/>
    <col min="11537" max="11542" width="9.625" style="1" customWidth="1"/>
    <col min="11543" max="11543" width="10.625" style="1" customWidth="1"/>
    <col min="11544" max="11544" width="9.625" style="1" customWidth="1"/>
    <col min="11545" max="11545" width="10.625" style="1" customWidth="1"/>
    <col min="11546" max="11546" width="9.625" style="1" customWidth="1"/>
    <col min="11547" max="11552" width="10.625" style="1" customWidth="1"/>
    <col min="11553" max="11553" width="6.625" style="1" customWidth="1"/>
    <col min="11554" max="11561" width="10.625" style="1" customWidth="1"/>
    <col min="11562" max="11567" width="9.625" style="1" customWidth="1"/>
    <col min="11568" max="11776" width="9" style="1"/>
    <col min="11777" max="11777" width="4.625" style="1" customWidth="1"/>
    <col min="11778" max="11778" width="7.625" style="1" customWidth="1"/>
    <col min="11779" max="11790" width="9.625" style="1" customWidth="1"/>
    <col min="11791" max="11792" width="8.625" style="1" customWidth="1"/>
    <col min="11793" max="11798" width="9.625" style="1" customWidth="1"/>
    <col min="11799" max="11799" width="10.625" style="1" customWidth="1"/>
    <col min="11800" max="11800" width="9.625" style="1" customWidth="1"/>
    <col min="11801" max="11801" width="10.625" style="1" customWidth="1"/>
    <col min="11802" max="11802" width="9.625" style="1" customWidth="1"/>
    <col min="11803" max="11808" width="10.625" style="1" customWidth="1"/>
    <col min="11809" max="11809" width="6.625" style="1" customWidth="1"/>
    <col min="11810" max="11817" width="10.625" style="1" customWidth="1"/>
    <col min="11818" max="11823" width="9.625" style="1" customWidth="1"/>
    <col min="11824" max="12032" width="9" style="1"/>
    <col min="12033" max="12033" width="4.625" style="1" customWidth="1"/>
    <col min="12034" max="12034" width="7.625" style="1" customWidth="1"/>
    <col min="12035" max="12046" width="9.625" style="1" customWidth="1"/>
    <col min="12047" max="12048" width="8.625" style="1" customWidth="1"/>
    <col min="12049" max="12054" width="9.625" style="1" customWidth="1"/>
    <col min="12055" max="12055" width="10.625" style="1" customWidth="1"/>
    <col min="12056" max="12056" width="9.625" style="1" customWidth="1"/>
    <col min="12057" max="12057" width="10.625" style="1" customWidth="1"/>
    <col min="12058" max="12058" width="9.625" style="1" customWidth="1"/>
    <col min="12059" max="12064" width="10.625" style="1" customWidth="1"/>
    <col min="12065" max="12065" width="6.625" style="1" customWidth="1"/>
    <col min="12066" max="12073" width="10.625" style="1" customWidth="1"/>
    <col min="12074" max="12079" width="9.625" style="1" customWidth="1"/>
    <col min="12080" max="12288" width="9" style="1"/>
    <col min="12289" max="12289" width="4.625" style="1" customWidth="1"/>
    <col min="12290" max="12290" width="7.625" style="1" customWidth="1"/>
    <col min="12291" max="12302" width="9.625" style="1" customWidth="1"/>
    <col min="12303" max="12304" width="8.625" style="1" customWidth="1"/>
    <col min="12305" max="12310" width="9.625" style="1" customWidth="1"/>
    <col min="12311" max="12311" width="10.625" style="1" customWidth="1"/>
    <col min="12312" max="12312" width="9.625" style="1" customWidth="1"/>
    <col min="12313" max="12313" width="10.625" style="1" customWidth="1"/>
    <col min="12314" max="12314" width="9.625" style="1" customWidth="1"/>
    <col min="12315" max="12320" width="10.625" style="1" customWidth="1"/>
    <col min="12321" max="12321" width="6.625" style="1" customWidth="1"/>
    <col min="12322" max="12329" width="10.625" style="1" customWidth="1"/>
    <col min="12330" max="12335" width="9.625" style="1" customWidth="1"/>
    <col min="12336" max="12544" width="9" style="1"/>
    <col min="12545" max="12545" width="4.625" style="1" customWidth="1"/>
    <col min="12546" max="12546" width="7.625" style="1" customWidth="1"/>
    <col min="12547" max="12558" width="9.625" style="1" customWidth="1"/>
    <col min="12559" max="12560" width="8.625" style="1" customWidth="1"/>
    <col min="12561" max="12566" width="9.625" style="1" customWidth="1"/>
    <col min="12567" max="12567" width="10.625" style="1" customWidth="1"/>
    <col min="12568" max="12568" width="9.625" style="1" customWidth="1"/>
    <col min="12569" max="12569" width="10.625" style="1" customWidth="1"/>
    <col min="12570" max="12570" width="9.625" style="1" customWidth="1"/>
    <col min="12571" max="12576" width="10.625" style="1" customWidth="1"/>
    <col min="12577" max="12577" width="6.625" style="1" customWidth="1"/>
    <col min="12578" max="12585" width="10.625" style="1" customWidth="1"/>
    <col min="12586" max="12591" width="9.625" style="1" customWidth="1"/>
    <col min="12592" max="12800" width="9" style="1"/>
    <col min="12801" max="12801" width="4.625" style="1" customWidth="1"/>
    <col min="12802" max="12802" width="7.625" style="1" customWidth="1"/>
    <col min="12803" max="12814" width="9.625" style="1" customWidth="1"/>
    <col min="12815" max="12816" width="8.625" style="1" customWidth="1"/>
    <col min="12817" max="12822" width="9.625" style="1" customWidth="1"/>
    <col min="12823" max="12823" width="10.625" style="1" customWidth="1"/>
    <col min="12824" max="12824" width="9.625" style="1" customWidth="1"/>
    <col min="12825" max="12825" width="10.625" style="1" customWidth="1"/>
    <col min="12826" max="12826" width="9.625" style="1" customWidth="1"/>
    <col min="12827" max="12832" width="10.625" style="1" customWidth="1"/>
    <col min="12833" max="12833" width="6.625" style="1" customWidth="1"/>
    <col min="12834" max="12841" width="10.625" style="1" customWidth="1"/>
    <col min="12842" max="12847" width="9.625" style="1" customWidth="1"/>
    <col min="12848" max="13056" width="9" style="1"/>
    <col min="13057" max="13057" width="4.625" style="1" customWidth="1"/>
    <col min="13058" max="13058" width="7.625" style="1" customWidth="1"/>
    <col min="13059" max="13070" width="9.625" style="1" customWidth="1"/>
    <col min="13071" max="13072" width="8.625" style="1" customWidth="1"/>
    <col min="13073" max="13078" width="9.625" style="1" customWidth="1"/>
    <col min="13079" max="13079" width="10.625" style="1" customWidth="1"/>
    <col min="13080" max="13080" width="9.625" style="1" customWidth="1"/>
    <col min="13081" max="13081" width="10.625" style="1" customWidth="1"/>
    <col min="13082" max="13082" width="9.625" style="1" customWidth="1"/>
    <col min="13083" max="13088" width="10.625" style="1" customWidth="1"/>
    <col min="13089" max="13089" width="6.625" style="1" customWidth="1"/>
    <col min="13090" max="13097" width="10.625" style="1" customWidth="1"/>
    <col min="13098" max="13103" width="9.625" style="1" customWidth="1"/>
    <col min="13104" max="13312" width="9" style="1"/>
    <col min="13313" max="13313" width="4.625" style="1" customWidth="1"/>
    <col min="13314" max="13314" width="7.625" style="1" customWidth="1"/>
    <col min="13315" max="13326" width="9.625" style="1" customWidth="1"/>
    <col min="13327" max="13328" width="8.625" style="1" customWidth="1"/>
    <col min="13329" max="13334" width="9.625" style="1" customWidth="1"/>
    <col min="13335" max="13335" width="10.625" style="1" customWidth="1"/>
    <col min="13336" max="13336" width="9.625" style="1" customWidth="1"/>
    <col min="13337" max="13337" width="10.625" style="1" customWidth="1"/>
    <col min="13338" max="13338" width="9.625" style="1" customWidth="1"/>
    <col min="13339" max="13344" width="10.625" style="1" customWidth="1"/>
    <col min="13345" max="13345" width="6.625" style="1" customWidth="1"/>
    <col min="13346" max="13353" width="10.625" style="1" customWidth="1"/>
    <col min="13354" max="13359" width="9.625" style="1" customWidth="1"/>
    <col min="13360" max="13568" width="9" style="1"/>
    <col min="13569" max="13569" width="4.625" style="1" customWidth="1"/>
    <col min="13570" max="13570" width="7.625" style="1" customWidth="1"/>
    <col min="13571" max="13582" width="9.625" style="1" customWidth="1"/>
    <col min="13583" max="13584" width="8.625" style="1" customWidth="1"/>
    <col min="13585" max="13590" width="9.625" style="1" customWidth="1"/>
    <col min="13591" max="13591" width="10.625" style="1" customWidth="1"/>
    <col min="13592" max="13592" width="9.625" style="1" customWidth="1"/>
    <col min="13593" max="13593" width="10.625" style="1" customWidth="1"/>
    <col min="13594" max="13594" width="9.625" style="1" customWidth="1"/>
    <col min="13595" max="13600" width="10.625" style="1" customWidth="1"/>
    <col min="13601" max="13601" width="6.625" style="1" customWidth="1"/>
    <col min="13602" max="13609" width="10.625" style="1" customWidth="1"/>
    <col min="13610" max="13615" width="9.625" style="1" customWidth="1"/>
    <col min="13616" max="13824" width="9" style="1"/>
    <col min="13825" max="13825" width="4.625" style="1" customWidth="1"/>
    <col min="13826" max="13826" width="7.625" style="1" customWidth="1"/>
    <col min="13827" max="13838" width="9.625" style="1" customWidth="1"/>
    <col min="13839" max="13840" width="8.625" style="1" customWidth="1"/>
    <col min="13841" max="13846" width="9.625" style="1" customWidth="1"/>
    <col min="13847" max="13847" width="10.625" style="1" customWidth="1"/>
    <col min="13848" max="13848" width="9.625" style="1" customWidth="1"/>
    <col min="13849" max="13849" width="10.625" style="1" customWidth="1"/>
    <col min="13850" max="13850" width="9.625" style="1" customWidth="1"/>
    <col min="13851" max="13856" width="10.625" style="1" customWidth="1"/>
    <col min="13857" max="13857" width="6.625" style="1" customWidth="1"/>
    <col min="13858" max="13865" width="10.625" style="1" customWidth="1"/>
    <col min="13866" max="13871" width="9.625" style="1" customWidth="1"/>
    <col min="13872" max="14080" width="9" style="1"/>
    <col min="14081" max="14081" width="4.625" style="1" customWidth="1"/>
    <col min="14082" max="14082" width="7.625" style="1" customWidth="1"/>
    <col min="14083" max="14094" width="9.625" style="1" customWidth="1"/>
    <col min="14095" max="14096" width="8.625" style="1" customWidth="1"/>
    <col min="14097" max="14102" width="9.625" style="1" customWidth="1"/>
    <col min="14103" max="14103" width="10.625" style="1" customWidth="1"/>
    <col min="14104" max="14104" width="9.625" style="1" customWidth="1"/>
    <col min="14105" max="14105" width="10.625" style="1" customWidth="1"/>
    <col min="14106" max="14106" width="9.625" style="1" customWidth="1"/>
    <col min="14107" max="14112" width="10.625" style="1" customWidth="1"/>
    <col min="14113" max="14113" width="6.625" style="1" customWidth="1"/>
    <col min="14114" max="14121" width="10.625" style="1" customWidth="1"/>
    <col min="14122" max="14127" width="9.625" style="1" customWidth="1"/>
    <col min="14128" max="14336" width="9" style="1"/>
    <col min="14337" max="14337" width="4.625" style="1" customWidth="1"/>
    <col min="14338" max="14338" width="7.625" style="1" customWidth="1"/>
    <col min="14339" max="14350" width="9.625" style="1" customWidth="1"/>
    <col min="14351" max="14352" width="8.625" style="1" customWidth="1"/>
    <col min="14353" max="14358" width="9.625" style="1" customWidth="1"/>
    <col min="14359" max="14359" width="10.625" style="1" customWidth="1"/>
    <col min="14360" max="14360" width="9.625" style="1" customWidth="1"/>
    <col min="14361" max="14361" width="10.625" style="1" customWidth="1"/>
    <col min="14362" max="14362" width="9.625" style="1" customWidth="1"/>
    <col min="14363" max="14368" width="10.625" style="1" customWidth="1"/>
    <col min="14369" max="14369" width="6.625" style="1" customWidth="1"/>
    <col min="14370" max="14377" width="10.625" style="1" customWidth="1"/>
    <col min="14378" max="14383" width="9.625" style="1" customWidth="1"/>
    <col min="14384" max="14592" width="9" style="1"/>
    <col min="14593" max="14593" width="4.625" style="1" customWidth="1"/>
    <col min="14594" max="14594" width="7.625" style="1" customWidth="1"/>
    <col min="14595" max="14606" width="9.625" style="1" customWidth="1"/>
    <col min="14607" max="14608" width="8.625" style="1" customWidth="1"/>
    <col min="14609" max="14614" width="9.625" style="1" customWidth="1"/>
    <col min="14615" max="14615" width="10.625" style="1" customWidth="1"/>
    <col min="14616" max="14616" width="9.625" style="1" customWidth="1"/>
    <col min="14617" max="14617" width="10.625" style="1" customWidth="1"/>
    <col min="14618" max="14618" width="9.625" style="1" customWidth="1"/>
    <col min="14619" max="14624" width="10.625" style="1" customWidth="1"/>
    <col min="14625" max="14625" width="6.625" style="1" customWidth="1"/>
    <col min="14626" max="14633" width="10.625" style="1" customWidth="1"/>
    <col min="14634" max="14639" width="9.625" style="1" customWidth="1"/>
    <col min="14640" max="14848" width="9" style="1"/>
    <col min="14849" max="14849" width="4.625" style="1" customWidth="1"/>
    <col min="14850" max="14850" width="7.625" style="1" customWidth="1"/>
    <col min="14851" max="14862" width="9.625" style="1" customWidth="1"/>
    <col min="14863" max="14864" width="8.625" style="1" customWidth="1"/>
    <col min="14865" max="14870" width="9.625" style="1" customWidth="1"/>
    <col min="14871" max="14871" width="10.625" style="1" customWidth="1"/>
    <col min="14872" max="14872" width="9.625" style="1" customWidth="1"/>
    <col min="14873" max="14873" width="10.625" style="1" customWidth="1"/>
    <col min="14874" max="14874" width="9.625" style="1" customWidth="1"/>
    <col min="14875" max="14880" width="10.625" style="1" customWidth="1"/>
    <col min="14881" max="14881" width="6.625" style="1" customWidth="1"/>
    <col min="14882" max="14889" width="10.625" style="1" customWidth="1"/>
    <col min="14890" max="14895" width="9.625" style="1" customWidth="1"/>
    <col min="14896" max="15104" width="9" style="1"/>
    <col min="15105" max="15105" width="4.625" style="1" customWidth="1"/>
    <col min="15106" max="15106" width="7.625" style="1" customWidth="1"/>
    <col min="15107" max="15118" width="9.625" style="1" customWidth="1"/>
    <col min="15119" max="15120" width="8.625" style="1" customWidth="1"/>
    <col min="15121" max="15126" width="9.625" style="1" customWidth="1"/>
    <col min="15127" max="15127" width="10.625" style="1" customWidth="1"/>
    <col min="15128" max="15128" width="9.625" style="1" customWidth="1"/>
    <col min="15129" max="15129" width="10.625" style="1" customWidth="1"/>
    <col min="15130" max="15130" width="9.625" style="1" customWidth="1"/>
    <col min="15131" max="15136" width="10.625" style="1" customWidth="1"/>
    <col min="15137" max="15137" width="6.625" style="1" customWidth="1"/>
    <col min="15138" max="15145" width="10.625" style="1" customWidth="1"/>
    <col min="15146" max="15151" width="9.625" style="1" customWidth="1"/>
    <col min="15152" max="15360" width="9" style="1"/>
    <col min="15361" max="15361" width="4.625" style="1" customWidth="1"/>
    <col min="15362" max="15362" width="7.625" style="1" customWidth="1"/>
    <col min="15363" max="15374" width="9.625" style="1" customWidth="1"/>
    <col min="15375" max="15376" width="8.625" style="1" customWidth="1"/>
    <col min="15377" max="15382" width="9.625" style="1" customWidth="1"/>
    <col min="15383" max="15383" width="10.625" style="1" customWidth="1"/>
    <col min="15384" max="15384" width="9.625" style="1" customWidth="1"/>
    <col min="15385" max="15385" width="10.625" style="1" customWidth="1"/>
    <col min="15386" max="15386" width="9.625" style="1" customWidth="1"/>
    <col min="15387" max="15392" width="10.625" style="1" customWidth="1"/>
    <col min="15393" max="15393" width="6.625" style="1" customWidth="1"/>
    <col min="15394" max="15401" width="10.625" style="1" customWidth="1"/>
    <col min="15402" max="15407" width="9.625" style="1" customWidth="1"/>
    <col min="15408" max="15616" width="9" style="1"/>
    <col min="15617" max="15617" width="4.625" style="1" customWidth="1"/>
    <col min="15618" max="15618" width="7.625" style="1" customWidth="1"/>
    <col min="15619" max="15630" width="9.625" style="1" customWidth="1"/>
    <col min="15631" max="15632" width="8.625" style="1" customWidth="1"/>
    <col min="15633" max="15638" width="9.625" style="1" customWidth="1"/>
    <col min="15639" max="15639" width="10.625" style="1" customWidth="1"/>
    <col min="15640" max="15640" width="9.625" style="1" customWidth="1"/>
    <col min="15641" max="15641" width="10.625" style="1" customWidth="1"/>
    <col min="15642" max="15642" width="9.625" style="1" customWidth="1"/>
    <col min="15643" max="15648" width="10.625" style="1" customWidth="1"/>
    <col min="15649" max="15649" width="6.625" style="1" customWidth="1"/>
    <col min="15650" max="15657" width="10.625" style="1" customWidth="1"/>
    <col min="15658" max="15663" width="9.625" style="1" customWidth="1"/>
    <col min="15664" max="15872" width="9" style="1"/>
    <col min="15873" max="15873" width="4.625" style="1" customWidth="1"/>
    <col min="15874" max="15874" width="7.625" style="1" customWidth="1"/>
    <col min="15875" max="15886" width="9.625" style="1" customWidth="1"/>
    <col min="15887" max="15888" width="8.625" style="1" customWidth="1"/>
    <col min="15889" max="15894" width="9.625" style="1" customWidth="1"/>
    <col min="15895" max="15895" width="10.625" style="1" customWidth="1"/>
    <col min="15896" max="15896" width="9.625" style="1" customWidth="1"/>
    <col min="15897" max="15897" width="10.625" style="1" customWidth="1"/>
    <col min="15898" max="15898" width="9.625" style="1" customWidth="1"/>
    <col min="15899" max="15904" width="10.625" style="1" customWidth="1"/>
    <col min="15905" max="15905" width="6.625" style="1" customWidth="1"/>
    <col min="15906" max="15913" width="10.625" style="1" customWidth="1"/>
    <col min="15914" max="15919" width="9.625" style="1" customWidth="1"/>
    <col min="15920" max="16128" width="9" style="1"/>
    <col min="16129" max="16129" width="4.625" style="1" customWidth="1"/>
    <col min="16130" max="16130" width="7.625" style="1" customWidth="1"/>
    <col min="16131" max="16142" width="9.625" style="1" customWidth="1"/>
    <col min="16143" max="16144" width="8.625" style="1" customWidth="1"/>
    <col min="16145" max="16150" width="9.625" style="1" customWidth="1"/>
    <col min="16151" max="16151" width="10.625" style="1" customWidth="1"/>
    <col min="16152" max="16152" width="9.625" style="1" customWidth="1"/>
    <col min="16153" max="16153" width="10.625" style="1" customWidth="1"/>
    <col min="16154" max="16154" width="9.625" style="1" customWidth="1"/>
    <col min="16155" max="16160" width="10.625" style="1" customWidth="1"/>
    <col min="16161" max="16161" width="6.625" style="1" customWidth="1"/>
    <col min="16162" max="16169" width="10.625" style="1" customWidth="1"/>
    <col min="16170" max="16175" width="9.625" style="1" customWidth="1"/>
    <col min="16176" max="16384" width="9" style="1"/>
  </cols>
  <sheetData>
    <row r="1" spans="1:47" ht="30" customHeight="1" x14ac:dyDescent="0.15">
      <c r="A1" s="263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5"/>
    </row>
    <row r="2" spans="1:47" ht="15" customHeight="1" x14ac:dyDescent="0.15">
      <c r="A2" s="181" t="s">
        <v>217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" t="s">
        <v>335</v>
      </c>
    </row>
    <row r="3" spans="1:47" ht="15" customHeight="1" thickBot="1" x14ac:dyDescent="0.2">
      <c r="A3" s="181" t="s">
        <v>2</v>
      </c>
      <c r="B3" s="181"/>
      <c r="C3" s="181"/>
      <c r="D3" s="181"/>
      <c r="E3" s="181"/>
      <c r="F3" s="181"/>
      <c r="G3" s="181" t="s">
        <v>3</v>
      </c>
      <c r="H3" s="181"/>
      <c r="I3" s="181"/>
      <c r="J3" s="181"/>
      <c r="K3" s="181"/>
      <c r="L3" s="181"/>
      <c r="M3" s="181"/>
      <c r="O3" s="1" t="s">
        <v>4</v>
      </c>
      <c r="T3" s="1" t="s">
        <v>5</v>
      </c>
      <c r="X3" s="1" t="s">
        <v>6</v>
      </c>
      <c r="AB3" s="1" t="s">
        <v>7</v>
      </c>
      <c r="AH3" s="1" t="s">
        <v>8</v>
      </c>
    </row>
    <row r="4" spans="1:47" ht="14.45" customHeight="1" thickTop="1" x14ac:dyDescent="0.15">
      <c r="A4" s="197"/>
      <c r="B4" s="261" t="s">
        <v>9</v>
      </c>
      <c r="C4" s="266"/>
      <c r="D4" s="266"/>
      <c r="E4" s="266"/>
      <c r="F4" s="267"/>
      <c r="G4" s="260" t="s">
        <v>10</v>
      </c>
      <c r="H4" s="261"/>
      <c r="I4" s="261"/>
      <c r="J4" s="261"/>
      <c r="K4" s="261"/>
      <c r="L4" s="262"/>
      <c r="M4" s="198"/>
      <c r="N4" s="3"/>
      <c r="O4" s="231" t="s">
        <v>11</v>
      </c>
      <c r="P4" s="232"/>
      <c r="Q4" s="248" t="s">
        <v>12</v>
      </c>
      <c r="R4" s="232"/>
      <c r="S4" s="233"/>
      <c r="T4" s="231" t="s">
        <v>13</v>
      </c>
      <c r="U4" s="249"/>
      <c r="V4" s="249"/>
      <c r="W4" s="250"/>
      <c r="X4" s="231" t="s">
        <v>14</v>
      </c>
      <c r="Y4" s="232"/>
      <c r="Z4" s="232"/>
      <c r="AA4" s="233"/>
      <c r="AB4" s="234" t="s">
        <v>15</v>
      </c>
      <c r="AC4" s="235"/>
      <c r="AD4" s="235"/>
      <c r="AE4" s="235"/>
      <c r="AF4" s="236"/>
      <c r="AH4" s="234" t="s">
        <v>16</v>
      </c>
      <c r="AI4" s="237"/>
      <c r="AJ4" s="237"/>
      <c r="AK4" s="237"/>
      <c r="AL4" s="237"/>
      <c r="AM4" s="237"/>
      <c r="AN4" s="235"/>
      <c r="AO4" s="236"/>
      <c r="AP4" s="234" t="s">
        <v>17</v>
      </c>
      <c r="AQ4" s="237"/>
      <c r="AR4" s="235"/>
      <c r="AS4" s="235"/>
      <c r="AT4" s="235"/>
      <c r="AU4" s="236"/>
    </row>
    <row r="5" spans="1:47" ht="39.950000000000003" customHeight="1" x14ac:dyDescent="0.15">
      <c r="A5" s="199" t="s">
        <v>18</v>
      </c>
      <c r="B5" s="200" t="s">
        <v>19</v>
      </c>
      <c r="C5" s="186" t="s">
        <v>20</v>
      </c>
      <c r="D5" s="186" t="s">
        <v>21</v>
      </c>
      <c r="E5" s="187" t="s">
        <v>22</v>
      </c>
      <c r="F5" s="188" t="s">
        <v>23</v>
      </c>
      <c r="G5" s="189" t="s">
        <v>19</v>
      </c>
      <c r="H5" s="190" t="s">
        <v>20</v>
      </c>
      <c r="I5" s="190" t="s">
        <v>21</v>
      </c>
      <c r="J5" s="190" t="s">
        <v>24</v>
      </c>
      <c r="K5" s="190" t="s">
        <v>25</v>
      </c>
      <c r="L5" s="191" t="s">
        <v>26</v>
      </c>
      <c r="M5" s="201"/>
      <c r="N5" s="12"/>
      <c r="O5" s="4" t="s">
        <v>27</v>
      </c>
      <c r="P5" s="13" t="s">
        <v>28</v>
      </c>
      <c r="Q5" s="14" t="s">
        <v>29</v>
      </c>
      <c r="R5" s="13" t="s">
        <v>30</v>
      </c>
      <c r="S5" s="15" t="s">
        <v>31</v>
      </c>
      <c r="T5" s="4" t="s">
        <v>32</v>
      </c>
      <c r="U5" s="13" t="s">
        <v>25</v>
      </c>
      <c r="V5" s="224" t="s">
        <v>26</v>
      </c>
      <c r="W5" s="225"/>
      <c r="X5" s="226" t="s">
        <v>33</v>
      </c>
      <c r="Y5" s="224"/>
      <c r="Z5" s="224" t="s">
        <v>34</v>
      </c>
      <c r="AA5" s="225"/>
      <c r="AB5" s="16" t="s">
        <v>35</v>
      </c>
      <c r="AC5" s="238" t="s">
        <v>36</v>
      </c>
      <c r="AD5" s="239"/>
      <c r="AE5" s="238" t="s">
        <v>37</v>
      </c>
      <c r="AF5" s="240"/>
      <c r="AH5" s="17" t="s">
        <v>32</v>
      </c>
      <c r="AI5" s="18" t="s">
        <v>31</v>
      </c>
      <c r="AJ5" s="223" t="s">
        <v>35</v>
      </c>
      <c r="AK5" s="241"/>
      <c r="AL5" s="223" t="s">
        <v>36</v>
      </c>
      <c r="AM5" s="223"/>
      <c r="AN5" s="224" t="s">
        <v>37</v>
      </c>
      <c r="AO5" s="225"/>
      <c r="AP5" s="226" t="s">
        <v>35</v>
      </c>
      <c r="AQ5" s="227"/>
      <c r="AR5" s="224" t="s">
        <v>36</v>
      </c>
      <c r="AS5" s="227"/>
      <c r="AT5" s="224" t="s">
        <v>37</v>
      </c>
      <c r="AU5" s="228"/>
    </row>
    <row r="6" spans="1:47" ht="14.45" customHeight="1" x14ac:dyDescent="0.15">
      <c r="A6" s="202"/>
      <c r="B6" s="182" t="s">
        <v>38</v>
      </c>
      <c r="C6" s="192" t="s">
        <v>39</v>
      </c>
      <c r="D6" s="192" t="s">
        <v>39</v>
      </c>
      <c r="E6" s="192" t="s">
        <v>39</v>
      </c>
      <c r="F6" s="193" t="s">
        <v>39</v>
      </c>
      <c r="G6" s="183" t="s">
        <v>38</v>
      </c>
      <c r="H6" s="194" t="s">
        <v>39</v>
      </c>
      <c r="I6" s="194" t="s">
        <v>39</v>
      </c>
      <c r="J6" s="195" t="s">
        <v>112</v>
      </c>
      <c r="K6" s="195" t="s">
        <v>113</v>
      </c>
      <c r="L6" s="196" t="s">
        <v>114</v>
      </c>
      <c r="M6" s="201"/>
      <c r="N6" s="12"/>
      <c r="O6" s="26" t="s">
        <v>115</v>
      </c>
      <c r="P6" s="27" t="s">
        <v>116</v>
      </c>
      <c r="Q6" s="28"/>
      <c r="R6" s="27" t="s">
        <v>117</v>
      </c>
      <c r="S6" s="29" t="s">
        <v>118</v>
      </c>
      <c r="T6" s="30" t="s">
        <v>119</v>
      </c>
      <c r="U6" s="24" t="s">
        <v>120</v>
      </c>
      <c r="V6" s="24" t="s">
        <v>121</v>
      </c>
      <c r="W6" s="31" t="s">
        <v>122</v>
      </c>
      <c r="X6" s="30" t="s">
        <v>123</v>
      </c>
      <c r="Y6" s="32" t="s">
        <v>122</v>
      </c>
      <c r="Z6" s="33" t="s">
        <v>124</v>
      </c>
      <c r="AA6" s="31" t="s">
        <v>122</v>
      </c>
      <c r="AB6" s="34" t="s">
        <v>125</v>
      </c>
      <c r="AC6" s="35" t="s">
        <v>126</v>
      </c>
      <c r="AD6" s="35" t="s">
        <v>127</v>
      </c>
      <c r="AE6" s="36" t="s">
        <v>128</v>
      </c>
      <c r="AF6" s="37" t="s">
        <v>129</v>
      </c>
      <c r="AH6" s="38" t="s">
        <v>130</v>
      </c>
      <c r="AI6" s="39" t="s">
        <v>131</v>
      </c>
      <c r="AJ6" s="40"/>
      <c r="AK6" s="41" t="s">
        <v>132</v>
      </c>
      <c r="AL6" s="40"/>
      <c r="AM6" s="41" t="s">
        <v>133</v>
      </c>
      <c r="AN6" s="40"/>
      <c r="AO6" s="42" t="s">
        <v>134</v>
      </c>
      <c r="AP6" s="43" t="s">
        <v>63</v>
      </c>
      <c r="AQ6" s="44" t="s">
        <v>64</v>
      </c>
      <c r="AR6" s="44" t="s">
        <v>63</v>
      </c>
      <c r="AS6" s="44" t="s">
        <v>64</v>
      </c>
      <c r="AT6" s="44" t="s">
        <v>63</v>
      </c>
      <c r="AU6" s="45" t="s">
        <v>64</v>
      </c>
    </row>
    <row r="7" spans="1:47" ht="14.45" customHeight="1" x14ac:dyDescent="0.15">
      <c r="A7" s="203" t="s">
        <v>65</v>
      </c>
      <c r="B7" s="204" t="s">
        <v>208</v>
      </c>
      <c r="C7" s="48">
        <v>2023</v>
      </c>
      <c r="D7" s="49">
        <v>0</v>
      </c>
      <c r="E7" s="49">
        <v>676</v>
      </c>
      <c r="F7" s="115">
        <v>0</v>
      </c>
      <c r="G7" s="51" t="s">
        <v>67</v>
      </c>
      <c r="H7" s="49">
        <v>2689162</v>
      </c>
      <c r="I7" s="49">
        <v>1873</v>
      </c>
      <c r="J7" s="52">
        <v>0</v>
      </c>
      <c r="K7" s="49">
        <v>100000</v>
      </c>
      <c r="L7" s="53">
        <v>7963518</v>
      </c>
      <c r="M7" s="179"/>
      <c r="N7" s="54"/>
      <c r="O7" s="55">
        <f>IF(K7&lt;0.5,0.5,((L7-L8)-5*K8)/5/(K7-K8))</f>
        <v>0.1728613569321534</v>
      </c>
      <c r="P7" s="56">
        <f>IF(H7&lt;0.5,1,(I7/H7)/((K7-K8)/(L7-L8)))</f>
        <v>1.0244048963074786</v>
      </c>
      <c r="Q7" s="57">
        <f>IF(C7&lt;0.5,0,D7/C7)</f>
        <v>0</v>
      </c>
      <c r="R7" s="58">
        <f>IF(P7=0,Q7,Q7/P7)</f>
        <v>0</v>
      </c>
      <c r="S7" s="59">
        <f>IF(E7&lt;0.5,0,F7/E7)</f>
        <v>0</v>
      </c>
      <c r="T7" s="60">
        <f>5*R7/(1+5*(1-O7)*R7)</f>
        <v>0</v>
      </c>
      <c r="U7" s="61">
        <v>100000</v>
      </c>
      <c r="V7" s="61">
        <f>5*U7*((1-T7)+O7*T7)</f>
        <v>500000</v>
      </c>
      <c r="W7" s="62">
        <f>SUM(V7:V$24)</f>
        <v>7923649.8719560113</v>
      </c>
      <c r="X7" s="63">
        <f t="shared" ref="X7:X42" si="0">V7*(1-S7)</f>
        <v>500000</v>
      </c>
      <c r="Y7" s="61">
        <f>SUM(X7:X$24)</f>
        <v>7781006.1114243492</v>
      </c>
      <c r="Z7" s="61">
        <f t="shared" ref="Z7:Z42" si="1">V7*S7</f>
        <v>0</v>
      </c>
      <c r="AA7" s="62">
        <f>SUM(Z7:Z$24)</f>
        <v>142643.76053166139</v>
      </c>
      <c r="AB7" s="55">
        <f t="shared" ref="AB7:AB42" si="2">W7/U7</f>
        <v>79.236498719560117</v>
      </c>
      <c r="AC7" s="56">
        <f t="shared" ref="AC7:AC42" si="3">Y7/U7</f>
        <v>77.810061114243496</v>
      </c>
      <c r="AD7" s="64">
        <f>AC7/AB7*100</f>
        <v>98.199772038937283</v>
      </c>
      <c r="AE7" s="56">
        <f t="shared" ref="AE7:AE42" si="4">AA7/U7</f>
        <v>1.4264376053166139</v>
      </c>
      <c r="AF7" s="65">
        <f>AE7/AB7*100</f>
        <v>1.8002279610627054</v>
      </c>
      <c r="AH7" s="66">
        <f>IF(D7=0,0,T7*T7*(1-T7)/D7)</f>
        <v>0</v>
      </c>
      <c r="AI7" s="67">
        <f>IF(E7&lt;0.5,0,S7*(1-S7)/E7)</f>
        <v>0</v>
      </c>
      <c r="AJ7" s="67">
        <f>U7*U7*((1-O7)*5+AB8)^2*AH7</f>
        <v>0</v>
      </c>
      <c r="AK7" s="67">
        <f>SUM(AJ7:AJ$24)/U7/U7</f>
        <v>0.31039185966127597</v>
      </c>
      <c r="AL7" s="67">
        <f>U7*U7*((1-O7)*5*(1-S7)+AC8)^2*AH7+V7*V7*AI7</f>
        <v>0</v>
      </c>
      <c r="AM7" s="67">
        <f>SUM(AL7:AL$24)/U7/U7</f>
        <v>0.27804978610902681</v>
      </c>
      <c r="AN7" s="67">
        <f>U7*U7*((1-O7)*5*S7+AE8)^2*AH7+V7*V7*AI7</f>
        <v>0</v>
      </c>
      <c r="AO7" s="68">
        <f>SUM(AN7:AN$24)/U7/U7</f>
        <v>7.4430553509368591E-3</v>
      </c>
      <c r="AP7" s="55">
        <f t="shared" ref="AP7:AP42" si="5">AB7-1.96*SQRT(AK7)</f>
        <v>78.144527397558136</v>
      </c>
      <c r="AQ7" s="56">
        <f t="shared" ref="AQ7:AQ42" si="6">AB7+1.96*SQRT(AK7)</f>
        <v>80.328470041562099</v>
      </c>
      <c r="AR7" s="56">
        <f t="shared" ref="AR7:AR42" si="7">AC7-1.96*SQRT(AM7)</f>
        <v>76.776544758148233</v>
      </c>
      <c r="AS7" s="56">
        <f t="shared" ref="AS7:AS42" si="8">AC7+1.96*SQRT(AM7)</f>
        <v>78.843577470338758</v>
      </c>
      <c r="AT7" s="56">
        <f t="shared" ref="AT7:AT42" si="9">AE7-1.96*SQRT(AO7)</f>
        <v>1.2573422433572774</v>
      </c>
      <c r="AU7" s="69">
        <f t="shared" ref="AU7:AU42" si="10">AE7+1.96*SQRT(AO7)</f>
        <v>1.5955329672759504</v>
      </c>
    </row>
    <row r="8" spans="1:47" ht="14.45" customHeight="1" x14ac:dyDescent="0.15">
      <c r="A8" s="203"/>
      <c r="B8" s="205" t="s">
        <v>176</v>
      </c>
      <c r="C8" s="71">
        <v>2273</v>
      </c>
      <c r="D8" s="72">
        <v>0</v>
      </c>
      <c r="E8" s="72">
        <v>754</v>
      </c>
      <c r="F8" s="126">
        <v>0</v>
      </c>
      <c r="G8" s="74" t="s">
        <v>69</v>
      </c>
      <c r="H8" s="72">
        <v>2841813</v>
      </c>
      <c r="I8" s="72">
        <v>261</v>
      </c>
      <c r="J8" s="75">
        <v>5</v>
      </c>
      <c r="K8" s="72">
        <v>99661</v>
      </c>
      <c r="L8" s="76">
        <v>7464920</v>
      </c>
      <c r="M8" s="179"/>
      <c r="N8" s="54"/>
      <c r="O8" s="77">
        <f t="shared" ref="O8:O22" si="11">IF(K8&lt;0.5,0.5,((L8-L9)-5*K9)/5/(K8-K9))</f>
        <v>0.4553191489361702</v>
      </c>
      <c r="P8" s="78">
        <f t="shared" ref="P8:P23" si="12">IF(H8&lt;0.5,1,(I8/H8)/((K8-K9)/(L8-L9)))</f>
        <v>0.97348850068450843</v>
      </c>
      <c r="Q8" s="79">
        <f t="shared" ref="Q8:Q42" si="13">IF(C8&lt;0.5,0,D8/C8)</f>
        <v>0</v>
      </c>
      <c r="R8" s="80">
        <f t="shared" ref="R8:R42" si="14">IF(P8=0,Q8,Q8/P8)</f>
        <v>0</v>
      </c>
      <c r="S8" s="81">
        <f t="shared" ref="S8:S42" si="15">IF(E8&lt;0.5,0,F8/E8)</f>
        <v>0</v>
      </c>
      <c r="T8" s="82">
        <f>5*R8/(1+5*(1-O8)*R8)</f>
        <v>0</v>
      </c>
      <c r="U8" s="83">
        <f>U7*(1-T7)</f>
        <v>100000</v>
      </c>
      <c r="V8" s="83">
        <f>5*U8*((1-T8)+O8*T8)</f>
        <v>500000</v>
      </c>
      <c r="W8" s="84">
        <f>SUM(V8:V$24)</f>
        <v>7423649.8719560113</v>
      </c>
      <c r="X8" s="85">
        <f t="shared" si="0"/>
        <v>500000</v>
      </c>
      <c r="Y8" s="83">
        <f>SUM(X8:X$24)</f>
        <v>7281006.1114243502</v>
      </c>
      <c r="Z8" s="83">
        <f t="shared" si="1"/>
        <v>0</v>
      </c>
      <c r="AA8" s="84">
        <f>SUM(Z8:Z$24)</f>
        <v>142643.76053166139</v>
      </c>
      <c r="AB8" s="77">
        <f t="shared" si="2"/>
        <v>74.236498719560117</v>
      </c>
      <c r="AC8" s="78">
        <f t="shared" si="3"/>
        <v>72.810061114243496</v>
      </c>
      <c r="AD8" s="86">
        <f t="shared" ref="AD8:AD42" si="16">AC8/AB8*100</f>
        <v>98.078522519353712</v>
      </c>
      <c r="AE8" s="78">
        <f t="shared" si="4"/>
        <v>1.4264376053166139</v>
      </c>
      <c r="AF8" s="87">
        <f t="shared" ref="AF8:AF42" si="17">AE8/AB8*100</f>
        <v>1.9214774806462831</v>
      </c>
      <c r="AH8" s="88">
        <f>IF(D8=0,0,T8*T8*(1-T8)/D8)</f>
        <v>0</v>
      </c>
      <c r="AI8" s="89">
        <f t="shared" ref="AI8:AI42" si="18">IF(E8&lt;0.5,0,S8*(1-S8)/E8)</f>
        <v>0</v>
      </c>
      <c r="AJ8" s="89">
        <f>U8*U8*((1-O8)*5+AB9)^2*AH8</f>
        <v>0</v>
      </c>
      <c r="AK8" s="89">
        <f>SUM(AJ8:AJ$24)/U8/U8</f>
        <v>0.31039185966127597</v>
      </c>
      <c r="AL8" s="89">
        <f>U8*U8*((1-O8)*5*(1-S8)+AC9)^2*AH8+V8*V8*AI8</f>
        <v>0</v>
      </c>
      <c r="AM8" s="89">
        <f>SUM(AL8:AL$24)/U8/U8</f>
        <v>0.27804978610902681</v>
      </c>
      <c r="AN8" s="89">
        <f>U8*U8*((1-O8)*5*S8+AE9)^2*AH8+V8*V8*AI8</f>
        <v>0</v>
      </c>
      <c r="AO8" s="90">
        <f>SUM(AN8:AN$24)/U8/U8</f>
        <v>7.4430553509368591E-3</v>
      </c>
      <c r="AP8" s="77">
        <f t="shared" si="5"/>
        <v>73.144527397558136</v>
      </c>
      <c r="AQ8" s="78">
        <f t="shared" si="6"/>
        <v>75.328470041562099</v>
      </c>
      <c r="AR8" s="78">
        <f t="shared" si="7"/>
        <v>71.776544758148233</v>
      </c>
      <c r="AS8" s="78">
        <f t="shared" si="8"/>
        <v>73.843577470338758</v>
      </c>
      <c r="AT8" s="78">
        <f t="shared" si="9"/>
        <v>1.2573422433572774</v>
      </c>
      <c r="AU8" s="91">
        <f t="shared" si="10"/>
        <v>1.5955329672759504</v>
      </c>
    </row>
    <row r="9" spans="1:47" ht="14.45" customHeight="1" x14ac:dyDescent="0.15">
      <c r="A9" s="203"/>
      <c r="B9" s="205" t="s">
        <v>218</v>
      </c>
      <c r="C9" s="71">
        <v>2425</v>
      </c>
      <c r="D9" s="72">
        <v>1</v>
      </c>
      <c r="E9" s="72">
        <v>815</v>
      </c>
      <c r="F9" s="126">
        <v>0</v>
      </c>
      <c r="G9" s="74" t="s">
        <v>71</v>
      </c>
      <c r="H9" s="72">
        <v>3013782</v>
      </c>
      <c r="I9" s="72">
        <v>350</v>
      </c>
      <c r="J9" s="75">
        <v>10</v>
      </c>
      <c r="K9" s="72">
        <v>99614</v>
      </c>
      <c r="L9" s="76">
        <v>6966743</v>
      </c>
      <c r="M9" s="179"/>
      <c r="N9" s="54"/>
      <c r="O9" s="77">
        <f t="shared" si="11"/>
        <v>0.56491228070175448</v>
      </c>
      <c r="P9" s="78">
        <f t="shared" si="12"/>
        <v>1.0145269823413694</v>
      </c>
      <c r="Q9" s="79">
        <f t="shared" si="13"/>
        <v>4.1237113402061858E-4</v>
      </c>
      <c r="R9" s="80">
        <f t="shared" si="14"/>
        <v>4.0646640375096834E-4</v>
      </c>
      <c r="S9" s="81">
        <f t="shared" si="15"/>
        <v>0</v>
      </c>
      <c r="T9" s="82">
        <f t="shared" ref="T9:T22" si="19">5*R9/(1+5*(1-O9)*R9)</f>
        <v>2.0305365316437706E-3</v>
      </c>
      <c r="U9" s="83">
        <f t="shared" ref="U9:U23" si="20">U8*(1-T8)</f>
        <v>100000</v>
      </c>
      <c r="V9" s="83">
        <f t="shared" ref="V9:V22" si="21">5*U9*((1-T9)+O9*T9)</f>
        <v>499558.26924574771</v>
      </c>
      <c r="W9" s="84">
        <f>SUM(V9:V$24)</f>
        <v>6923649.8719560113</v>
      </c>
      <c r="X9" s="85">
        <f t="shared" si="0"/>
        <v>499558.26924574771</v>
      </c>
      <c r="Y9" s="83">
        <f>SUM(X9:X$24)</f>
        <v>6781006.1114243492</v>
      </c>
      <c r="Z9" s="83">
        <f t="shared" si="1"/>
        <v>0</v>
      </c>
      <c r="AA9" s="84">
        <f>SUM(Z9:Z$24)</f>
        <v>142643.76053166139</v>
      </c>
      <c r="AB9" s="77">
        <f t="shared" si="2"/>
        <v>69.236498719560117</v>
      </c>
      <c r="AC9" s="78">
        <f t="shared" si="3"/>
        <v>67.810061114243496</v>
      </c>
      <c r="AD9" s="86">
        <f t="shared" si="16"/>
        <v>97.939760629585919</v>
      </c>
      <c r="AE9" s="78">
        <f t="shared" si="4"/>
        <v>1.4264376053166139</v>
      </c>
      <c r="AF9" s="87">
        <f t="shared" si="17"/>
        <v>2.0602393704140742</v>
      </c>
      <c r="AH9" s="88">
        <f>IF(D9=0,0,T9*T9*(1-T9)/D9)</f>
        <v>4.1147065446069014E-6</v>
      </c>
      <c r="AI9" s="89">
        <f t="shared" si="18"/>
        <v>0</v>
      </c>
      <c r="AJ9" s="89">
        <f t="shared" ref="AJ9:AJ23" si="22">U9*U9*((1-O9)*5+AB10)^2*AH9</f>
        <v>182220259.44901296</v>
      </c>
      <c r="AK9" s="89">
        <f>SUM(AJ9:AJ$24)/U9/U9</f>
        <v>0.31039185966127597</v>
      </c>
      <c r="AL9" s="89">
        <f t="shared" ref="AL9:AL23" si="23">U9*U9*((1-O9)*5*(1-S9)+AC10)^2*AH9+V9*V9*AI9</f>
        <v>174476639.39499784</v>
      </c>
      <c r="AM9" s="89">
        <f>SUM(AL9:AL$24)/U9/U9</f>
        <v>0.27804978610902681</v>
      </c>
      <c r="AN9" s="89">
        <f t="shared" ref="AN9:AN23" si="24">U9*U9*((1-O9)*5*S9+AE10)^2*AH9+V9*V9*AI9</f>
        <v>84063.974886200842</v>
      </c>
      <c r="AO9" s="90">
        <f>SUM(AN9:AN$24)/U9/U9</f>
        <v>7.4430553509368591E-3</v>
      </c>
      <c r="AP9" s="77">
        <f t="shared" si="5"/>
        <v>68.144527397558136</v>
      </c>
      <c r="AQ9" s="78">
        <f t="shared" si="6"/>
        <v>70.328470041562099</v>
      </c>
      <c r="AR9" s="78">
        <f t="shared" si="7"/>
        <v>66.776544758148233</v>
      </c>
      <c r="AS9" s="78">
        <f t="shared" si="8"/>
        <v>68.843577470338758</v>
      </c>
      <c r="AT9" s="78">
        <f t="shared" si="9"/>
        <v>1.2573422433572774</v>
      </c>
      <c r="AU9" s="91">
        <f t="shared" si="10"/>
        <v>1.5955329672759504</v>
      </c>
    </row>
    <row r="10" spans="1:47" ht="14.45" customHeight="1" x14ac:dyDescent="0.15">
      <c r="A10" s="203"/>
      <c r="B10" s="205" t="s">
        <v>219</v>
      </c>
      <c r="C10" s="71">
        <v>2242</v>
      </c>
      <c r="D10" s="72">
        <v>0</v>
      </c>
      <c r="E10" s="72">
        <v>718</v>
      </c>
      <c r="F10" s="126">
        <v>0</v>
      </c>
      <c r="G10" s="74" t="s">
        <v>73</v>
      </c>
      <c r="H10" s="72">
        <v>3096387</v>
      </c>
      <c r="I10" s="72">
        <v>941</v>
      </c>
      <c r="J10" s="75">
        <v>15</v>
      </c>
      <c r="K10" s="72">
        <v>99557</v>
      </c>
      <c r="L10" s="76">
        <v>6468797</v>
      </c>
      <c r="M10" s="179"/>
      <c r="N10" s="54"/>
      <c r="O10" s="77">
        <f t="shared" si="11"/>
        <v>0.5870129870129871</v>
      </c>
      <c r="P10" s="78">
        <f t="shared" si="12"/>
        <v>0.98169808499767264</v>
      </c>
      <c r="Q10" s="79">
        <f t="shared" si="13"/>
        <v>0</v>
      </c>
      <c r="R10" s="80">
        <f t="shared" si="14"/>
        <v>0</v>
      </c>
      <c r="S10" s="81">
        <f t="shared" si="15"/>
        <v>0</v>
      </c>
      <c r="T10" s="82">
        <f t="shared" si="19"/>
        <v>0</v>
      </c>
      <c r="U10" s="83">
        <f t="shared" si="20"/>
        <v>99796.946346835626</v>
      </c>
      <c r="V10" s="83">
        <f t="shared" si="21"/>
        <v>498984.73173417815</v>
      </c>
      <c r="W10" s="84">
        <f>SUM(V10:V$24)</f>
        <v>6424091.6027102638</v>
      </c>
      <c r="X10" s="85">
        <f t="shared" si="0"/>
        <v>498984.73173417815</v>
      </c>
      <c r="Y10" s="83">
        <f>SUM(X10:X$24)</f>
        <v>6281447.8421786008</v>
      </c>
      <c r="Z10" s="83">
        <f t="shared" si="1"/>
        <v>0</v>
      </c>
      <c r="AA10" s="84">
        <f>SUM(Z10:Z$24)</f>
        <v>142643.76053166139</v>
      </c>
      <c r="AB10" s="77">
        <f t="shared" si="2"/>
        <v>64.371624963191664</v>
      </c>
      <c r="AC10" s="78">
        <f t="shared" si="3"/>
        <v>62.942285030926435</v>
      </c>
      <c r="AD10" s="86">
        <f t="shared" si="16"/>
        <v>97.779549711410056</v>
      </c>
      <c r="AE10" s="78">
        <f t="shared" si="4"/>
        <v>1.4293399322652156</v>
      </c>
      <c r="AF10" s="87">
        <f t="shared" si="17"/>
        <v>2.220450288589928</v>
      </c>
      <c r="AH10" s="88">
        <f t="shared" ref="AH10:AH22" si="25">IF(D10=0,0,T10*T10*(1-T10)/D10)</f>
        <v>0</v>
      </c>
      <c r="AI10" s="89">
        <f t="shared" si="18"/>
        <v>0</v>
      </c>
      <c r="AJ10" s="89">
        <f t="shared" si="22"/>
        <v>0</v>
      </c>
      <c r="AK10" s="89">
        <f>SUM(AJ10:AJ$24)/U10/U10</f>
        <v>0.29335998048470818</v>
      </c>
      <c r="AL10" s="89">
        <f t="shared" si="23"/>
        <v>0</v>
      </c>
      <c r="AM10" s="89">
        <f>SUM(AL10:AL$24)/U10/U10</f>
        <v>0.26166367862652262</v>
      </c>
      <c r="AN10" s="89">
        <f t="shared" si="24"/>
        <v>0</v>
      </c>
      <c r="AO10" s="90">
        <f>SUM(AN10:AN$24)/U10/U10</f>
        <v>7.464933816581064E-3</v>
      </c>
      <c r="AP10" s="77">
        <f t="shared" si="5"/>
        <v>63.310035729528259</v>
      </c>
      <c r="AQ10" s="78">
        <f t="shared" si="6"/>
        <v>65.433214196855062</v>
      </c>
      <c r="AR10" s="78">
        <f t="shared" si="7"/>
        <v>61.939684817575348</v>
      </c>
      <c r="AS10" s="78">
        <f t="shared" si="8"/>
        <v>63.944885244277522</v>
      </c>
      <c r="AT10" s="78">
        <f t="shared" si="9"/>
        <v>1.2599962292533298</v>
      </c>
      <c r="AU10" s="91">
        <f t="shared" si="10"/>
        <v>1.5986836352771014</v>
      </c>
    </row>
    <row r="11" spans="1:47" ht="14.45" customHeight="1" x14ac:dyDescent="0.15">
      <c r="A11" s="203"/>
      <c r="B11" s="205" t="s">
        <v>210</v>
      </c>
      <c r="C11" s="71">
        <v>1811</v>
      </c>
      <c r="D11" s="72">
        <v>2</v>
      </c>
      <c r="E11" s="72">
        <v>593</v>
      </c>
      <c r="F11" s="126">
        <v>0</v>
      </c>
      <c r="G11" s="74" t="s">
        <v>75</v>
      </c>
      <c r="H11" s="72">
        <v>3228469</v>
      </c>
      <c r="I11" s="72">
        <v>1962</v>
      </c>
      <c r="J11" s="75">
        <v>20</v>
      </c>
      <c r="K11" s="72">
        <v>99403</v>
      </c>
      <c r="L11" s="76">
        <v>5971330</v>
      </c>
      <c r="M11" s="179"/>
      <c r="N11" s="54"/>
      <c r="O11" s="77">
        <f t="shared" si="11"/>
        <v>0.52070175438596489</v>
      </c>
      <c r="P11" s="78">
        <f t="shared" si="12"/>
        <v>1.0583511809924049</v>
      </c>
      <c r="Q11" s="79">
        <f t="shared" si="13"/>
        <v>1.1043622308117063E-3</v>
      </c>
      <c r="R11" s="80">
        <f t="shared" si="14"/>
        <v>1.0434742745561614E-3</v>
      </c>
      <c r="S11" s="81">
        <f t="shared" si="15"/>
        <v>0</v>
      </c>
      <c r="T11" s="82">
        <f t="shared" si="19"/>
        <v>5.2043569573204905E-3</v>
      </c>
      <c r="U11" s="83">
        <f t="shared" si="20"/>
        <v>99796.946346835626</v>
      </c>
      <c r="V11" s="83">
        <f t="shared" si="21"/>
        <v>497740.04467950104</v>
      </c>
      <c r="W11" s="84">
        <f>SUM(V11:V$24)</f>
        <v>5925106.8709760858</v>
      </c>
      <c r="X11" s="85">
        <f t="shared" si="0"/>
        <v>497740.04467950104</v>
      </c>
      <c r="Y11" s="83">
        <f>SUM(X11:X$24)</f>
        <v>5782463.1104444228</v>
      </c>
      <c r="Z11" s="83">
        <f t="shared" si="1"/>
        <v>0</v>
      </c>
      <c r="AA11" s="84">
        <f>SUM(Z11:Z$24)</f>
        <v>142643.76053166139</v>
      </c>
      <c r="AB11" s="77">
        <f t="shared" si="2"/>
        <v>59.371624963191671</v>
      </c>
      <c r="AC11" s="78">
        <f t="shared" si="3"/>
        <v>57.942285030926442</v>
      </c>
      <c r="AD11" s="86">
        <f t="shared" si="16"/>
        <v>97.592553794592334</v>
      </c>
      <c r="AE11" s="78">
        <f t="shared" si="4"/>
        <v>1.4293399322652156</v>
      </c>
      <c r="AF11" s="87">
        <f t="shared" si="17"/>
        <v>2.4074462054076444</v>
      </c>
      <c r="AH11" s="88">
        <f t="shared" si="25"/>
        <v>1.3472184803306824E-5</v>
      </c>
      <c r="AI11" s="89">
        <f t="shared" si="18"/>
        <v>0</v>
      </c>
      <c r="AJ11" s="89">
        <f t="shared" si="22"/>
        <v>436931900.02887374</v>
      </c>
      <c r="AK11" s="89">
        <f>SUM(AJ11:AJ$24)/U11/U11</f>
        <v>0.29335998048470818</v>
      </c>
      <c r="AL11" s="89">
        <f t="shared" si="23"/>
        <v>415206257.5108937</v>
      </c>
      <c r="AM11" s="89">
        <f>SUM(AL11:AL$24)/U11/U11</f>
        <v>0.26166367862652262</v>
      </c>
      <c r="AN11" s="89">
        <f t="shared" si="24"/>
        <v>276997.49521507876</v>
      </c>
      <c r="AO11" s="90">
        <f>SUM(AN11:AN$24)/U11/U11</f>
        <v>7.464933816581064E-3</v>
      </c>
      <c r="AP11" s="77">
        <f t="shared" si="5"/>
        <v>58.310035729528266</v>
      </c>
      <c r="AQ11" s="78">
        <f t="shared" si="6"/>
        <v>60.433214196855076</v>
      </c>
      <c r="AR11" s="78">
        <f t="shared" si="7"/>
        <v>56.939684817575355</v>
      </c>
      <c r="AS11" s="78">
        <f t="shared" si="8"/>
        <v>58.944885244277529</v>
      </c>
      <c r="AT11" s="78">
        <f t="shared" si="9"/>
        <v>1.2599962292533298</v>
      </c>
      <c r="AU11" s="91">
        <f t="shared" si="10"/>
        <v>1.5986836352771014</v>
      </c>
    </row>
    <row r="12" spans="1:47" ht="14.45" customHeight="1" x14ac:dyDescent="0.15">
      <c r="A12" s="203"/>
      <c r="B12" s="205" t="s">
        <v>220</v>
      </c>
      <c r="C12" s="71">
        <v>2085</v>
      </c>
      <c r="D12" s="72">
        <v>1</v>
      </c>
      <c r="E12" s="72">
        <v>735</v>
      </c>
      <c r="F12" s="126">
        <v>0</v>
      </c>
      <c r="G12" s="74" t="s">
        <v>77</v>
      </c>
      <c r="H12" s="72">
        <v>3642952</v>
      </c>
      <c r="I12" s="72">
        <v>2412</v>
      </c>
      <c r="J12" s="75">
        <v>25</v>
      </c>
      <c r="K12" s="72">
        <v>99118</v>
      </c>
      <c r="L12" s="76">
        <v>5474998</v>
      </c>
      <c r="M12" s="179"/>
      <c r="N12" s="54"/>
      <c r="O12" s="77">
        <f t="shared" si="11"/>
        <v>0.51083591331269351</v>
      </c>
      <c r="P12" s="78">
        <f t="shared" si="12"/>
        <v>1.0142640282602235</v>
      </c>
      <c r="Q12" s="79">
        <f t="shared" si="13"/>
        <v>4.7961630695443646E-4</v>
      </c>
      <c r="R12" s="80">
        <f t="shared" si="14"/>
        <v>4.7287125796734283E-4</v>
      </c>
      <c r="S12" s="81">
        <f t="shared" si="15"/>
        <v>0</v>
      </c>
      <c r="T12" s="82">
        <f t="shared" si="19"/>
        <v>2.3616249331900466E-3</v>
      </c>
      <c r="U12" s="83">
        <f t="shared" si="20"/>
        <v>99277.56741479614</v>
      </c>
      <c r="V12" s="83">
        <f t="shared" si="21"/>
        <v>495814.3988726635</v>
      </c>
      <c r="W12" s="84">
        <f>SUM(V12:V$24)</f>
        <v>5427366.8262965828</v>
      </c>
      <c r="X12" s="85">
        <f t="shared" si="0"/>
        <v>495814.3988726635</v>
      </c>
      <c r="Y12" s="83">
        <f>SUM(X12:X$24)</f>
        <v>5284723.0657649217</v>
      </c>
      <c r="Z12" s="83">
        <f t="shared" si="1"/>
        <v>0</v>
      </c>
      <c r="AA12" s="84">
        <f>SUM(Z12:Z$24)</f>
        <v>142643.76053166139</v>
      </c>
      <c r="AB12" s="77">
        <f t="shared" si="2"/>
        <v>54.668612130878003</v>
      </c>
      <c r="AC12" s="78">
        <f t="shared" si="3"/>
        <v>53.231794486709958</v>
      </c>
      <c r="AD12" s="86">
        <f t="shared" si="16"/>
        <v>97.371768574025126</v>
      </c>
      <c r="AE12" s="78">
        <f t="shared" si="4"/>
        <v>1.4368176441680423</v>
      </c>
      <c r="AF12" s="87">
        <f t="shared" si="17"/>
        <v>2.6282314259748638</v>
      </c>
      <c r="AH12" s="88">
        <f t="shared" si="25"/>
        <v>5.5641008996828286E-6</v>
      </c>
      <c r="AI12" s="89">
        <f t="shared" si="18"/>
        <v>0</v>
      </c>
      <c r="AJ12" s="89">
        <f t="shared" si="22"/>
        <v>149646645.2702432</v>
      </c>
      <c r="AK12" s="89">
        <f>SUM(AJ12:AJ$24)/U12/U12</f>
        <v>0.25210607900234372</v>
      </c>
      <c r="AL12" s="89">
        <f t="shared" si="23"/>
        <v>141508749.41217509</v>
      </c>
      <c r="AM12" s="89">
        <f>SUM(AL12:AL$24)/U12/U12</f>
        <v>0.22228156424917278</v>
      </c>
      <c r="AN12" s="89">
        <f t="shared" si="24"/>
        <v>113750.74863687195</v>
      </c>
      <c r="AO12" s="90">
        <f>SUM(AN12:AN$24)/U12/U12</f>
        <v>7.5151406315866138E-3</v>
      </c>
      <c r="AP12" s="77">
        <f t="shared" si="5"/>
        <v>53.684492873320565</v>
      </c>
      <c r="AQ12" s="78">
        <f t="shared" si="6"/>
        <v>55.652731388435441</v>
      </c>
      <c r="AR12" s="78">
        <f t="shared" si="7"/>
        <v>52.307718268414291</v>
      </c>
      <c r="AS12" s="78">
        <f t="shared" si="8"/>
        <v>54.155870705005626</v>
      </c>
      <c r="AT12" s="78">
        <f t="shared" si="9"/>
        <v>1.2669054190331122</v>
      </c>
      <c r="AU12" s="91">
        <f t="shared" si="10"/>
        <v>1.6067298693029723</v>
      </c>
    </row>
    <row r="13" spans="1:47" ht="14.45" customHeight="1" x14ac:dyDescent="0.15">
      <c r="A13" s="203"/>
      <c r="B13" s="205" t="s">
        <v>221</v>
      </c>
      <c r="C13" s="71">
        <v>2416</v>
      </c>
      <c r="D13" s="72">
        <v>3</v>
      </c>
      <c r="E13" s="72">
        <v>817</v>
      </c>
      <c r="F13" s="126">
        <v>0</v>
      </c>
      <c r="G13" s="74" t="s">
        <v>79</v>
      </c>
      <c r="H13" s="72">
        <v>4180032</v>
      </c>
      <c r="I13" s="72">
        <v>3177</v>
      </c>
      <c r="J13" s="75">
        <v>30</v>
      </c>
      <c r="K13" s="72">
        <v>98795</v>
      </c>
      <c r="L13" s="76">
        <v>4980198</v>
      </c>
      <c r="M13" s="179"/>
      <c r="N13" s="54"/>
      <c r="O13" s="77">
        <f t="shared" si="11"/>
        <v>0.51657754010695189</v>
      </c>
      <c r="P13" s="78">
        <f t="shared" si="12"/>
        <v>1.0020178689264798</v>
      </c>
      <c r="Q13" s="79">
        <f t="shared" si="13"/>
        <v>1.2417218543046358E-3</v>
      </c>
      <c r="R13" s="80">
        <f t="shared" si="14"/>
        <v>1.239221268214473E-3</v>
      </c>
      <c r="S13" s="81">
        <f t="shared" si="15"/>
        <v>0</v>
      </c>
      <c r="T13" s="82">
        <f t="shared" si="19"/>
        <v>6.1776023404013893E-3</v>
      </c>
      <c r="U13" s="83">
        <f t="shared" si="20"/>
        <v>99043.111036282906</v>
      </c>
      <c r="V13" s="83">
        <f t="shared" si="21"/>
        <v>493736.6475479849</v>
      </c>
      <c r="W13" s="84">
        <f>SUM(V13:V$24)</f>
        <v>4931552.4274239196</v>
      </c>
      <c r="X13" s="85">
        <f t="shared" si="0"/>
        <v>493736.6475479849</v>
      </c>
      <c r="Y13" s="83">
        <f>SUM(X13:X$24)</f>
        <v>4788908.6668922585</v>
      </c>
      <c r="Z13" s="83">
        <f t="shared" si="1"/>
        <v>0</v>
      </c>
      <c r="AA13" s="84">
        <f>SUM(Z13:Z$24)</f>
        <v>142643.76053166139</v>
      </c>
      <c r="AB13" s="77">
        <f t="shared" si="2"/>
        <v>49.79197821862968</v>
      </c>
      <c r="AC13" s="78">
        <f t="shared" si="3"/>
        <v>48.351759317595707</v>
      </c>
      <c r="AD13" s="86">
        <f t="shared" si="16"/>
        <v>97.107528255434687</v>
      </c>
      <c r="AE13" s="78">
        <f t="shared" si="4"/>
        <v>1.4402189010339757</v>
      </c>
      <c r="AF13" s="87">
        <f t="shared" si="17"/>
        <v>2.8924717445653072</v>
      </c>
      <c r="AH13" s="88">
        <f t="shared" si="25"/>
        <v>1.2642338751562547E-5</v>
      </c>
      <c r="AI13" s="89">
        <f t="shared" si="18"/>
        <v>0</v>
      </c>
      <c r="AJ13" s="89">
        <f t="shared" si="22"/>
        <v>279839926.06480837</v>
      </c>
      <c r="AK13" s="89">
        <f>SUM(AJ13:AJ$24)/U13/U13</f>
        <v>0.23804585180875731</v>
      </c>
      <c r="AL13" s="89">
        <f t="shared" si="23"/>
        <v>263026084.95235589</v>
      </c>
      <c r="AM13" s="89">
        <f>SUM(AL13:AL$24)/U13/U13</f>
        <v>0.20890955796442895</v>
      </c>
      <c r="AN13" s="89">
        <f t="shared" si="24"/>
        <v>260444.63884824215</v>
      </c>
      <c r="AO13" s="90">
        <f>SUM(AN13:AN$24)/U13/U13</f>
        <v>7.53916672412701E-3</v>
      </c>
      <c r="AP13" s="77">
        <f t="shared" si="5"/>
        <v>48.83569533981791</v>
      </c>
      <c r="AQ13" s="78">
        <f t="shared" si="6"/>
        <v>50.74826109744145</v>
      </c>
      <c r="AR13" s="78">
        <f t="shared" si="7"/>
        <v>47.455909465290006</v>
      </c>
      <c r="AS13" s="78">
        <f t="shared" si="8"/>
        <v>49.247609169901409</v>
      </c>
      <c r="AT13" s="78">
        <f t="shared" si="9"/>
        <v>1.2700352858196833</v>
      </c>
      <c r="AU13" s="91">
        <f t="shared" si="10"/>
        <v>1.610402516248268</v>
      </c>
    </row>
    <row r="14" spans="1:47" ht="14.45" customHeight="1" x14ac:dyDescent="0.15">
      <c r="A14" s="203"/>
      <c r="B14" s="205" t="s">
        <v>213</v>
      </c>
      <c r="C14" s="71">
        <v>2516</v>
      </c>
      <c r="D14" s="72">
        <v>2</v>
      </c>
      <c r="E14" s="72">
        <v>842</v>
      </c>
      <c r="F14" s="126">
        <v>0</v>
      </c>
      <c r="G14" s="74" t="s">
        <v>81</v>
      </c>
      <c r="H14" s="72">
        <v>4926663</v>
      </c>
      <c r="I14" s="72">
        <v>4867</v>
      </c>
      <c r="J14" s="75">
        <v>35</v>
      </c>
      <c r="K14" s="72">
        <v>98421</v>
      </c>
      <c r="L14" s="76">
        <v>4487127</v>
      </c>
      <c r="M14" s="179"/>
      <c r="N14" s="54"/>
      <c r="O14" s="77">
        <f t="shared" si="11"/>
        <v>0.53387096774193554</v>
      </c>
      <c r="P14" s="78">
        <f t="shared" si="12"/>
        <v>0.97782963082719465</v>
      </c>
      <c r="Q14" s="79">
        <f t="shared" si="13"/>
        <v>7.9491255961844202E-4</v>
      </c>
      <c r="R14" s="80">
        <f t="shared" si="14"/>
        <v>8.1293564293606646E-4</v>
      </c>
      <c r="S14" s="81">
        <f t="shared" si="15"/>
        <v>0</v>
      </c>
      <c r="T14" s="82">
        <f t="shared" si="19"/>
        <v>4.0569915766713255E-3</v>
      </c>
      <c r="U14" s="83">
        <f t="shared" si="20"/>
        <v>98431.262081744528</v>
      </c>
      <c r="V14" s="83">
        <f t="shared" si="21"/>
        <v>491225.60268669511</v>
      </c>
      <c r="W14" s="84">
        <f>SUM(V14:V$24)</f>
        <v>4437815.7798759351</v>
      </c>
      <c r="X14" s="85">
        <f t="shared" si="0"/>
        <v>491225.60268669511</v>
      </c>
      <c r="Y14" s="83">
        <f>SUM(X14:X$24)</f>
        <v>4295172.019344274</v>
      </c>
      <c r="Z14" s="83">
        <f t="shared" si="1"/>
        <v>0</v>
      </c>
      <c r="AA14" s="84">
        <f>SUM(Z14:Z$24)</f>
        <v>142643.76053166139</v>
      </c>
      <c r="AB14" s="77">
        <f t="shared" si="2"/>
        <v>45.085430035332145</v>
      </c>
      <c r="AC14" s="78">
        <f t="shared" si="3"/>
        <v>43.636258730252273</v>
      </c>
      <c r="AD14" s="86">
        <f t="shared" si="16"/>
        <v>96.785721453817345</v>
      </c>
      <c r="AE14" s="78">
        <f t="shared" si="4"/>
        <v>1.4491713050798798</v>
      </c>
      <c r="AF14" s="87">
        <f t="shared" si="17"/>
        <v>3.2142785461826722</v>
      </c>
      <c r="AH14" s="88">
        <f t="shared" si="25"/>
        <v>8.1962029479566079E-6</v>
      </c>
      <c r="AI14" s="89">
        <f t="shared" si="18"/>
        <v>0</v>
      </c>
      <c r="AJ14" s="89">
        <f t="shared" si="22"/>
        <v>144035915.41069064</v>
      </c>
      <c r="AK14" s="89">
        <f>SUM(AJ14:AJ$24)/U14/U14</f>
        <v>0.21213135227476704</v>
      </c>
      <c r="AL14" s="89">
        <f t="shared" si="23"/>
        <v>134361895.65567616</v>
      </c>
      <c r="AM14" s="89">
        <f>SUM(AL14:AL$24)/U14/U14</f>
        <v>0.18436711505115122</v>
      </c>
      <c r="AN14" s="89">
        <f t="shared" si="24"/>
        <v>168131.57777583739</v>
      </c>
      <c r="AO14" s="90">
        <f>SUM(AN14:AN$24)/U14/U14</f>
        <v>7.6063037424584402E-3</v>
      </c>
      <c r="AP14" s="77">
        <f t="shared" si="5"/>
        <v>44.182698733726433</v>
      </c>
      <c r="AQ14" s="78">
        <f t="shared" si="6"/>
        <v>45.988161336937857</v>
      </c>
      <c r="AR14" s="78">
        <f t="shared" si="7"/>
        <v>42.794674088531366</v>
      </c>
      <c r="AS14" s="78">
        <f t="shared" si="8"/>
        <v>44.477843371973179</v>
      </c>
      <c r="AT14" s="78">
        <f t="shared" si="9"/>
        <v>1.2782316184736726</v>
      </c>
      <c r="AU14" s="91">
        <f t="shared" si="10"/>
        <v>1.620110991686087</v>
      </c>
    </row>
    <row r="15" spans="1:47" ht="14.45" customHeight="1" x14ac:dyDescent="0.15">
      <c r="A15" s="203"/>
      <c r="B15" s="205" t="s">
        <v>222</v>
      </c>
      <c r="C15" s="71">
        <v>2414</v>
      </c>
      <c r="D15" s="72">
        <v>2</v>
      </c>
      <c r="E15" s="72">
        <v>797</v>
      </c>
      <c r="F15" s="126">
        <v>0</v>
      </c>
      <c r="G15" s="74" t="s">
        <v>83</v>
      </c>
      <c r="H15" s="72">
        <v>4381848</v>
      </c>
      <c r="I15" s="72">
        <v>6629</v>
      </c>
      <c r="J15" s="75">
        <v>40</v>
      </c>
      <c r="K15" s="72">
        <v>97925</v>
      </c>
      <c r="L15" s="76">
        <v>3996178</v>
      </c>
      <c r="M15" s="179"/>
      <c r="N15" s="54"/>
      <c r="O15" s="77">
        <f t="shared" si="11"/>
        <v>0.53368841544607193</v>
      </c>
      <c r="P15" s="78">
        <f t="shared" si="12"/>
        <v>0.98278483788079118</v>
      </c>
      <c r="Q15" s="79">
        <f t="shared" si="13"/>
        <v>8.2850041425020708E-4</v>
      </c>
      <c r="R15" s="80">
        <f t="shared" si="14"/>
        <v>8.4301302005912882E-4</v>
      </c>
      <c r="S15" s="81">
        <f t="shared" si="15"/>
        <v>0</v>
      </c>
      <c r="T15" s="82">
        <f t="shared" si="19"/>
        <v>4.2067965000649691E-3</v>
      </c>
      <c r="U15" s="83">
        <f t="shared" si="20"/>
        <v>98031.927280597767</v>
      </c>
      <c r="V15" s="83">
        <f t="shared" si="21"/>
        <v>489198.10105627618</v>
      </c>
      <c r="W15" s="84">
        <f>SUM(V15:V$24)</f>
        <v>3946590.1771892398</v>
      </c>
      <c r="X15" s="85">
        <f t="shared" si="0"/>
        <v>489198.10105627618</v>
      </c>
      <c r="Y15" s="83">
        <f>SUM(X15:X$24)</f>
        <v>3803946.4166575782</v>
      </c>
      <c r="Z15" s="83">
        <f t="shared" si="1"/>
        <v>0</v>
      </c>
      <c r="AA15" s="84">
        <f>SUM(Z15:Z$24)</f>
        <v>142643.76053166139</v>
      </c>
      <c r="AB15" s="77">
        <f t="shared" si="2"/>
        <v>40.258212672825202</v>
      </c>
      <c r="AC15" s="78">
        <f t="shared" si="3"/>
        <v>38.803138142632903</v>
      </c>
      <c r="AD15" s="86">
        <f t="shared" si="16"/>
        <v>96.385645478060439</v>
      </c>
      <c r="AE15" s="78">
        <f t="shared" si="4"/>
        <v>1.4550745301922987</v>
      </c>
      <c r="AF15" s="87">
        <f t="shared" si="17"/>
        <v>3.6143545219395499</v>
      </c>
      <c r="AH15" s="88">
        <f t="shared" si="25"/>
        <v>8.8113442699185414E-6</v>
      </c>
      <c r="AI15" s="89">
        <f t="shared" si="18"/>
        <v>0</v>
      </c>
      <c r="AJ15" s="89">
        <f t="shared" si="22"/>
        <v>120664157.97894092</v>
      </c>
      <c r="AK15" s="89">
        <f>SUM(AJ15:AJ$24)/U15/U15</f>
        <v>0.19887538898344806</v>
      </c>
      <c r="AL15" s="89">
        <f t="shared" si="23"/>
        <v>111503307.08682662</v>
      </c>
      <c r="AM15" s="89">
        <f>SUM(AL15:AL$24)/U15/U15</f>
        <v>0.17189112950304528</v>
      </c>
      <c r="AN15" s="89">
        <f t="shared" si="24"/>
        <v>180804.57427109269</v>
      </c>
      <c r="AO15" s="90">
        <f>SUM(AN15:AN$24)/U15/U15</f>
        <v>7.6509037749817356E-3</v>
      </c>
      <c r="AP15" s="77">
        <f t="shared" si="5"/>
        <v>39.384141912349364</v>
      </c>
      <c r="AQ15" s="78">
        <f t="shared" si="6"/>
        <v>41.132283433301041</v>
      </c>
      <c r="AR15" s="78">
        <f t="shared" si="7"/>
        <v>37.990526942181603</v>
      </c>
      <c r="AS15" s="78">
        <f t="shared" si="8"/>
        <v>39.615749343084204</v>
      </c>
      <c r="AT15" s="78">
        <f t="shared" si="9"/>
        <v>1.2836344183690447</v>
      </c>
      <c r="AU15" s="91">
        <f t="shared" si="10"/>
        <v>1.6265146420155527</v>
      </c>
    </row>
    <row r="16" spans="1:47" ht="14.45" customHeight="1" x14ac:dyDescent="0.15">
      <c r="A16" s="203"/>
      <c r="B16" s="205" t="s">
        <v>202</v>
      </c>
      <c r="C16" s="71">
        <v>2685</v>
      </c>
      <c r="D16" s="72">
        <v>9</v>
      </c>
      <c r="E16" s="72">
        <v>899</v>
      </c>
      <c r="F16" s="128">
        <v>2</v>
      </c>
      <c r="G16" s="74" t="s">
        <v>85</v>
      </c>
      <c r="H16" s="72">
        <v>4015388</v>
      </c>
      <c r="I16" s="72">
        <v>9566</v>
      </c>
      <c r="J16" s="75">
        <v>45</v>
      </c>
      <c r="K16" s="72">
        <v>97174</v>
      </c>
      <c r="L16" s="76">
        <v>3508304</v>
      </c>
      <c r="M16" s="179"/>
      <c r="N16" s="54"/>
      <c r="O16" s="77">
        <f t="shared" si="11"/>
        <v>0.53811965811965812</v>
      </c>
      <c r="P16" s="78">
        <f t="shared" si="12"/>
        <v>0.98381889997385186</v>
      </c>
      <c r="Q16" s="79">
        <f t="shared" si="13"/>
        <v>3.3519553072625698E-3</v>
      </c>
      <c r="R16" s="80">
        <f t="shared" si="14"/>
        <v>3.4070857018010719E-3</v>
      </c>
      <c r="S16" s="81">
        <f t="shared" si="15"/>
        <v>2.2246941045606229E-3</v>
      </c>
      <c r="T16" s="82">
        <f t="shared" si="19"/>
        <v>1.6902434583608707E-2</v>
      </c>
      <c r="U16" s="83">
        <f t="shared" si="20"/>
        <v>97619.526912019122</v>
      </c>
      <c r="V16" s="83">
        <f t="shared" si="21"/>
        <v>484287.10403175274</v>
      </c>
      <c r="W16" s="84">
        <f>SUM(V16:V$24)</f>
        <v>3457392.0761329629</v>
      </c>
      <c r="X16" s="85">
        <f t="shared" si="0"/>
        <v>483209.71336649859</v>
      </c>
      <c r="Y16" s="83">
        <f>SUM(X16:X$24)</f>
        <v>3314748.3156013023</v>
      </c>
      <c r="Z16" s="83">
        <f t="shared" si="1"/>
        <v>1077.3906652541773</v>
      </c>
      <c r="AA16" s="84">
        <f>SUM(Z16:Z$24)</f>
        <v>142643.76053166139</v>
      </c>
      <c r="AB16" s="77">
        <f t="shared" si="2"/>
        <v>35.417013229832421</v>
      </c>
      <c r="AC16" s="78">
        <f t="shared" si="3"/>
        <v>33.955791637760782</v>
      </c>
      <c r="AD16" s="86">
        <f t="shared" si="16"/>
        <v>95.874238229550031</v>
      </c>
      <c r="AE16" s="78">
        <f t="shared" si="4"/>
        <v>1.4612215920716451</v>
      </c>
      <c r="AF16" s="87">
        <f t="shared" si="17"/>
        <v>4.1257617704500014</v>
      </c>
      <c r="AH16" s="88">
        <f t="shared" si="25"/>
        <v>3.1207044392041652E-5</v>
      </c>
      <c r="AI16" s="89">
        <f t="shared" si="18"/>
        <v>2.4691266303690277E-6</v>
      </c>
      <c r="AJ16" s="89">
        <f t="shared" si="22"/>
        <v>329556331.52386183</v>
      </c>
      <c r="AK16" s="89">
        <f>SUM(AJ16:AJ$24)/U16/U16</f>
        <v>0.1878971884490481</v>
      </c>
      <c r="AL16" s="89">
        <f t="shared" si="23"/>
        <v>301478485.14289868</v>
      </c>
      <c r="AM16" s="89">
        <f>SUM(AL16:AL$24)/U16/U16</f>
        <v>0.16164576137273462</v>
      </c>
      <c r="AN16" s="89">
        <f t="shared" si="24"/>
        <v>1230721.8699847595</v>
      </c>
      <c r="AO16" s="90">
        <f>SUM(AN16:AN$24)/U16/U16</f>
        <v>7.6967108527009765E-3</v>
      </c>
      <c r="AP16" s="77">
        <f t="shared" si="5"/>
        <v>34.567409887592135</v>
      </c>
      <c r="AQ16" s="78">
        <f t="shared" si="6"/>
        <v>36.266616572072707</v>
      </c>
      <c r="AR16" s="78">
        <f t="shared" si="7"/>
        <v>33.167769838005533</v>
      </c>
      <c r="AS16" s="78">
        <f t="shared" si="8"/>
        <v>34.743813437516032</v>
      </c>
      <c r="AT16" s="78">
        <f t="shared" si="9"/>
        <v>1.2892690276483831</v>
      </c>
      <c r="AU16" s="91">
        <f t="shared" si="10"/>
        <v>1.6331741564949072</v>
      </c>
    </row>
    <row r="17" spans="1:47" ht="14.45" customHeight="1" x14ac:dyDescent="0.15">
      <c r="A17" s="203"/>
      <c r="B17" s="205" t="s">
        <v>191</v>
      </c>
      <c r="C17" s="71">
        <v>3212</v>
      </c>
      <c r="D17" s="72">
        <v>15</v>
      </c>
      <c r="E17" s="72">
        <v>1082</v>
      </c>
      <c r="F17" s="128">
        <v>2</v>
      </c>
      <c r="G17" s="74" t="s">
        <v>87</v>
      </c>
      <c r="H17" s="72">
        <v>3807362</v>
      </c>
      <c r="I17" s="72">
        <v>14638</v>
      </c>
      <c r="J17" s="75">
        <v>50</v>
      </c>
      <c r="K17" s="72">
        <v>96004</v>
      </c>
      <c r="L17" s="76">
        <v>3025136</v>
      </c>
      <c r="M17" s="179"/>
      <c r="N17" s="54"/>
      <c r="O17" s="77">
        <f t="shared" si="11"/>
        <v>0.53771739130434781</v>
      </c>
      <c r="P17" s="78">
        <f t="shared" si="12"/>
        <v>0.99410913388781819</v>
      </c>
      <c r="Q17" s="79">
        <f t="shared" si="13"/>
        <v>4.6699875466998751E-3</v>
      </c>
      <c r="R17" s="80">
        <f t="shared" si="14"/>
        <v>4.6976608377354142E-3</v>
      </c>
      <c r="S17" s="81">
        <f t="shared" si="15"/>
        <v>1.8484288354898336E-3</v>
      </c>
      <c r="T17" s="82">
        <f t="shared" si="19"/>
        <v>2.3236002226861119E-2</v>
      </c>
      <c r="U17" s="83">
        <f t="shared" si="20"/>
        <v>95969.519244305891</v>
      </c>
      <c r="V17" s="83">
        <f t="shared" si="21"/>
        <v>474693.26541387051</v>
      </c>
      <c r="W17" s="84">
        <f>SUM(V17:V$24)</f>
        <v>2973104.9721012111</v>
      </c>
      <c r="X17" s="85">
        <f t="shared" si="0"/>
        <v>473815.82869406667</v>
      </c>
      <c r="Y17" s="83">
        <f>SUM(X17:X$24)</f>
        <v>2831538.6022348041</v>
      </c>
      <c r="Z17" s="83">
        <f t="shared" si="1"/>
        <v>877.43671980382715</v>
      </c>
      <c r="AA17" s="84">
        <f>SUM(Z17:Z$24)</f>
        <v>141566.36986640724</v>
      </c>
      <c r="AB17" s="77">
        <f t="shared" si="2"/>
        <v>30.979679751575006</v>
      </c>
      <c r="AC17" s="78">
        <f t="shared" si="3"/>
        <v>29.5045617038746</v>
      </c>
      <c r="AD17" s="86">
        <f t="shared" si="16"/>
        <v>95.238433516649209</v>
      </c>
      <c r="AE17" s="78">
        <f t="shared" si="4"/>
        <v>1.475118047700408</v>
      </c>
      <c r="AF17" s="87">
        <f t="shared" si="17"/>
        <v>4.7615664833507942</v>
      </c>
      <c r="AH17" s="88">
        <f t="shared" si="25"/>
        <v>3.5157760514100889E-5</v>
      </c>
      <c r="AI17" s="89">
        <f t="shared" si="18"/>
        <v>1.7051868265526463E-6</v>
      </c>
      <c r="AJ17" s="89">
        <f t="shared" si="22"/>
        <v>271648931.3791517</v>
      </c>
      <c r="AK17" s="89">
        <f>SUM(AJ17:AJ$24)/U17/U17</f>
        <v>0.1586319092703703</v>
      </c>
      <c r="AL17" s="89">
        <f t="shared" si="23"/>
        <v>244534212.39120111</v>
      </c>
      <c r="AM17" s="89">
        <f>SUM(AL17:AL$24)/U17/U17</f>
        <v>0.13451861555287595</v>
      </c>
      <c r="AN17" s="89">
        <f t="shared" si="24"/>
        <v>1117788.0368230492</v>
      </c>
      <c r="AO17" s="90">
        <f>SUM(AN17:AN$24)/U17/U17</f>
        <v>7.8300189903517531E-3</v>
      </c>
      <c r="AP17" s="77">
        <f t="shared" si="5"/>
        <v>30.199038769654983</v>
      </c>
      <c r="AQ17" s="78">
        <f t="shared" si="6"/>
        <v>31.760320733495028</v>
      </c>
      <c r="AR17" s="78">
        <f t="shared" si="7"/>
        <v>28.785696825397476</v>
      </c>
      <c r="AS17" s="78">
        <f t="shared" si="8"/>
        <v>30.223426582351724</v>
      </c>
      <c r="AT17" s="78">
        <f t="shared" si="9"/>
        <v>1.301682754425552</v>
      </c>
      <c r="AU17" s="91">
        <f t="shared" si="10"/>
        <v>1.648553340975264</v>
      </c>
    </row>
    <row r="18" spans="1:47" ht="14.45" customHeight="1" x14ac:dyDescent="0.15">
      <c r="A18" s="203"/>
      <c r="B18" s="205" t="s">
        <v>214</v>
      </c>
      <c r="C18" s="71">
        <v>4017</v>
      </c>
      <c r="D18" s="72">
        <v>25</v>
      </c>
      <c r="E18" s="72">
        <v>1336</v>
      </c>
      <c r="F18" s="128">
        <v>4</v>
      </c>
      <c r="G18" s="74" t="s">
        <v>89</v>
      </c>
      <c r="H18" s="72">
        <v>4296539</v>
      </c>
      <c r="I18" s="72">
        <v>27134</v>
      </c>
      <c r="J18" s="75">
        <v>55</v>
      </c>
      <c r="K18" s="72">
        <v>94164</v>
      </c>
      <c r="L18" s="76">
        <v>2549369</v>
      </c>
      <c r="M18" s="179"/>
      <c r="N18" s="54"/>
      <c r="O18" s="77">
        <f t="shared" si="11"/>
        <v>0.53580846634281754</v>
      </c>
      <c r="P18" s="78">
        <f t="shared" si="12"/>
        <v>1.017048497327077</v>
      </c>
      <c r="Q18" s="79">
        <f t="shared" si="13"/>
        <v>6.2235499128703011E-3</v>
      </c>
      <c r="R18" s="80">
        <f t="shared" si="14"/>
        <v>6.1192262996568221E-3</v>
      </c>
      <c r="S18" s="81">
        <f t="shared" si="15"/>
        <v>2.9940119760479044E-3</v>
      </c>
      <c r="T18" s="82">
        <f t="shared" si="19"/>
        <v>3.0167676127788666E-2</v>
      </c>
      <c r="U18" s="83">
        <f t="shared" si="20"/>
        <v>93739.571281434401</v>
      </c>
      <c r="V18" s="83">
        <f t="shared" si="21"/>
        <v>462134.40855009179</v>
      </c>
      <c r="W18" s="84">
        <f>SUM(V18:V$24)</f>
        <v>2498411.70668734</v>
      </c>
      <c r="X18" s="85">
        <f t="shared" si="0"/>
        <v>460750.77259634901</v>
      </c>
      <c r="Y18" s="83">
        <f>SUM(X18:X$24)</f>
        <v>2357722.7735407371</v>
      </c>
      <c r="Z18" s="83">
        <f t="shared" si="1"/>
        <v>1383.6359537427898</v>
      </c>
      <c r="AA18" s="84">
        <f>SUM(Z18:Z$24)</f>
        <v>140688.93314660341</v>
      </c>
      <c r="AB18" s="77">
        <f t="shared" si="2"/>
        <v>26.652689707598046</v>
      </c>
      <c r="AC18" s="78">
        <f t="shared" si="3"/>
        <v>25.151840800105045</v>
      </c>
      <c r="AD18" s="86">
        <f t="shared" si="16"/>
        <v>94.368865116584672</v>
      </c>
      <c r="AE18" s="78">
        <f t="shared" si="4"/>
        <v>1.500848907493004</v>
      </c>
      <c r="AF18" s="87">
        <f t="shared" si="17"/>
        <v>5.6311348834153421</v>
      </c>
      <c r="AH18" s="88">
        <f t="shared" si="25"/>
        <v>3.5305336892652564E-5</v>
      </c>
      <c r="AI18" s="89">
        <f t="shared" si="18"/>
        <v>2.2343172667179537E-6</v>
      </c>
      <c r="AJ18" s="89">
        <f t="shared" si="22"/>
        <v>189566330.11612397</v>
      </c>
      <c r="AK18" s="89">
        <f>SUM(AJ18:AJ$24)/U18/U18</f>
        <v>0.1353545028169223</v>
      </c>
      <c r="AL18" s="89">
        <f t="shared" si="23"/>
        <v>167170138.06444767</v>
      </c>
      <c r="AM18" s="89">
        <f>SUM(AL18:AL$24)/U18/U18</f>
        <v>0.11316605160162262</v>
      </c>
      <c r="AN18" s="89">
        <f t="shared" si="24"/>
        <v>1212221.5869589061</v>
      </c>
      <c r="AO18" s="90">
        <f>SUM(AN18:AN$24)/U18/U18</f>
        <v>8.0797751504378731E-3</v>
      </c>
      <c r="AP18" s="77">
        <f t="shared" si="5"/>
        <v>25.931594805368466</v>
      </c>
      <c r="AQ18" s="78">
        <f t="shared" si="6"/>
        <v>27.373784609827627</v>
      </c>
      <c r="AR18" s="78">
        <f t="shared" si="7"/>
        <v>24.492493620060426</v>
      </c>
      <c r="AS18" s="78">
        <f t="shared" si="8"/>
        <v>25.811187980149665</v>
      </c>
      <c r="AT18" s="78">
        <f t="shared" si="9"/>
        <v>1.3246692712749606</v>
      </c>
      <c r="AU18" s="91">
        <f t="shared" si="10"/>
        <v>1.6770285437110475</v>
      </c>
    </row>
    <row r="19" spans="1:47" ht="14.45" customHeight="1" x14ac:dyDescent="0.15">
      <c r="A19" s="203"/>
      <c r="B19" s="205" t="s">
        <v>223</v>
      </c>
      <c r="C19" s="71">
        <v>4031</v>
      </c>
      <c r="D19" s="72">
        <v>43</v>
      </c>
      <c r="E19" s="72">
        <v>1338</v>
      </c>
      <c r="F19" s="128">
        <v>13</v>
      </c>
      <c r="G19" s="74" t="s">
        <v>91</v>
      </c>
      <c r="H19" s="72">
        <v>4936772</v>
      </c>
      <c r="I19" s="72">
        <v>46155</v>
      </c>
      <c r="J19" s="75">
        <v>60</v>
      </c>
      <c r="K19" s="72">
        <v>91282</v>
      </c>
      <c r="L19" s="76">
        <v>2085238</v>
      </c>
      <c r="M19" s="179"/>
      <c r="N19" s="54"/>
      <c r="O19" s="77">
        <f t="shared" si="11"/>
        <v>0.52924419940271084</v>
      </c>
      <c r="P19" s="78">
        <f t="shared" si="12"/>
        <v>0.95825599073661039</v>
      </c>
      <c r="Q19" s="79">
        <f t="shared" si="13"/>
        <v>1.0667328206400397E-2</v>
      </c>
      <c r="R19" s="80">
        <f t="shared" si="14"/>
        <v>1.1132023498439527E-2</v>
      </c>
      <c r="S19" s="81">
        <f t="shared" si="15"/>
        <v>9.7159940209267555E-3</v>
      </c>
      <c r="T19" s="82">
        <f t="shared" si="19"/>
        <v>5.4238931481060626E-2</v>
      </c>
      <c r="U19" s="83">
        <f t="shared" si="20"/>
        <v>90911.666254658325</v>
      </c>
      <c r="V19" s="83">
        <f t="shared" si="21"/>
        <v>442951.96084581374</v>
      </c>
      <c r="W19" s="84">
        <f>SUM(V19:V$24)</f>
        <v>2036277.2981372487</v>
      </c>
      <c r="X19" s="85">
        <f t="shared" si="0"/>
        <v>438648.24224267807</v>
      </c>
      <c r="Y19" s="83">
        <f>SUM(X19:X$24)</f>
        <v>1896972.0009443879</v>
      </c>
      <c r="Z19" s="83">
        <f t="shared" si="1"/>
        <v>4303.7186031357087</v>
      </c>
      <c r="AA19" s="84">
        <f>SUM(Z19:Z$24)</f>
        <v>139305.2971928606</v>
      </c>
      <c r="AB19" s="77">
        <f t="shared" si="2"/>
        <v>22.398415759241566</v>
      </c>
      <c r="AC19" s="78">
        <f t="shared" si="3"/>
        <v>20.866100898763218</v>
      </c>
      <c r="AD19" s="86">
        <f t="shared" si="16"/>
        <v>93.158824816232297</v>
      </c>
      <c r="AE19" s="78">
        <f t="shared" si="4"/>
        <v>1.5323148604783445</v>
      </c>
      <c r="AF19" s="87">
        <f t="shared" si="17"/>
        <v>6.8411751837676862</v>
      </c>
      <c r="AH19" s="88">
        <f t="shared" si="25"/>
        <v>6.4704610550552616E-5</v>
      </c>
      <c r="AI19" s="89">
        <f t="shared" si="18"/>
        <v>7.1910265180209803E-6</v>
      </c>
      <c r="AJ19" s="89">
        <f t="shared" si="22"/>
        <v>233261098.26374087</v>
      </c>
      <c r="AK19" s="89">
        <f>SUM(AJ19:AJ$24)/U19/U19</f>
        <v>0.12096993816256771</v>
      </c>
      <c r="AL19" s="89">
        <f t="shared" si="23"/>
        <v>200445006.67656898</v>
      </c>
      <c r="AM19" s="89">
        <f>SUM(AL19:AL$24)/U19/U19</f>
        <v>0.10008941216248345</v>
      </c>
      <c r="AN19" s="89">
        <f t="shared" si="24"/>
        <v>2768019.7442679806</v>
      </c>
      <c r="AO19" s="90">
        <f>SUM(AN19:AN$24)/U19/U19</f>
        <v>8.4435827097933368E-3</v>
      </c>
      <c r="AP19" s="77">
        <f t="shared" si="5"/>
        <v>21.7167133942425</v>
      </c>
      <c r="AQ19" s="78">
        <f t="shared" si="6"/>
        <v>23.080118124240631</v>
      </c>
      <c r="AR19" s="78">
        <f t="shared" si="7"/>
        <v>20.24601744811855</v>
      </c>
      <c r="AS19" s="78">
        <f t="shared" si="8"/>
        <v>21.486184349407885</v>
      </c>
      <c r="AT19" s="78">
        <f t="shared" si="9"/>
        <v>1.3522124803221065</v>
      </c>
      <c r="AU19" s="91">
        <f t="shared" si="10"/>
        <v>1.7124172406345826</v>
      </c>
    </row>
    <row r="20" spans="1:47" ht="14.45" customHeight="1" x14ac:dyDescent="0.15">
      <c r="A20" s="203"/>
      <c r="B20" s="205" t="s">
        <v>224</v>
      </c>
      <c r="C20" s="71">
        <v>2889</v>
      </c>
      <c r="D20" s="72">
        <v>56</v>
      </c>
      <c r="E20" s="72">
        <v>978</v>
      </c>
      <c r="F20" s="126">
        <v>14</v>
      </c>
      <c r="G20" s="74" t="s">
        <v>93</v>
      </c>
      <c r="H20" s="72">
        <v>3933785</v>
      </c>
      <c r="I20" s="72">
        <v>57468</v>
      </c>
      <c r="J20" s="75">
        <v>65</v>
      </c>
      <c r="K20" s="72">
        <v>86929</v>
      </c>
      <c r="L20" s="76">
        <v>1639074</v>
      </c>
      <c r="M20" s="179"/>
      <c r="N20" s="54"/>
      <c r="O20" s="77">
        <f t="shared" si="11"/>
        <v>0.5272548053228191</v>
      </c>
      <c r="P20" s="78">
        <f t="shared" si="12"/>
        <v>1.0086189358122006</v>
      </c>
      <c r="Q20" s="79">
        <f t="shared" si="13"/>
        <v>1.9383869851159571E-2</v>
      </c>
      <c r="R20" s="80">
        <f t="shared" si="14"/>
        <v>1.9218229167540377E-2</v>
      </c>
      <c r="S20" s="81">
        <f t="shared" si="15"/>
        <v>1.4314928425357873E-2</v>
      </c>
      <c r="T20" s="82">
        <f t="shared" si="19"/>
        <v>9.1915724465975415E-2</v>
      </c>
      <c r="U20" s="83">
        <f t="shared" si="20"/>
        <v>85980.714617842867</v>
      </c>
      <c r="V20" s="83">
        <f t="shared" si="21"/>
        <v>411223.09476616385</v>
      </c>
      <c r="W20" s="84">
        <f>SUM(V20:V$24)</f>
        <v>1593325.3372914346</v>
      </c>
      <c r="X20" s="85">
        <f t="shared" si="0"/>
        <v>405336.46559773205</v>
      </c>
      <c r="Y20" s="83">
        <f>SUM(X20:X$24)</f>
        <v>1458323.7587017098</v>
      </c>
      <c r="Z20" s="83">
        <f t="shared" si="1"/>
        <v>5886.629168431793</v>
      </c>
      <c r="AA20" s="84">
        <f>SUM(Z20:Z$24)</f>
        <v>135001.5785897249</v>
      </c>
      <c r="AB20" s="77">
        <f t="shared" si="2"/>
        <v>18.531194400666042</v>
      </c>
      <c r="AC20" s="78">
        <f t="shared" si="3"/>
        <v>16.961056501838797</v>
      </c>
      <c r="AD20" s="86">
        <f t="shared" si="16"/>
        <v>91.527055057115959</v>
      </c>
      <c r="AE20" s="78">
        <f t="shared" si="4"/>
        <v>1.5701378988272463</v>
      </c>
      <c r="AF20" s="87">
        <f t="shared" si="17"/>
        <v>8.4729449428840535</v>
      </c>
      <c r="AH20" s="88">
        <f t="shared" si="25"/>
        <v>1.3699911372876258E-4</v>
      </c>
      <c r="AI20" s="89">
        <f t="shared" si="18"/>
        <v>1.4427414365577458E-5</v>
      </c>
      <c r="AJ20" s="89">
        <f t="shared" si="22"/>
        <v>310301775.65383822</v>
      </c>
      <c r="AK20" s="89">
        <f>SUM(AJ20:AJ$24)/U20/U20</f>
        <v>0.10368996904801248</v>
      </c>
      <c r="AL20" s="89">
        <f t="shared" si="23"/>
        <v>255794386.22865987</v>
      </c>
      <c r="AM20" s="89">
        <f>SUM(AL20:AL$24)/U20/U20</f>
        <v>8.4784787950092061E-2</v>
      </c>
      <c r="AN20" s="89">
        <f t="shared" si="24"/>
        <v>5323849.1674461626</v>
      </c>
      <c r="AO20" s="90">
        <f>SUM(AN20:AN$24)/U20/U20</f>
        <v>9.065397051007033E-3</v>
      </c>
      <c r="AP20" s="77">
        <f t="shared" si="5"/>
        <v>17.900056234259633</v>
      </c>
      <c r="AQ20" s="78">
        <f t="shared" si="6"/>
        <v>19.16233256707245</v>
      </c>
      <c r="AR20" s="78">
        <f t="shared" si="7"/>
        <v>16.390347082441259</v>
      </c>
      <c r="AS20" s="78">
        <f t="shared" si="8"/>
        <v>17.531765921236335</v>
      </c>
      <c r="AT20" s="78">
        <f t="shared" si="9"/>
        <v>1.3835216366442613</v>
      </c>
      <c r="AU20" s="91">
        <f t="shared" si="10"/>
        <v>1.7567541610102313</v>
      </c>
    </row>
    <row r="21" spans="1:47" ht="14.45" customHeight="1" x14ac:dyDescent="0.15">
      <c r="A21" s="203"/>
      <c r="B21" s="205" t="s">
        <v>215</v>
      </c>
      <c r="C21" s="71">
        <v>2933</v>
      </c>
      <c r="D21" s="72">
        <v>69</v>
      </c>
      <c r="E21" s="72">
        <v>974</v>
      </c>
      <c r="F21" s="126">
        <v>43</v>
      </c>
      <c r="G21" s="74" t="s">
        <v>95</v>
      </c>
      <c r="H21" s="72">
        <v>3235341</v>
      </c>
      <c r="I21" s="72">
        <v>73470</v>
      </c>
      <c r="J21" s="75">
        <v>70</v>
      </c>
      <c r="K21" s="72">
        <v>80842</v>
      </c>
      <c r="L21" s="76">
        <v>1218817</v>
      </c>
      <c r="M21" s="179"/>
      <c r="N21" s="54"/>
      <c r="O21" s="77">
        <f t="shared" si="11"/>
        <v>0.53200229489386108</v>
      </c>
      <c r="P21" s="78">
        <f t="shared" si="12"/>
        <v>1.0001077519982688</v>
      </c>
      <c r="Q21" s="79">
        <f t="shared" si="13"/>
        <v>2.3525400613706102E-2</v>
      </c>
      <c r="R21" s="80">
        <f t="shared" si="14"/>
        <v>2.3522865977891973E-2</v>
      </c>
      <c r="S21" s="81">
        <f t="shared" si="15"/>
        <v>4.4147843942505136E-2</v>
      </c>
      <c r="T21" s="82">
        <f t="shared" si="19"/>
        <v>0.11147820849724062</v>
      </c>
      <c r="U21" s="83">
        <f t="shared" si="20"/>
        <v>78077.734943641553</v>
      </c>
      <c r="V21" s="83">
        <f t="shared" si="21"/>
        <v>370021.49411640607</v>
      </c>
      <c r="W21" s="84">
        <f>SUM(V21:V$24)</f>
        <v>1182102.2425252709</v>
      </c>
      <c r="X21" s="85">
        <f t="shared" si="0"/>
        <v>353685.84293878241</v>
      </c>
      <c r="Y21" s="83">
        <f>SUM(X21:X$24)</f>
        <v>1052987.293103978</v>
      </c>
      <c r="Z21" s="83">
        <f t="shared" si="1"/>
        <v>16335.651177623677</v>
      </c>
      <c r="AA21" s="84">
        <f>SUM(Z21:Z$24)</f>
        <v>129114.9494212931</v>
      </c>
      <c r="AB21" s="77">
        <f t="shared" si="2"/>
        <v>15.140068335467744</v>
      </c>
      <c r="AC21" s="78">
        <f t="shared" si="3"/>
        <v>13.48639652346537</v>
      </c>
      <c r="AD21" s="86">
        <f t="shared" si="16"/>
        <v>89.077514213536176</v>
      </c>
      <c r="AE21" s="78">
        <f t="shared" si="4"/>
        <v>1.6536718120023779</v>
      </c>
      <c r="AF21" s="87">
        <f t="shared" si="17"/>
        <v>10.922485786463847</v>
      </c>
      <c r="AH21" s="88">
        <f t="shared" si="25"/>
        <v>1.6002909692972841E-4</v>
      </c>
      <c r="AI21" s="89">
        <f t="shared" si="18"/>
        <v>4.3325268806707751E-5</v>
      </c>
      <c r="AJ21" s="89">
        <f t="shared" si="22"/>
        <v>192464363.18711287</v>
      </c>
      <c r="AK21" s="89">
        <f>SUM(AJ21:AJ$24)/U21/U21</f>
        <v>7.4841764177442788E-2</v>
      </c>
      <c r="AL21" s="89">
        <f t="shared" si="23"/>
        <v>153929625.86177278</v>
      </c>
      <c r="AM21" s="89">
        <f>SUM(AL21:AL$24)/U21/U21</f>
        <v>6.0857057613427232E-2</v>
      </c>
      <c r="AN21" s="89">
        <f t="shared" si="24"/>
        <v>8848232.0745484941</v>
      </c>
      <c r="AO21" s="90">
        <f>SUM(AN21:AN$24)/U21/U21</f>
        <v>1.0120147180472022E-2</v>
      </c>
      <c r="AP21" s="77">
        <f t="shared" si="5"/>
        <v>14.603866767711677</v>
      </c>
      <c r="AQ21" s="78">
        <f t="shared" si="6"/>
        <v>15.67626990322381</v>
      </c>
      <c r="AR21" s="78">
        <f t="shared" si="7"/>
        <v>13.002879747616028</v>
      </c>
      <c r="AS21" s="78">
        <f t="shared" si="8"/>
        <v>13.969913299314712</v>
      </c>
      <c r="AT21" s="78">
        <f t="shared" si="9"/>
        <v>1.4564978852054982</v>
      </c>
      <c r="AU21" s="91">
        <f t="shared" si="10"/>
        <v>1.8508457387992576</v>
      </c>
    </row>
    <row r="22" spans="1:47" ht="14.45" customHeight="1" x14ac:dyDescent="0.15">
      <c r="A22" s="203"/>
      <c r="B22" s="205" t="s">
        <v>185</v>
      </c>
      <c r="C22" s="71">
        <v>2734</v>
      </c>
      <c r="D22" s="72">
        <v>108</v>
      </c>
      <c r="E22" s="72">
        <v>912</v>
      </c>
      <c r="F22" s="126">
        <v>53</v>
      </c>
      <c r="G22" s="74" t="s">
        <v>97</v>
      </c>
      <c r="H22" s="72">
        <v>2593169</v>
      </c>
      <c r="I22" s="72">
        <v>102673</v>
      </c>
      <c r="J22" s="75">
        <v>75</v>
      </c>
      <c r="K22" s="72">
        <v>72127</v>
      </c>
      <c r="L22" s="76">
        <v>835000</v>
      </c>
      <c r="M22" s="179"/>
      <c r="N22" s="54"/>
      <c r="O22" s="77">
        <f t="shared" si="11"/>
        <v>0.53363147123474564</v>
      </c>
      <c r="P22" s="78">
        <f t="shared" si="12"/>
        <v>0.98997905253822749</v>
      </c>
      <c r="Q22" s="79">
        <f t="shared" si="13"/>
        <v>3.9502560351133871E-2</v>
      </c>
      <c r="R22" s="80">
        <f t="shared" si="14"/>
        <v>3.9902420409656601E-2</v>
      </c>
      <c r="S22" s="81">
        <f t="shared" si="15"/>
        <v>5.8114035087719298E-2</v>
      </c>
      <c r="T22" s="82">
        <f t="shared" si="19"/>
        <v>0.18252852289770313</v>
      </c>
      <c r="U22" s="83">
        <f t="shared" si="20"/>
        <v>69373.768928601989</v>
      </c>
      <c r="V22" s="83">
        <f t="shared" si="21"/>
        <v>317341.44045356836</v>
      </c>
      <c r="W22" s="84">
        <f>SUM(V22:V$24)</f>
        <v>812080.74840886495</v>
      </c>
      <c r="X22" s="85">
        <f t="shared" si="0"/>
        <v>298899.44884826231</v>
      </c>
      <c r="Y22" s="83">
        <f>SUM(X22:X$24)</f>
        <v>699301.45016519551</v>
      </c>
      <c r="Z22" s="83">
        <f t="shared" si="1"/>
        <v>18441.991605306055</v>
      </c>
      <c r="AA22" s="84">
        <f>SUM(Z22:Z$24)</f>
        <v>112779.29824366943</v>
      </c>
      <c r="AB22" s="77">
        <f t="shared" si="2"/>
        <v>11.705876168334479</v>
      </c>
      <c r="AC22" s="78">
        <f t="shared" si="3"/>
        <v>10.080199778174107</v>
      </c>
      <c r="AD22" s="86">
        <f t="shared" si="16"/>
        <v>86.112304907530273</v>
      </c>
      <c r="AE22" s="78">
        <f t="shared" si="4"/>
        <v>1.6256763901603715</v>
      </c>
      <c r="AF22" s="87">
        <f t="shared" si="17"/>
        <v>13.887695092469734</v>
      </c>
      <c r="AH22" s="88">
        <f t="shared" si="25"/>
        <v>2.5217982063414365E-4</v>
      </c>
      <c r="AI22" s="89">
        <f t="shared" si="18"/>
        <v>6.0018414488533584E-5</v>
      </c>
      <c r="AJ22" s="89">
        <f t="shared" si="22"/>
        <v>148345147.21375009</v>
      </c>
      <c r="AK22" s="89">
        <f>SUM(AJ22:AJ$24)/U22/U22</f>
        <v>5.4809125069891745E-2</v>
      </c>
      <c r="AL22" s="89">
        <f t="shared" si="23"/>
        <v>110039706.89912778</v>
      </c>
      <c r="AM22" s="89">
        <f>SUM(AL22:AL$24)/U22/U22</f>
        <v>4.5101955035709983E-2</v>
      </c>
      <c r="AN22" s="89">
        <f t="shared" si="24"/>
        <v>9972050.1840875093</v>
      </c>
      <c r="AO22" s="90">
        <f>SUM(AN22:AN$24)/U22/U22</f>
        <v>1.0980387399876768E-2</v>
      </c>
      <c r="AP22" s="77">
        <f t="shared" si="5"/>
        <v>11.247013732665033</v>
      </c>
      <c r="AQ22" s="78">
        <f t="shared" si="6"/>
        <v>12.164738604003924</v>
      </c>
      <c r="AR22" s="78">
        <f t="shared" si="7"/>
        <v>9.6639502490870655</v>
      </c>
      <c r="AS22" s="78">
        <f t="shared" si="8"/>
        <v>10.496449307261148</v>
      </c>
      <c r="AT22" s="78">
        <f t="shared" si="9"/>
        <v>1.4202931965067362</v>
      </c>
      <c r="AU22" s="91">
        <f t="shared" si="10"/>
        <v>1.8310595838140067</v>
      </c>
    </row>
    <row r="23" spans="1:47" ht="14.45" customHeight="1" x14ac:dyDescent="0.15">
      <c r="A23" s="203"/>
      <c r="B23" s="205" t="s">
        <v>196</v>
      </c>
      <c r="C23" s="71">
        <v>2034</v>
      </c>
      <c r="D23" s="72">
        <v>148</v>
      </c>
      <c r="E23" s="72">
        <v>689</v>
      </c>
      <c r="F23" s="126">
        <v>80</v>
      </c>
      <c r="G23" s="74" t="s">
        <v>99</v>
      </c>
      <c r="H23" s="72">
        <v>1700191</v>
      </c>
      <c r="I23" s="72">
        <v>119801</v>
      </c>
      <c r="J23" s="75">
        <v>80</v>
      </c>
      <c r="K23" s="72">
        <v>58934</v>
      </c>
      <c r="L23" s="76">
        <v>505129</v>
      </c>
      <c r="M23" s="179"/>
      <c r="N23" s="54"/>
      <c r="O23" s="77">
        <f>IF(K23&lt;0.5,0.5,((L23-L24)-5*K24)/5/(K23-K24))</f>
        <v>0.51768128916741274</v>
      </c>
      <c r="P23" s="78">
        <f t="shared" si="12"/>
        <v>0.99185554200888892</v>
      </c>
      <c r="Q23" s="79">
        <f t="shared" si="13"/>
        <v>7.2763028515240899E-2</v>
      </c>
      <c r="R23" s="80">
        <f t="shared" si="14"/>
        <v>7.3360510108022164E-2</v>
      </c>
      <c r="S23" s="81">
        <f t="shared" si="15"/>
        <v>0.11611030478955008</v>
      </c>
      <c r="T23" s="82">
        <f>5*R23/(1+5*(1-O23)*R23)</f>
        <v>0.31166424252784719</v>
      </c>
      <c r="U23" s="83">
        <f t="shared" si="20"/>
        <v>56711.077358217692</v>
      </c>
      <c r="V23" s="83">
        <f>5*U23*((1-T23)+O23*T23)</f>
        <v>240930.91694375058</v>
      </c>
      <c r="W23" s="84">
        <f>SUM(V23:V$24)</f>
        <v>494739.30795529659</v>
      </c>
      <c r="X23" s="85">
        <f t="shared" si="0"/>
        <v>212956.35474418593</v>
      </c>
      <c r="Y23" s="83">
        <f>SUM(X23:X$24)</f>
        <v>400402.00131693319</v>
      </c>
      <c r="Z23" s="83">
        <f t="shared" si="1"/>
        <v>27974.562199564654</v>
      </c>
      <c r="AA23" s="84">
        <f>SUM(Z23:Z$24)</f>
        <v>94337.30663836337</v>
      </c>
      <c r="AB23" s="77">
        <f t="shared" si="2"/>
        <v>8.7238566255805168</v>
      </c>
      <c r="AC23" s="78">
        <f t="shared" si="3"/>
        <v>7.0603843194122131</v>
      </c>
      <c r="AD23" s="86">
        <f t="shared" si="16"/>
        <v>80.931916037104628</v>
      </c>
      <c r="AE23" s="78">
        <f t="shared" si="4"/>
        <v>1.6634723061683021</v>
      </c>
      <c r="AF23" s="87">
        <f t="shared" si="17"/>
        <v>19.068083962895351</v>
      </c>
      <c r="AH23" s="88">
        <f>IF(D23=0,0,T23*T23*(1-T23)/D23)</f>
        <v>4.5176498997467885E-4</v>
      </c>
      <c r="AI23" s="89">
        <f t="shared" si="18"/>
        <v>1.4895312323835684E-4</v>
      </c>
      <c r="AJ23" s="89">
        <f t="shared" si="22"/>
        <v>115435815.07261109</v>
      </c>
      <c r="AK23" s="89">
        <f>SUM(AJ23:AJ$24)/U23/U23</f>
        <v>3.5892588358750012E-2</v>
      </c>
      <c r="AL23" s="89">
        <f t="shared" si="23"/>
        <v>78492614.574885905</v>
      </c>
      <c r="AM23" s="89">
        <f>SUM(AL23:AL$24)/U23/U23</f>
        <v>3.3276896008970082E-2</v>
      </c>
      <c r="AN23" s="89">
        <f t="shared" si="24"/>
        <v>14342726.597837176</v>
      </c>
      <c r="AO23" s="90">
        <f>SUM(AN23:AN$24)/U23/U23</f>
        <v>1.3330698886596737E-2</v>
      </c>
      <c r="AP23" s="77">
        <f t="shared" si="5"/>
        <v>8.3525279740614433</v>
      </c>
      <c r="AQ23" s="78">
        <f t="shared" si="6"/>
        <v>9.0951852770995902</v>
      </c>
      <c r="AR23" s="78">
        <f t="shared" si="7"/>
        <v>6.7028419810688229</v>
      </c>
      <c r="AS23" s="78">
        <f t="shared" si="8"/>
        <v>7.4179266577556033</v>
      </c>
      <c r="AT23" s="78">
        <f t="shared" si="9"/>
        <v>1.4371733604289327</v>
      </c>
      <c r="AU23" s="91">
        <f t="shared" si="10"/>
        <v>1.8897712519076715</v>
      </c>
    </row>
    <row r="24" spans="1:47" ht="14.45" customHeight="1" x14ac:dyDescent="0.15">
      <c r="A24" s="183"/>
      <c r="B24" s="206" t="s">
        <v>187</v>
      </c>
      <c r="C24" s="94">
        <v>1317</v>
      </c>
      <c r="D24" s="95">
        <v>190</v>
      </c>
      <c r="E24" s="95">
        <v>436</v>
      </c>
      <c r="F24" s="180">
        <v>114</v>
      </c>
      <c r="G24" s="97" t="s">
        <v>101</v>
      </c>
      <c r="H24" s="95">
        <v>1052072</v>
      </c>
      <c r="I24" s="95">
        <v>159813</v>
      </c>
      <c r="J24" s="98">
        <v>85</v>
      </c>
      <c r="K24" s="95">
        <v>41062</v>
      </c>
      <c r="L24" s="99">
        <v>253559</v>
      </c>
      <c r="M24" s="179"/>
      <c r="N24" s="54"/>
      <c r="O24" s="100">
        <v>1</v>
      </c>
      <c r="P24" s="101">
        <f>IF(H24&lt;0.5,1,(I24/H24)/(K24/L24))</f>
        <v>0.93800590719217503</v>
      </c>
      <c r="Q24" s="102">
        <f t="shared" si="13"/>
        <v>0.14426727410782081</v>
      </c>
      <c r="R24" s="103">
        <f t="shared" si="14"/>
        <v>0.15380209548964374</v>
      </c>
      <c r="S24" s="104">
        <f t="shared" si="15"/>
        <v>0.26146788990825687</v>
      </c>
      <c r="T24" s="100">
        <v>1</v>
      </c>
      <c r="U24" s="105">
        <f>U23*(1-T23)</f>
        <v>39036.262390430631</v>
      </c>
      <c r="V24" s="105">
        <f>U24/R24</f>
        <v>253808.39101154599</v>
      </c>
      <c r="W24" s="106">
        <f>SUM(V24:V$24)</f>
        <v>253808.39101154599</v>
      </c>
      <c r="X24" s="100">
        <f t="shared" si="0"/>
        <v>187445.64657274727</v>
      </c>
      <c r="Y24" s="105">
        <f>SUM(X24:X$24)</f>
        <v>187445.64657274727</v>
      </c>
      <c r="Z24" s="105">
        <f t="shared" si="1"/>
        <v>66362.74443879872</v>
      </c>
      <c r="AA24" s="106">
        <f>SUM(Z24:Z$24)</f>
        <v>66362.74443879872</v>
      </c>
      <c r="AB24" s="107">
        <f t="shared" si="2"/>
        <v>6.5018619988004973</v>
      </c>
      <c r="AC24" s="101">
        <f t="shared" si="3"/>
        <v>4.8018338614994498</v>
      </c>
      <c r="AD24" s="108">
        <f t="shared" si="16"/>
        <v>73.853211009174316</v>
      </c>
      <c r="AE24" s="101">
        <f t="shared" si="4"/>
        <v>1.7000281373010475</v>
      </c>
      <c r="AF24" s="109">
        <f t="shared" si="17"/>
        <v>26.146788990825687</v>
      </c>
      <c r="AH24" s="110">
        <f>0</f>
        <v>0</v>
      </c>
      <c r="AI24" s="111">
        <f t="shared" si="18"/>
        <v>4.4289548728252413E-4</v>
      </c>
      <c r="AJ24" s="111">
        <v>0</v>
      </c>
      <c r="AK24" s="111">
        <f>(1-R24)/R24/R24/D24</f>
        <v>0.18827551290866051</v>
      </c>
      <c r="AL24" s="111">
        <f>V24*V24*AI24</f>
        <v>28530751.237781223</v>
      </c>
      <c r="AM24" s="111">
        <f>(1-S24)*(1-S24)*(1-R24)/R24/R24/D24+AI24/R24/R24</f>
        <v>0.12141410890711085</v>
      </c>
      <c r="AN24" s="111">
        <f>V24*V24*AI24</f>
        <v>28530751.237781223</v>
      </c>
      <c r="AO24" s="112">
        <f>S24*S24*(1-R24)/R24/R24/D24+AI24/R24/R24</f>
        <v>3.1594598161694819E-2</v>
      </c>
      <c r="AP24" s="107">
        <f t="shared" si="5"/>
        <v>5.6514037632651419</v>
      </c>
      <c r="AQ24" s="101">
        <f t="shared" si="6"/>
        <v>7.3523202343358527</v>
      </c>
      <c r="AR24" s="101">
        <f t="shared" si="7"/>
        <v>4.11888112464458</v>
      </c>
      <c r="AS24" s="101">
        <f t="shared" si="8"/>
        <v>5.4847865983543196</v>
      </c>
      <c r="AT24" s="101">
        <f t="shared" si="9"/>
        <v>1.351640697375371</v>
      </c>
      <c r="AU24" s="113">
        <f t="shared" si="10"/>
        <v>2.0484155772267241</v>
      </c>
    </row>
    <row r="25" spans="1:47" ht="14.45" customHeight="1" x14ac:dyDescent="0.15">
      <c r="A25" s="203" t="s">
        <v>102</v>
      </c>
      <c r="B25" s="204" t="s">
        <v>67</v>
      </c>
      <c r="C25" s="114">
        <v>1905</v>
      </c>
      <c r="D25" s="49">
        <v>2</v>
      </c>
      <c r="E25" s="49">
        <v>631</v>
      </c>
      <c r="F25" s="115">
        <v>0</v>
      </c>
      <c r="G25" s="51" t="s">
        <v>67</v>
      </c>
      <c r="H25" s="49">
        <v>2565299</v>
      </c>
      <c r="I25" s="49">
        <v>1509</v>
      </c>
      <c r="J25" s="52">
        <v>0</v>
      </c>
      <c r="K25" s="49">
        <v>100000</v>
      </c>
      <c r="L25" s="53">
        <v>8638891</v>
      </c>
      <c r="M25" s="179"/>
      <c r="N25" s="54"/>
      <c r="O25" s="116">
        <f t="shared" ref="O25:O40" si="26">IF(K25&lt;0.5,0.5,((L25-L26)-5*K26)/5/(K25-K26))</f>
        <v>0.17388316151202748</v>
      </c>
      <c r="P25" s="117">
        <f t="shared" ref="P25:P40" si="27">IF(H25&lt;0.5,1,(I25/H25)/((K25-K26)/(L25-L26)))</f>
        <v>1.0082842014159938</v>
      </c>
      <c r="Q25" s="57">
        <f t="shared" si="13"/>
        <v>1.0498687664041995E-3</v>
      </c>
      <c r="R25" s="118">
        <f t="shared" si="14"/>
        <v>1.0412429004935373E-3</v>
      </c>
      <c r="S25" s="119">
        <f t="shared" si="15"/>
        <v>0</v>
      </c>
      <c r="T25" s="120">
        <f>5*R25/(1+5*(1-O25)*R25)</f>
        <v>5.1839187712717383E-3</v>
      </c>
      <c r="U25" s="121">
        <v>100000</v>
      </c>
      <c r="V25" s="121">
        <f>5*U25*((1-T25)+O25*T25)</f>
        <v>497858.73870684928</v>
      </c>
      <c r="W25" s="122">
        <f>SUM(V25:V$42)</f>
        <v>8639946.4160326645</v>
      </c>
      <c r="X25" s="123">
        <f t="shared" si="0"/>
        <v>497858.73870684928</v>
      </c>
      <c r="Y25" s="121">
        <f>SUM(X25:X$42)</f>
        <v>8357028.4335442856</v>
      </c>
      <c r="Z25" s="121">
        <f t="shared" si="1"/>
        <v>0</v>
      </c>
      <c r="AA25" s="122">
        <f>SUM(Z25:Z$42)</f>
        <v>282917.98248837964</v>
      </c>
      <c r="AB25" s="116">
        <f t="shared" si="2"/>
        <v>86.399464160326644</v>
      </c>
      <c r="AC25" s="117">
        <f t="shared" si="3"/>
        <v>83.57028433544285</v>
      </c>
      <c r="AD25" s="64">
        <f t="shared" si="16"/>
        <v>96.725466005629571</v>
      </c>
      <c r="AE25" s="117">
        <f t="shared" si="4"/>
        <v>2.8291798248837963</v>
      </c>
      <c r="AF25" s="65">
        <f t="shared" si="17"/>
        <v>3.2745339943704348</v>
      </c>
      <c r="AH25" s="66">
        <f>IF(D25=0,0,T25*T25*(1-T25)/D25)</f>
        <v>1.3366853153162156E-5</v>
      </c>
      <c r="AI25" s="67">
        <f t="shared" si="18"/>
        <v>0</v>
      </c>
      <c r="AJ25" s="67">
        <f>U25*U25*((1-O25)*5+AB26)^2*AH25</f>
        <v>988054767.40231872</v>
      </c>
      <c r="AK25" s="67">
        <f>SUM(AJ25:AJ$42)/U25/U25</f>
        <v>0.29592148560571285</v>
      </c>
      <c r="AL25" s="67">
        <f>U25*U25*((1-O25)*5*(1-S25)+AC26)^2*AH25+V25*V25*AI25</f>
        <v>923769723.14714277</v>
      </c>
      <c r="AM25" s="67">
        <f>SUM(AL25:AL$42)/U25/U25</f>
        <v>0.25680883576759117</v>
      </c>
      <c r="AN25" s="67">
        <f>U25*U25*((1-O25)*5*S25+AE26)^2*AH25+V25*V25*AI25</f>
        <v>1081097.0636124925</v>
      </c>
      <c r="AO25" s="68">
        <f>SUM(AN25:AN$42)/U25/U25</f>
        <v>1.3147801826205126E-2</v>
      </c>
      <c r="AP25" s="116">
        <f t="shared" si="5"/>
        <v>85.333250307901665</v>
      </c>
      <c r="AQ25" s="117">
        <f t="shared" si="6"/>
        <v>87.465678012751624</v>
      </c>
      <c r="AR25" s="117">
        <f t="shared" si="7"/>
        <v>82.577028666702532</v>
      </c>
      <c r="AS25" s="117">
        <f t="shared" si="8"/>
        <v>84.563540004183167</v>
      </c>
      <c r="AT25" s="117">
        <f t="shared" si="9"/>
        <v>2.6044386504284915</v>
      </c>
      <c r="AU25" s="124">
        <f t="shared" si="10"/>
        <v>3.053920999339101</v>
      </c>
    </row>
    <row r="26" spans="1:47" ht="14.45" customHeight="1" x14ac:dyDescent="0.15">
      <c r="A26" s="208"/>
      <c r="B26" s="205" t="s">
        <v>69</v>
      </c>
      <c r="C26" s="71">
        <v>2123</v>
      </c>
      <c r="D26" s="72">
        <v>0</v>
      </c>
      <c r="E26" s="72">
        <v>705</v>
      </c>
      <c r="F26" s="126">
        <v>0</v>
      </c>
      <c r="G26" s="74" t="s">
        <v>69</v>
      </c>
      <c r="H26" s="72">
        <v>2708194</v>
      </c>
      <c r="I26" s="72">
        <v>219</v>
      </c>
      <c r="J26" s="75">
        <v>5</v>
      </c>
      <c r="K26" s="72">
        <v>99709</v>
      </c>
      <c r="L26" s="76">
        <v>8140093</v>
      </c>
      <c r="M26" s="179"/>
      <c r="N26" s="54"/>
      <c r="O26" s="77">
        <f t="shared" si="26"/>
        <v>0.44736842105263158</v>
      </c>
      <c r="P26" s="78">
        <f t="shared" si="27"/>
        <v>1.0607026014578835</v>
      </c>
      <c r="Q26" s="79">
        <f t="shared" si="13"/>
        <v>0</v>
      </c>
      <c r="R26" s="80">
        <f t="shared" si="14"/>
        <v>0</v>
      </c>
      <c r="S26" s="81">
        <f t="shared" si="15"/>
        <v>0</v>
      </c>
      <c r="T26" s="82">
        <f>5*R26/(1+5*(1-O26)*R26)</f>
        <v>0</v>
      </c>
      <c r="U26" s="83">
        <f>U25*(1-T25)</f>
        <v>99481.608122872829</v>
      </c>
      <c r="V26" s="83">
        <f>5*U26*((1-T26)+O26*T26)</f>
        <v>497408.04061436414</v>
      </c>
      <c r="W26" s="84">
        <f>SUM(V26:V$42)</f>
        <v>8142087.677325814</v>
      </c>
      <c r="X26" s="85">
        <f t="shared" si="0"/>
        <v>497408.04061436414</v>
      </c>
      <c r="Y26" s="83">
        <f>SUM(X26:X$42)</f>
        <v>7859169.6948374351</v>
      </c>
      <c r="Z26" s="83">
        <f t="shared" si="1"/>
        <v>0</v>
      </c>
      <c r="AA26" s="84">
        <f>SUM(Z26:Z$42)</f>
        <v>282917.98248837964</v>
      </c>
      <c r="AB26" s="77">
        <f t="shared" si="2"/>
        <v>81.845155410729475</v>
      </c>
      <c r="AC26" s="78">
        <f t="shared" si="3"/>
        <v>79.001232922675825</v>
      </c>
      <c r="AD26" s="86">
        <f t="shared" si="16"/>
        <v>96.525240286023291</v>
      </c>
      <c r="AE26" s="78">
        <f t="shared" si="4"/>
        <v>2.8439224880536593</v>
      </c>
      <c r="AF26" s="87">
        <f t="shared" si="17"/>
        <v>3.4747597139767126</v>
      </c>
      <c r="AH26" s="88">
        <f>IF(D26=0,0,T26*T26*(1-T26)/D26)</f>
        <v>0</v>
      </c>
      <c r="AI26" s="89">
        <f t="shared" si="18"/>
        <v>0</v>
      </c>
      <c r="AJ26" s="89">
        <f>U26*U26*((1-O26)*5+AB27)^2*AH26</f>
        <v>0</v>
      </c>
      <c r="AK26" s="89">
        <f>SUM(AJ26:AJ$42)/U26/U26</f>
        <v>0.19917567748129814</v>
      </c>
      <c r="AL26" s="89">
        <f>U26*U26*((1-O26)*5*(1-S26)+AC27)^2*AH26+V26*V26*AI26</f>
        <v>0</v>
      </c>
      <c r="AM26" s="89">
        <f>SUM(AL26:AL$42)/U26/U26</f>
        <v>0.16615001486302111</v>
      </c>
      <c r="AN26" s="89">
        <f>U26*U26*((1-O26)*5*S26+AE27)^2*AH26+V26*V26*AI26</f>
        <v>0</v>
      </c>
      <c r="AO26" s="90">
        <f>SUM(AN26:AN$42)/U26/U26</f>
        <v>1.3175944090314164E-2</v>
      </c>
      <c r="AP26" s="77">
        <f t="shared" si="5"/>
        <v>80.970425005054594</v>
      </c>
      <c r="AQ26" s="78">
        <f t="shared" si="6"/>
        <v>82.719885816404357</v>
      </c>
      <c r="AR26" s="78">
        <f t="shared" si="7"/>
        <v>78.202307458631907</v>
      </c>
      <c r="AS26" s="78">
        <f t="shared" si="8"/>
        <v>79.800158386719744</v>
      </c>
      <c r="AT26" s="78">
        <f t="shared" si="9"/>
        <v>2.6189409181032501</v>
      </c>
      <c r="AU26" s="91">
        <f t="shared" si="10"/>
        <v>3.0689040580040685</v>
      </c>
    </row>
    <row r="27" spans="1:47" ht="14.45" customHeight="1" x14ac:dyDescent="0.15">
      <c r="A27" s="208"/>
      <c r="B27" s="205" t="s">
        <v>71</v>
      </c>
      <c r="C27" s="127">
        <v>2381</v>
      </c>
      <c r="D27" s="72">
        <v>0</v>
      </c>
      <c r="E27" s="72">
        <v>783</v>
      </c>
      <c r="F27" s="126">
        <v>0</v>
      </c>
      <c r="G27" s="74" t="s">
        <v>71</v>
      </c>
      <c r="H27" s="72">
        <v>2870493</v>
      </c>
      <c r="I27" s="72">
        <v>203</v>
      </c>
      <c r="J27" s="75">
        <v>10</v>
      </c>
      <c r="K27" s="72">
        <v>99671</v>
      </c>
      <c r="L27" s="76">
        <v>7641653</v>
      </c>
      <c r="M27" s="179"/>
      <c r="N27" s="54"/>
      <c r="O27" s="77">
        <f t="shared" si="26"/>
        <v>0.54594594594594592</v>
      </c>
      <c r="P27" s="78">
        <f t="shared" si="27"/>
        <v>0.95236501468845525</v>
      </c>
      <c r="Q27" s="79">
        <f t="shared" si="13"/>
        <v>0</v>
      </c>
      <c r="R27" s="80">
        <f t="shared" si="14"/>
        <v>0</v>
      </c>
      <c r="S27" s="81">
        <f t="shared" si="15"/>
        <v>0</v>
      </c>
      <c r="T27" s="82">
        <f t="shared" ref="T27:T40" si="28">5*R27/(1+5*(1-O27)*R27)</f>
        <v>0</v>
      </c>
      <c r="U27" s="83">
        <f t="shared" ref="U27:U41" si="29">U26*(1-T26)</f>
        <v>99481.608122872829</v>
      </c>
      <c r="V27" s="83">
        <f t="shared" ref="V27:V40" si="30">5*U27*((1-T27)+O27*T27)</f>
        <v>497408.04061436414</v>
      </c>
      <c r="W27" s="84">
        <f>SUM(V27:V$42)</f>
        <v>7644679.6367114494</v>
      </c>
      <c r="X27" s="85">
        <f t="shared" si="0"/>
        <v>497408.04061436414</v>
      </c>
      <c r="Y27" s="83">
        <f>SUM(X27:X$42)</f>
        <v>7361761.6542230714</v>
      </c>
      <c r="Z27" s="83">
        <f t="shared" si="1"/>
        <v>0</v>
      </c>
      <c r="AA27" s="84">
        <f>SUM(Z27:Z$42)</f>
        <v>282917.98248837964</v>
      </c>
      <c r="AB27" s="77">
        <f t="shared" si="2"/>
        <v>76.845155410729461</v>
      </c>
      <c r="AC27" s="78">
        <f t="shared" si="3"/>
        <v>74.001232922675825</v>
      </c>
      <c r="AD27" s="86">
        <f t="shared" si="16"/>
        <v>96.299151881659725</v>
      </c>
      <c r="AE27" s="78">
        <f t="shared" si="4"/>
        <v>2.8439224880536593</v>
      </c>
      <c r="AF27" s="87">
        <f t="shared" si="17"/>
        <v>3.7008481183402981</v>
      </c>
      <c r="AH27" s="88">
        <f t="shared" ref="AH27:AH40" si="31">IF(D27=0,0,T27*T27*(1-T27)/D27)</f>
        <v>0</v>
      </c>
      <c r="AI27" s="89">
        <f t="shared" si="18"/>
        <v>0</v>
      </c>
      <c r="AJ27" s="89">
        <f t="shared" ref="AJ27:AJ40" si="32">U27*U27*((1-O27)*5+AB28)^2*AH27</f>
        <v>0</v>
      </c>
      <c r="AK27" s="89">
        <f>SUM(AJ27:AJ$42)/U27/U27</f>
        <v>0.19917567748129814</v>
      </c>
      <c r="AL27" s="89">
        <f t="shared" ref="AL27:AL40" si="33">U27*U27*((1-O27)*5*(1-S27)+AC28)^2*AH27+V27*V27*AI27</f>
        <v>0</v>
      </c>
      <c r="AM27" s="89">
        <f>SUM(AL27:AL$42)/U27/U27</f>
        <v>0.16615001486302111</v>
      </c>
      <c r="AN27" s="89">
        <f t="shared" ref="AN27:AN40" si="34">U27*U27*((1-O27)*5*S27+AE28)^2*AH27+V27*V27*AI27</f>
        <v>0</v>
      </c>
      <c r="AO27" s="90">
        <f>SUM(AN27:AN$42)/U27/U27</f>
        <v>1.3175944090314164E-2</v>
      </c>
      <c r="AP27" s="77">
        <f t="shared" si="5"/>
        <v>75.97042500505458</v>
      </c>
      <c r="AQ27" s="78">
        <f t="shared" si="6"/>
        <v>77.719885816404343</v>
      </c>
      <c r="AR27" s="78">
        <f t="shared" si="7"/>
        <v>73.202307458631907</v>
      </c>
      <c r="AS27" s="78">
        <f t="shared" si="8"/>
        <v>74.800158386719744</v>
      </c>
      <c r="AT27" s="78">
        <f t="shared" si="9"/>
        <v>2.6189409181032501</v>
      </c>
      <c r="AU27" s="91">
        <f t="shared" si="10"/>
        <v>3.0689040580040685</v>
      </c>
    </row>
    <row r="28" spans="1:47" ht="14.45" customHeight="1" x14ac:dyDescent="0.15">
      <c r="A28" s="208"/>
      <c r="B28" s="205" t="s">
        <v>73</v>
      </c>
      <c r="C28" s="71">
        <v>2334</v>
      </c>
      <c r="D28" s="72">
        <v>0</v>
      </c>
      <c r="E28" s="72">
        <v>756</v>
      </c>
      <c r="F28" s="126">
        <v>0</v>
      </c>
      <c r="G28" s="74" t="s">
        <v>73</v>
      </c>
      <c r="H28" s="72">
        <v>2932213</v>
      </c>
      <c r="I28" s="72">
        <v>481</v>
      </c>
      <c r="J28" s="75">
        <v>15</v>
      </c>
      <c r="K28" s="72">
        <v>99634</v>
      </c>
      <c r="L28" s="76">
        <v>7143382</v>
      </c>
      <c r="M28" s="179"/>
      <c r="N28" s="54"/>
      <c r="O28" s="77">
        <f t="shared" si="26"/>
        <v>0.55999999999999994</v>
      </c>
      <c r="P28" s="78">
        <f t="shared" si="27"/>
        <v>1.0211362288483135</v>
      </c>
      <c r="Q28" s="79">
        <f t="shared" si="13"/>
        <v>0</v>
      </c>
      <c r="R28" s="80">
        <f t="shared" si="14"/>
        <v>0</v>
      </c>
      <c r="S28" s="81">
        <f t="shared" si="15"/>
        <v>0</v>
      </c>
      <c r="T28" s="82">
        <f t="shared" si="28"/>
        <v>0</v>
      </c>
      <c r="U28" s="83">
        <f t="shared" si="29"/>
        <v>99481.608122872829</v>
      </c>
      <c r="V28" s="83">
        <f t="shared" si="30"/>
        <v>497408.04061436414</v>
      </c>
      <c r="W28" s="84">
        <f>SUM(V28:V$42)</f>
        <v>7147271.5960970856</v>
      </c>
      <c r="X28" s="85">
        <f t="shared" si="0"/>
        <v>497408.04061436414</v>
      </c>
      <c r="Y28" s="83">
        <f>SUM(X28:X$42)</f>
        <v>6864353.6136087067</v>
      </c>
      <c r="Z28" s="83">
        <f t="shared" si="1"/>
        <v>0</v>
      </c>
      <c r="AA28" s="84">
        <f>SUM(Z28:Z$42)</f>
        <v>282917.98248837964</v>
      </c>
      <c r="AB28" s="77">
        <f t="shared" si="2"/>
        <v>71.845155410729475</v>
      </c>
      <c r="AC28" s="78">
        <f t="shared" si="3"/>
        <v>69.001232922675811</v>
      </c>
      <c r="AD28" s="86">
        <f t="shared" si="16"/>
        <v>96.04159463251861</v>
      </c>
      <c r="AE28" s="78">
        <f t="shared" si="4"/>
        <v>2.8439224880536593</v>
      </c>
      <c r="AF28" s="87">
        <f t="shared" si="17"/>
        <v>3.9584053674813866</v>
      </c>
      <c r="AH28" s="88">
        <f t="shared" si="31"/>
        <v>0</v>
      </c>
      <c r="AI28" s="89">
        <f t="shared" si="18"/>
        <v>0</v>
      </c>
      <c r="AJ28" s="89">
        <f t="shared" si="32"/>
        <v>0</v>
      </c>
      <c r="AK28" s="89">
        <f>SUM(AJ28:AJ$42)/U28/U28</f>
        <v>0.19917567748129814</v>
      </c>
      <c r="AL28" s="89">
        <f t="shared" si="33"/>
        <v>0</v>
      </c>
      <c r="AM28" s="89">
        <f>SUM(AL28:AL$42)/U28/U28</f>
        <v>0.16615001486302111</v>
      </c>
      <c r="AN28" s="89">
        <f t="shared" si="34"/>
        <v>0</v>
      </c>
      <c r="AO28" s="90">
        <f>SUM(AN28:AN$42)/U28/U28</f>
        <v>1.3175944090314164E-2</v>
      </c>
      <c r="AP28" s="77">
        <f t="shared" si="5"/>
        <v>70.970425005054594</v>
      </c>
      <c r="AQ28" s="78">
        <f t="shared" si="6"/>
        <v>72.719885816404357</v>
      </c>
      <c r="AR28" s="78">
        <f t="shared" si="7"/>
        <v>68.202307458631893</v>
      </c>
      <c r="AS28" s="78">
        <f t="shared" si="8"/>
        <v>69.80015838671973</v>
      </c>
      <c r="AT28" s="78">
        <f t="shared" si="9"/>
        <v>2.6189409181032501</v>
      </c>
      <c r="AU28" s="91">
        <f t="shared" si="10"/>
        <v>3.0689040580040685</v>
      </c>
    </row>
    <row r="29" spans="1:47" ht="14.45" customHeight="1" x14ac:dyDescent="0.15">
      <c r="A29" s="208"/>
      <c r="B29" s="205" t="s">
        <v>75</v>
      </c>
      <c r="C29" s="71">
        <v>1868</v>
      </c>
      <c r="D29" s="72">
        <v>0</v>
      </c>
      <c r="E29" s="72">
        <v>616</v>
      </c>
      <c r="F29" s="126">
        <v>0</v>
      </c>
      <c r="G29" s="74" t="s">
        <v>75</v>
      </c>
      <c r="H29" s="72">
        <v>3076411</v>
      </c>
      <c r="I29" s="72">
        <v>791</v>
      </c>
      <c r="J29" s="75">
        <v>20</v>
      </c>
      <c r="K29" s="72">
        <v>99554</v>
      </c>
      <c r="L29" s="76">
        <v>6645388</v>
      </c>
      <c r="M29" s="179"/>
      <c r="N29" s="54"/>
      <c r="O29" s="77">
        <f t="shared" si="26"/>
        <v>0.50406504065040647</v>
      </c>
      <c r="P29" s="78">
        <f t="shared" si="27"/>
        <v>1.0398951367025973</v>
      </c>
      <c r="Q29" s="79">
        <f t="shared" si="13"/>
        <v>0</v>
      </c>
      <c r="R29" s="80">
        <f t="shared" si="14"/>
        <v>0</v>
      </c>
      <c r="S29" s="81">
        <f t="shared" si="15"/>
        <v>0</v>
      </c>
      <c r="T29" s="82">
        <f t="shared" si="28"/>
        <v>0</v>
      </c>
      <c r="U29" s="83">
        <f t="shared" si="29"/>
        <v>99481.608122872829</v>
      </c>
      <c r="V29" s="83">
        <f t="shared" si="30"/>
        <v>497408.04061436414</v>
      </c>
      <c r="W29" s="84">
        <f>SUM(V29:V$42)</f>
        <v>6649863.555482721</v>
      </c>
      <c r="X29" s="85">
        <f t="shared" si="0"/>
        <v>497408.04061436414</v>
      </c>
      <c r="Y29" s="83">
        <f>SUM(X29:X$42)</f>
        <v>6366945.5729943421</v>
      </c>
      <c r="Z29" s="83">
        <f t="shared" si="1"/>
        <v>0</v>
      </c>
      <c r="AA29" s="84">
        <f>SUM(Z29:Z$42)</f>
        <v>282917.98248837964</v>
      </c>
      <c r="AB29" s="77">
        <f t="shared" si="2"/>
        <v>66.845155410729461</v>
      </c>
      <c r="AC29" s="78">
        <f t="shared" si="3"/>
        <v>64.001232922675811</v>
      </c>
      <c r="AD29" s="86">
        <f t="shared" si="16"/>
        <v>95.745506954723652</v>
      </c>
      <c r="AE29" s="78">
        <f t="shared" si="4"/>
        <v>2.8439224880536593</v>
      </c>
      <c r="AF29" s="87">
        <f t="shared" si="17"/>
        <v>4.2544930452763596</v>
      </c>
      <c r="AH29" s="88">
        <f t="shared" si="31"/>
        <v>0</v>
      </c>
      <c r="AI29" s="89">
        <f t="shared" si="18"/>
        <v>0</v>
      </c>
      <c r="AJ29" s="89">
        <f t="shared" si="32"/>
        <v>0</v>
      </c>
      <c r="AK29" s="89">
        <f>SUM(AJ29:AJ$42)/U29/U29</f>
        <v>0.19917567748129814</v>
      </c>
      <c r="AL29" s="89">
        <f t="shared" si="33"/>
        <v>0</v>
      </c>
      <c r="AM29" s="89">
        <f>SUM(AL29:AL$42)/U29/U29</f>
        <v>0.16615001486302111</v>
      </c>
      <c r="AN29" s="89">
        <f t="shared" si="34"/>
        <v>0</v>
      </c>
      <c r="AO29" s="90">
        <f>SUM(AN29:AN$42)/U29/U29</f>
        <v>1.3175944090314164E-2</v>
      </c>
      <c r="AP29" s="77">
        <f t="shared" si="5"/>
        <v>65.97042500505458</v>
      </c>
      <c r="AQ29" s="78">
        <f t="shared" si="6"/>
        <v>67.719885816404343</v>
      </c>
      <c r="AR29" s="78">
        <f t="shared" si="7"/>
        <v>63.2023074586319</v>
      </c>
      <c r="AS29" s="78">
        <f t="shared" si="8"/>
        <v>64.80015838671973</v>
      </c>
      <c r="AT29" s="78">
        <f t="shared" si="9"/>
        <v>2.6189409181032501</v>
      </c>
      <c r="AU29" s="91">
        <f t="shared" si="10"/>
        <v>3.0689040580040685</v>
      </c>
    </row>
    <row r="30" spans="1:47" ht="14.45" customHeight="1" x14ac:dyDescent="0.15">
      <c r="A30" s="208"/>
      <c r="B30" s="205" t="s">
        <v>77</v>
      </c>
      <c r="C30" s="71">
        <v>2180</v>
      </c>
      <c r="D30" s="72">
        <v>1</v>
      </c>
      <c r="E30" s="72">
        <v>741</v>
      </c>
      <c r="F30" s="126">
        <v>0</v>
      </c>
      <c r="G30" s="74" t="s">
        <v>77</v>
      </c>
      <c r="H30" s="72">
        <v>3511714</v>
      </c>
      <c r="I30" s="72">
        <v>1025</v>
      </c>
      <c r="J30" s="75">
        <v>25</v>
      </c>
      <c r="K30" s="72">
        <v>99431</v>
      </c>
      <c r="L30" s="76">
        <v>6147923</v>
      </c>
      <c r="M30" s="179"/>
      <c r="N30" s="54"/>
      <c r="O30" s="77">
        <f t="shared" si="26"/>
        <v>0.52689655172413796</v>
      </c>
      <c r="P30" s="78">
        <f t="shared" si="27"/>
        <v>1.000066319908661</v>
      </c>
      <c r="Q30" s="79">
        <f t="shared" si="13"/>
        <v>4.5871559633027525E-4</v>
      </c>
      <c r="R30" s="80">
        <f t="shared" si="14"/>
        <v>4.5868517637127416E-4</v>
      </c>
      <c r="S30" s="81">
        <f t="shared" si="15"/>
        <v>0</v>
      </c>
      <c r="T30" s="82">
        <f t="shared" si="28"/>
        <v>2.2909401483522398E-3</v>
      </c>
      <c r="U30" s="83">
        <f t="shared" si="29"/>
        <v>99481.608122872829</v>
      </c>
      <c r="V30" s="83">
        <f t="shared" si="30"/>
        <v>496868.92407191952</v>
      </c>
      <c r="W30" s="84">
        <f>SUM(V30:V$42)</f>
        <v>6152455.5148683572</v>
      </c>
      <c r="X30" s="85">
        <f t="shared" si="0"/>
        <v>496868.92407191952</v>
      </c>
      <c r="Y30" s="83">
        <f>SUM(X30:X$42)</f>
        <v>5869537.5323799774</v>
      </c>
      <c r="Z30" s="83">
        <f t="shared" si="1"/>
        <v>0</v>
      </c>
      <c r="AA30" s="84">
        <f>SUM(Z30:Z$42)</f>
        <v>282917.98248837964</v>
      </c>
      <c r="AB30" s="77">
        <f t="shared" si="2"/>
        <v>61.845155410729468</v>
      </c>
      <c r="AC30" s="78">
        <f t="shared" si="3"/>
        <v>59.001232922675804</v>
      </c>
      <c r="AD30" s="86">
        <f t="shared" si="16"/>
        <v>95.401543630755796</v>
      </c>
      <c r="AE30" s="78">
        <f t="shared" si="4"/>
        <v>2.8439224880536593</v>
      </c>
      <c r="AF30" s="87">
        <f t="shared" si="17"/>
        <v>4.598456369244194</v>
      </c>
      <c r="AH30" s="88">
        <f t="shared" si="31"/>
        <v>5.2363829775631811E-6</v>
      </c>
      <c r="AI30" s="89">
        <f t="shared" si="18"/>
        <v>0</v>
      </c>
      <c r="AJ30" s="89">
        <f t="shared" si="32"/>
        <v>182519451.21382213</v>
      </c>
      <c r="AK30" s="89">
        <f>SUM(AJ30:AJ$42)/U30/U30</f>
        <v>0.19917567748129814</v>
      </c>
      <c r="AL30" s="89">
        <f t="shared" si="33"/>
        <v>165407484.52185827</v>
      </c>
      <c r="AM30" s="89">
        <f>SUM(AL30:AL$42)/U30/U30</f>
        <v>0.16615001486302111</v>
      </c>
      <c r="AN30" s="89">
        <f t="shared" si="34"/>
        <v>421060.66828906012</v>
      </c>
      <c r="AO30" s="90">
        <f>SUM(AN30:AN$42)/U30/U30</f>
        <v>1.3175944090314164E-2</v>
      </c>
      <c r="AP30" s="77">
        <f t="shared" si="5"/>
        <v>60.97042500505458</v>
      </c>
      <c r="AQ30" s="78">
        <f t="shared" si="6"/>
        <v>62.719885816404357</v>
      </c>
      <c r="AR30" s="78">
        <f t="shared" si="7"/>
        <v>58.202307458631893</v>
      </c>
      <c r="AS30" s="78">
        <f t="shared" si="8"/>
        <v>59.800158386719716</v>
      </c>
      <c r="AT30" s="78">
        <f t="shared" si="9"/>
        <v>2.6189409181032501</v>
      </c>
      <c r="AU30" s="91">
        <f t="shared" si="10"/>
        <v>3.0689040580040685</v>
      </c>
    </row>
    <row r="31" spans="1:47" ht="14.45" customHeight="1" x14ac:dyDescent="0.15">
      <c r="A31" s="208"/>
      <c r="B31" s="205" t="s">
        <v>79</v>
      </c>
      <c r="C31" s="71">
        <v>2456</v>
      </c>
      <c r="D31" s="72">
        <v>1</v>
      </c>
      <c r="E31" s="72">
        <v>839</v>
      </c>
      <c r="F31" s="126">
        <v>0</v>
      </c>
      <c r="G31" s="74" t="s">
        <v>79</v>
      </c>
      <c r="H31" s="72">
        <v>4033928</v>
      </c>
      <c r="I31" s="72">
        <v>1660</v>
      </c>
      <c r="J31" s="75">
        <v>30</v>
      </c>
      <c r="K31" s="72">
        <v>99286</v>
      </c>
      <c r="L31" s="76">
        <v>5651111</v>
      </c>
      <c r="M31" s="179"/>
      <c r="N31" s="54"/>
      <c r="O31" s="77">
        <f t="shared" si="26"/>
        <v>0.5217821782178218</v>
      </c>
      <c r="P31" s="78">
        <f t="shared" si="27"/>
        <v>1.0103313840519563</v>
      </c>
      <c r="Q31" s="79">
        <f t="shared" si="13"/>
        <v>4.0716612377850165E-4</v>
      </c>
      <c r="R31" s="80">
        <f t="shared" si="14"/>
        <v>4.0300254966400519E-4</v>
      </c>
      <c r="S31" s="81">
        <f t="shared" si="15"/>
        <v>0</v>
      </c>
      <c r="T31" s="82">
        <f t="shared" si="28"/>
        <v>2.0130729210423894E-3</v>
      </c>
      <c r="U31" s="83">
        <f t="shared" si="29"/>
        <v>99253.701712801485</v>
      </c>
      <c r="V31" s="83">
        <f t="shared" si="30"/>
        <v>495790.75714990497</v>
      </c>
      <c r="W31" s="84">
        <f>SUM(V31:V$42)</f>
        <v>5655586.590796438</v>
      </c>
      <c r="X31" s="85">
        <f t="shared" si="0"/>
        <v>495790.75714990497</v>
      </c>
      <c r="Y31" s="83">
        <f>SUM(X31:X$42)</f>
        <v>5372668.6083080582</v>
      </c>
      <c r="Z31" s="83">
        <f t="shared" si="1"/>
        <v>0</v>
      </c>
      <c r="AA31" s="84">
        <f>SUM(Z31:Z$42)</f>
        <v>282917.98248837964</v>
      </c>
      <c r="AB31" s="77">
        <f t="shared" si="2"/>
        <v>56.981114993185138</v>
      </c>
      <c r="AC31" s="78">
        <f t="shared" si="3"/>
        <v>54.130662288589541</v>
      </c>
      <c r="AD31" s="86">
        <f t="shared" si="16"/>
        <v>94.997548389608539</v>
      </c>
      <c r="AE31" s="78">
        <f t="shared" si="4"/>
        <v>2.8504527045955972</v>
      </c>
      <c r="AF31" s="87">
        <f t="shared" si="17"/>
        <v>5.0024516103914554</v>
      </c>
      <c r="AH31" s="88">
        <f t="shared" si="31"/>
        <v>4.0443046827398632E-6</v>
      </c>
      <c r="AI31" s="89">
        <f t="shared" si="18"/>
        <v>0</v>
      </c>
      <c r="AJ31" s="89">
        <f t="shared" si="32"/>
        <v>118260977.49869597</v>
      </c>
      <c r="AK31" s="89">
        <f>SUM(AJ31:AJ$42)/U31/U31</f>
        <v>0.18156396891710211</v>
      </c>
      <c r="AL31" s="89">
        <f t="shared" si="33"/>
        <v>106186381.80069786</v>
      </c>
      <c r="AM31" s="89">
        <f>SUM(AL31:AL$42)/U31/U31</f>
        <v>0.15012349180167256</v>
      </c>
      <c r="AN31" s="89">
        <f t="shared" si="34"/>
        <v>325023.87697084429</v>
      </c>
      <c r="AO31" s="90">
        <f>SUM(AN31:AN$42)/U31/U31</f>
        <v>1.3193781135954029E-2</v>
      </c>
      <c r="AP31" s="77">
        <f t="shared" si="5"/>
        <v>56.145952647894148</v>
      </c>
      <c r="AQ31" s="78">
        <f t="shared" si="6"/>
        <v>57.816277338476127</v>
      </c>
      <c r="AR31" s="78">
        <f t="shared" si="7"/>
        <v>53.371245139648785</v>
      </c>
      <c r="AS31" s="78">
        <f t="shared" si="8"/>
        <v>54.890079437530297</v>
      </c>
      <c r="AT31" s="78">
        <f t="shared" si="9"/>
        <v>2.6253189007990971</v>
      </c>
      <c r="AU31" s="91">
        <f t="shared" si="10"/>
        <v>3.0755865083920972</v>
      </c>
    </row>
    <row r="32" spans="1:47" ht="14.45" customHeight="1" x14ac:dyDescent="0.15">
      <c r="A32" s="208"/>
      <c r="B32" s="205" t="s">
        <v>81</v>
      </c>
      <c r="C32" s="71">
        <v>2648</v>
      </c>
      <c r="D32" s="72">
        <v>2</v>
      </c>
      <c r="E32" s="72">
        <v>896</v>
      </c>
      <c r="F32" s="126">
        <v>0</v>
      </c>
      <c r="G32" s="74" t="s">
        <v>81</v>
      </c>
      <c r="H32" s="72">
        <v>4761382</v>
      </c>
      <c r="I32" s="72">
        <v>2688</v>
      </c>
      <c r="J32" s="75">
        <v>35</v>
      </c>
      <c r="K32" s="72">
        <v>99084</v>
      </c>
      <c r="L32" s="76">
        <v>5155164</v>
      </c>
      <c r="M32" s="179"/>
      <c r="N32" s="54"/>
      <c r="O32" s="77">
        <f t="shared" si="26"/>
        <v>0.5321554770318021</v>
      </c>
      <c r="P32" s="78">
        <f t="shared" si="27"/>
        <v>0.98696699178052738</v>
      </c>
      <c r="Q32" s="79">
        <f t="shared" si="13"/>
        <v>7.5528700906344411E-4</v>
      </c>
      <c r="R32" s="80">
        <f t="shared" si="14"/>
        <v>7.6526065750271604E-4</v>
      </c>
      <c r="S32" s="81">
        <f t="shared" si="15"/>
        <v>0</v>
      </c>
      <c r="T32" s="82">
        <f t="shared" si="28"/>
        <v>3.8194660039892847E-3</v>
      </c>
      <c r="U32" s="83">
        <f t="shared" si="29"/>
        <v>99053.896773570232</v>
      </c>
      <c r="V32" s="83">
        <f t="shared" si="30"/>
        <v>494384.47877868672</v>
      </c>
      <c r="W32" s="84">
        <f>SUM(V32:V$42)</f>
        <v>5159795.833646534</v>
      </c>
      <c r="X32" s="85">
        <f t="shared" si="0"/>
        <v>494384.47877868672</v>
      </c>
      <c r="Y32" s="83">
        <f>SUM(X32:X$42)</f>
        <v>4876877.8511581533</v>
      </c>
      <c r="Z32" s="83">
        <f t="shared" si="1"/>
        <v>0</v>
      </c>
      <c r="AA32" s="84">
        <f>SUM(Z32:Z$42)</f>
        <v>282917.98248837964</v>
      </c>
      <c r="AB32" s="77">
        <f t="shared" si="2"/>
        <v>52.090790990701151</v>
      </c>
      <c r="AC32" s="78">
        <f t="shared" si="3"/>
        <v>49.234588542299647</v>
      </c>
      <c r="AD32" s="86">
        <f t="shared" si="16"/>
        <v>94.516876411204095</v>
      </c>
      <c r="AE32" s="78">
        <f t="shared" si="4"/>
        <v>2.856202448401489</v>
      </c>
      <c r="AF32" s="87">
        <f t="shared" si="17"/>
        <v>5.4831235887958707</v>
      </c>
      <c r="AH32" s="88">
        <f t="shared" si="31"/>
        <v>7.2663004806061743E-6</v>
      </c>
      <c r="AI32" s="89">
        <f t="shared" si="18"/>
        <v>0</v>
      </c>
      <c r="AJ32" s="89">
        <f t="shared" si="32"/>
        <v>175534239.32276145</v>
      </c>
      <c r="AK32" s="89">
        <f>SUM(AJ32:AJ$42)/U32/U32</f>
        <v>0.17024409704231794</v>
      </c>
      <c r="AL32" s="89">
        <f t="shared" si="33"/>
        <v>155834616.80923849</v>
      </c>
      <c r="AM32" s="89">
        <f>SUM(AL32:AL$42)/U32/U32</f>
        <v>0.13990728829813798</v>
      </c>
      <c r="AN32" s="89">
        <f t="shared" si="34"/>
        <v>586081.96282592358</v>
      </c>
      <c r="AO32" s="90">
        <f>SUM(AN32:AN$42)/U32/U32</f>
        <v>1.3213935817180651E-2</v>
      </c>
      <c r="AP32" s="77">
        <f t="shared" si="5"/>
        <v>51.282082314354859</v>
      </c>
      <c r="AQ32" s="78">
        <f t="shared" si="6"/>
        <v>52.899499667047444</v>
      </c>
      <c r="AR32" s="78">
        <f t="shared" si="7"/>
        <v>48.501466561503733</v>
      </c>
      <c r="AS32" s="78">
        <f t="shared" si="8"/>
        <v>49.967710523095562</v>
      </c>
      <c r="AT32" s="78">
        <f t="shared" si="9"/>
        <v>2.6308967542096173</v>
      </c>
      <c r="AU32" s="91">
        <f t="shared" si="10"/>
        <v>3.0815081425933606</v>
      </c>
    </row>
    <row r="33" spans="1:47" ht="14.45" customHeight="1" x14ac:dyDescent="0.15">
      <c r="A33" s="208"/>
      <c r="B33" s="205" t="s">
        <v>83</v>
      </c>
      <c r="C33" s="71">
        <v>2558</v>
      </c>
      <c r="D33" s="72">
        <v>4</v>
      </c>
      <c r="E33" s="72">
        <v>821</v>
      </c>
      <c r="F33" s="126">
        <v>0</v>
      </c>
      <c r="G33" s="74" t="s">
        <v>83</v>
      </c>
      <c r="H33" s="72">
        <v>4268754</v>
      </c>
      <c r="I33" s="72">
        <v>3533</v>
      </c>
      <c r="J33" s="75">
        <v>40</v>
      </c>
      <c r="K33" s="72">
        <v>98801</v>
      </c>
      <c r="L33" s="76">
        <v>4660406</v>
      </c>
      <c r="M33" s="179"/>
      <c r="N33" s="54"/>
      <c r="O33" s="77">
        <f t="shared" si="26"/>
        <v>0.53557692307692306</v>
      </c>
      <c r="P33" s="78">
        <f t="shared" si="27"/>
        <v>0.98091291517113921</v>
      </c>
      <c r="Q33" s="79">
        <f t="shared" si="13"/>
        <v>1.563721657544957E-3</v>
      </c>
      <c r="R33" s="80">
        <f t="shared" si="14"/>
        <v>1.5941493208621231E-3</v>
      </c>
      <c r="S33" s="81">
        <f t="shared" si="15"/>
        <v>0</v>
      </c>
      <c r="T33" s="82">
        <f t="shared" si="28"/>
        <v>7.941349327983108E-3</v>
      </c>
      <c r="U33" s="83">
        <f t="shared" si="29"/>
        <v>98675.563782280908</v>
      </c>
      <c r="V33" s="83">
        <f t="shared" si="30"/>
        <v>491558.16953645664</v>
      </c>
      <c r="W33" s="84">
        <f>SUM(V33:V$42)</f>
        <v>4665411.3548678467</v>
      </c>
      <c r="X33" s="85">
        <f t="shared" si="0"/>
        <v>491558.16953645664</v>
      </c>
      <c r="Y33" s="83">
        <f>SUM(X33:X$42)</f>
        <v>4382493.372379466</v>
      </c>
      <c r="Z33" s="83">
        <f t="shared" si="1"/>
        <v>0</v>
      </c>
      <c r="AA33" s="84">
        <f>SUM(Z33:Z$42)</f>
        <v>282917.98248837964</v>
      </c>
      <c r="AB33" s="77">
        <f t="shared" si="2"/>
        <v>47.280311112908088</v>
      </c>
      <c r="AC33" s="78">
        <f t="shared" si="3"/>
        <v>44.413157669400888</v>
      </c>
      <c r="AD33" s="86">
        <f t="shared" si="16"/>
        <v>93.935840572917812</v>
      </c>
      <c r="AE33" s="78">
        <f t="shared" si="4"/>
        <v>2.8671534435071857</v>
      </c>
      <c r="AF33" s="87">
        <f t="shared" si="17"/>
        <v>6.0641594270821511</v>
      </c>
      <c r="AH33" s="88">
        <f t="shared" si="31"/>
        <v>1.5641051930551417E-5</v>
      </c>
      <c r="AI33" s="89">
        <f t="shared" si="18"/>
        <v>0</v>
      </c>
      <c r="AJ33" s="89">
        <f t="shared" si="32"/>
        <v>307841712.4347558</v>
      </c>
      <c r="AK33" s="89">
        <f>SUM(AJ33:AJ$42)/U33/U33</f>
        <v>0.15352427406602956</v>
      </c>
      <c r="AL33" s="89">
        <f t="shared" si="33"/>
        <v>269536144.7751615</v>
      </c>
      <c r="AM33" s="89">
        <f>SUM(AL33:AL$42)/U33/U33</f>
        <v>0.1249775893442506</v>
      </c>
      <c r="AN33" s="89">
        <f t="shared" si="34"/>
        <v>1272073.9699016518</v>
      </c>
      <c r="AO33" s="90">
        <f>SUM(AN33:AN$42)/U33/U33</f>
        <v>1.3255265392681586E-2</v>
      </c>
      <c r="AP33" s="77">
        <f t="shared" si="5"/>
        <v>46.512340507186707</v>
      </c>
      <c r="AQ33" s="78">
        <f t="shared" si="6"/>
        <v>48.048281718629468</v>
      </c>
      <c r="AR33" s="78">
        <f t="shared" si="7"/>
        <v>43.720255145791057</v>
      </c>
      <c r="AS33" s="78">
        <f t="shared" si="8"/>
        <v>45.10606019301072</v>
      </c>
      <c r="AT33" s="78">
        <f t="shared" si="9"/>
        <v>2.6414956771162954</v>
      </c>
      <c r="AU33" s="91">
        <f t="shared" si="10"/>
        <v>3.092811209898076</v>
      </c>
    </row>
    <row r="34" spans="1:47" ht="14.45" customHeight="1" x14ac:dyDescent="0.15">
      <c r="A34" s="208"/>
      <c r="B34" s="205" t="s">
        <v>85</v>
      </c>
      <c r="C34" s="71">
        <v>2794</v>
      </c>
      <c r="D34" s="72">
        <v>2</v>
      </c>
      <c r="E34" s="72">
        <v>962</v>
      </c>
      <c r="F34" s="128">
        <v>1</v>
      </c>
      <c r="G34" s="74" t="s">
        <v>85</v>
      </c>
      <c r="H34" s="72">
        <v>3950745</v>
      </c>
      <c r="I34" s="72">
        <v>4966</v>
      </c>
      <c r="J34" s="75">
        <v>45</v>
      </c>
      <c r="K34" s="72">
        <v>98385</v>
      </c>
      <c r="L34" s="76">
        <v>4167367</v>
      </c>
      <c r="M34" s="179"/>
      <c r="N34" s="54"/>
      <c r="O34" s="77">
        <f t="shared" si="26"/>
        <v>0.53503184713375795</v>
      </c>
      <c r="P34" s="78">
        <f t="shared" si="27"/>
        <v>0.98169390256016631</v>
      </c>
      <c r="Q34" s="79">
        <f t="shared" si="13"/>
        <v>7.158196134574087E-4</v>
      </c>
      <c r="R34" s="80">
        <f t="shared" si="14"/>
        <v>7.2916783081836177E-4</v>
      </c>
      <c r="S34" s="81">
        <f t="shared" si="15"/>
        <v>1.0395010395010396E-3</v>
      </c>
      <c r="T34" s="82">
        <f t="shared" si="28"/>
        <v>3.6396691901668028E-3</v>
      </c>
      <c r="U34" s="83">
        <f t="shared" si="29"/>
        <v>97891.946660150134</v>
      </c>
      <c r="V34" s="83">
        <f t="shared" si="30"/>
        <v>488631.40578284045</v>
      </c>
      <c r="W34" s="84">
        <f>SUM(V34:V$42)</f>
        <v>4173853.1853313902</v>
      </c>
      <c r="X34" s="85">
        <f t="shared" si="0"/>
        <v>488123.47292859637</v>
      </c>
      <c r="Y34" s="83">
        <f>SUM(X34:X$42)</f>
        <v>3890935.20284301</v>
      </c>
      <c r="Z34" s="83">
        <f t="shared" si="1"/>
        <v>507.93285424411692</v>
      </c>
      <c r="AA34" s="84">
        <f>SUM(Z34:Z$42)</f>
        <v>282917.98248837964</v>
      </c>
      <c r="AB34" s="77">
        <f t="shared" si="2"/>
        <v>42.63734993259137</v>
      </c>
      <c r="AC34" s="78">
        <f t="shared" si="3"/>
        <v>39.747245157470473</v>
      </c>
      <c r="AD34" s="86">
        <f t="shared" si="16"/>
        <v>93.221659461270264</v>
      </c>
      <c r="AE34" s="78">
        <f t="shared" si="4"/>
        <v>2.8901047751208928</v>
      </c>
      <c r="AF34" s="87">
        <f t="shared" si="17"/>
        <v>6.7783405387297266</v>
      </c>
      <c r="AH34" s="88">
        <f t="shared" si="31"/>
        <v>6.5994882089741867E-6</v>
      </c>
      <c r="AI34" s="89">
        <f t="shared" si="18"/>
        <v>1.079439165374133E-6</v>
      </c>
      <c r="AJ34" s="89">
        <f t="shared" si="32"/>
        <v>101734886.87687761</v>
      </c>
      <c r="AK34" s="89">
        <f>SUM(AJ34:AJ$42)/U34/U34</f>
        <v>0.12386772062298289</v>
      </c>
      <c r="AL34" s="89">
        <f t="shared" si="33"/>
        <v>87822722.837604538</v>
      </c>
      <c r="AM34" s="89">
        <f>SUM(AL34:AL$42)/U34/U34</f>
        <v>9.8859490171893744E-2</v>
      </c>
      <c r="AN34" s="89">
        <f t="shared" si="34"/>
        <v>788810.54340245971</v>
      </c>
      <c r="AO34" s="90">
        <f>SUM(AN34:AN$42)/U34/U34</f>
        <v>1.3335584349058184E-2</v>
      </c>
      <c r="AP34" s="77">
        <f t="shared" si="5"/>
        <v>41.947530945069822</v>
      </c>
      <c r="AQ34" s="78">
        <f t="shared" si="6"/>
        <v>43.327168920112918</v>
      </c>
      <c r="AR34" s="78">
        <f t="shared" si="7"/>
        <v>39.130983348298152</v>
      </c>
      <c r="AS34" s="78">
        <f t="shared" si="8"/>
        <v>40.363506966642795</v>
      </c>
      <c r="AT34" s="78">
        <f t="shared" si="9"/>
        <v>2.6637643659241657</v>
      </c>
      <c r="AU34" s="91">
        <f t="shared" si="10"/>
        <v>3.11644518431762</v>
      </c>
    </row>
    <row r="35" spans="1:47" ht="14.45" customHeight="1" x14ac:dyDescent="0.15">
      <c r="A35" s="208"/>
      <c r="B35" s="205" t="s">
        <v>87</v>
      </c>
      <c r="C35" s="71">
        <v>3308</v>
      </c>
      <c r="D35" s="72">
        <v>7</v>
      </c>
      <c r="E35" s="72">
        <v>1096</v>
      </c>
      <c r="F35" s="128">
        <v>1</v>
      </c>
      <c r="G35" s="74" t="s">
        <v>87</v>
      </c>
      <c r="H35" s="72">
        <v>3800955</v>
      </c>
      <c r="I35" s="72">
        <v>7376</v>
      </c>
      <c r="J35" s="75">
        <v>50</v>
      </c>
      <c r="K35" s="72">
        <v>97757</v>
      </c>
      <c r="L35" s="76">
        <v>3676902</v>
      </c>
      <c r="M35" s="179"/>
      <c r="N35" s="54"/>
      <c r="O35" s="77">
        <f t="shared" si="26"/>
        <v>0.52678762006403412</v>
      </c>
      <c r="P35" s="78">
        <f t="shared" si="27"/>
        <v>1.0077020280165589</v>
      </c>
      <c r="Q35" s="79">
        <f t="shared" si="13"/>
        <v>2.1160822249093108E-3</v>
      </c>
      <c r="R35" s="80">
        <f t="shared" si="14"/>
        <v>2.0999086695045717E-3</v>
      </c>
      <c r="S35" s="81">
        <f t="shared" si="15"/>
        <v>9.1240875912408756E-4</v>
      </c>
      <c r="T35" s="82">
        <f t="shared" si="28"/>
        <v>1.0447634132159801E-2</v>
      </c>
      <c r="U35" s="83">
        <f t="shared" si="29"/>
        <v>97535.652357925734</v>
      </c>
      <c r="V35" s="83">
        <f t="shared" si="30"/>
        <v>485267.20493875223</v>
      </c>
      <c r="W35" s="84">
        <f>SUM(V35:V$42)</f>
        <v>3685221.77954855</v>
      </c>
      <c r="X35" s="85">
        <f t="shared" si="0"/>
        <v>484824.44289045042</v>
      </c>
      <c r="Y35" s="83">
        <f>SUM(X35:X$42)</f>
        <v>3402811.7299144133</v>
      </c>
      <c r="Z35" s="83">
        <f t="shared" si="1"/>
        <v>442.76204830178119</v>
      </c>
      <c r="AA35" s="84">
        <f>SUM(Z35:Z$42)</f>
        <v>282410.04963413556</v>
      </c>
      <c r="AB35" s="77">
        <f t="shared" si="2"/>
        <v>37.783330407479347</v>
      </c>
      <c r="AC35" s="78">
        <f t="shared" si="3"/>
        <v>34.887875844897664</v>
      </c>
      <c r="AD35" s="86">
        <f t="shared" si="16"/>
        <v>92.336687816147318</v>
      </c>
      <c r="AE35" s="78">
        <f t="shared" si="4"/>
        <v>2.8954545625816688</v>
      </c>
      <c r="AF35" s="87">
        <f t="shared" si="17"/>
        <v>7.6633121838526526</v>
      </c>
      <c r="AH35" s="88">
        <f t="shared" si="31"/>
        <v>1.5430381105007984E-5</v>
      </c>
      <c r="AI35" s="89">
        <f t="shared" si="18"/>
        <v>8.3173017279230042E-7</v>
      </c>
      <c r="AJ35" s="89">
        <f t="shared" si="32"/>
        <v>185208757.25825742</v>
      </c>
      <c r="AK35" s="89">
        <f>SUM(AJ35:AJ$42)/U35/U35</f>
        <v>0.11408026996252223</v>
      </c>
      <c r="AL35" s="89">
        <f t="shared" si="33"/>
        <v>156171248.65715086</v>
      </c>
      <c r="AM35" s="89">
        <f>SUM(AL35:AL$42)/U35/U35</f>
        <v>9.03514032377392E-2</v>
      </c>
      <c r="AN35" s="89">
        <f t="shared" si="34"/>
        <v>1450554.3300526207</v>
      </c>
      <c r="AO35" s="90">
        <f>SUM(AN35:AN$42)/U35/U35</f>
        <v>1.3350273694053115E-2</v>
      </c>
      <c r="AP35" s="77">
        <f t="shared" si="5"/>
        <v>37.121325297915966</v>
      </c>
      <c r="AQ35" s="78">
        <f t="shared" si="6"/>
        <v>38.445335517042729</v>
      </c>
      <c r="AR35" s="78">
        <f t="shared" si="7"/>
        <v>34.298729045977311</v>
      </c>
      <c r="AS35" s="78">
        <f t="shared" si="8"/>
        <v>35.477022643818017</v>
      </c>
      <c r="AT35" s="78">
        <f t="shared" si="9"/>
        <v>2.668989529026653</v>
      </c>
      <c r="AU35" s="91">
        <f t="shared" si="10"/>
        <v>3.1219195961366846</v>
      </c>
    </row>
    <row r="36" spans="1:47" ht="14.45" customHeight="1" x14ac:dyDescent="0.15">
      <c r="A36" s="208"/>
      <c r="B36" s="205" t="s">
        <v>89</v>
      </c>
      <c r="C36" s="71">
        <v>3923</v>
      </c>
      <c r="D36" s="72">
        <v>9</v>
      </c>
      <c r="E36" s="72">
        <v>1288</v>
      </c>
      <c r="F36" s="128">
        <v>2</v>
      </c>
      <c r="G36" s="74" t="s">
        <v>89</v>
      </c>
      <c r="H36" s="72">
        <v>4359516</v>
      </c>
      <c r="I36" s="72">
        <v>12192</v>
      </c>
      <c r="J36" s="75">
        <v>55</v>
      </c>
      <c r="K36" s="72">
        <v>96820</v>
      </c>
      <c r="L36" s="76">
        <v>3190334</v>
      </c>
      <c r="M36" s="179"/>
      <c r="N36" s="54"/>
      <c r="O36" s="77">
        <f t="shared" si="26"/>
        <v>0.52787878787878784</v>
      </c>
      <c r="P36" s="78">
        <f t="shared" si="27"/>
        <v>1.0190450332726677</v>
      </c>
      <c r="Q36" s="79">
        <f t="shared" si="13"/>
        <v>2.2941626306398166E-3</v>
      </c>
      <c r="R36" s="80">
        <f t="shared" si="14"/>
        <v>2.2512867986531496E-3</v>
      </c>
      <c r="S36" s="81">
        <f t="shared" si="15"/>
        <v>1.5527950310559005E-3</v>
      </c>
      <c r="T36" s="82">
        <f t="shared" si="28"/>
        <v>1.1196929019564142E-2</v>
      </c>
      <c r="U36" s="83">
        <f t="shared" si="29"/>
        <v>96516.635547248603</v>
      </c>
      <c r="V36" s="83">
        <f t="shared" si="30"/>
        <v>480032.09456752264</v>
      </c>
      <c r="W36" s="84">
        <f>SUM(V36:V$42)</f>
        <v>3199954.5746097974</v>
      </c>
      <c r="X36" s="85">
        <f t="shared" si="0"/>
        <v>479286.70311633084</v>
      </c>
      <c r="Y36" s="83">
        <f>SUM(X36:X$42)</f>
        <v>2917987.2870239634</v>
      </c>
      <c r="Z36" s="83">
        <f t="shared" si="1"/>
        <v>745.39145119180534</v>
      </c>
      <c r="AA36" s="84">
        <f>SUM(Z36:Z$42)</f>
        <v>281967.28758583375</v>
      </c>
      <c r="AB36" s="77">
        <f t="shared" si="2"/>
        <v>33.154435569226784</v>
      </c>
      <c r="AC36" s="78">
        <f t="shared" si="3"/>
        <v>30.232998389127399</v>
      </c>
      <c r="AD36" s="86">
        <f t="shared" si="16"/>
        <v>91.188397178412544</v>
      </c>
      <c r="AE36" s="78">
        <f t="shared" si="4"/>
        <v>2.9214371800993821</v>
      </c>
      <c r="AF36" s="87">
        <f t="shared" si="17"/>
        <v>8.8116028215874547</v>
      </c>
      <c r="AH36" s="88">
        <f t="shared" si="31"/>
        <v>1.3774160758185029E-5</v>
      </c>
      <c r="AI36" s="89">
        <f t="shared" si="18"/>
        <v>1.2037141759685005E-6</v>
      </c>
      <c r="AJ36" s="89">
        <f t="shared" si="32"/>
        <v>122201860.16131814</v>
      </c>
      <c r="AK36" s="89">
        <f>SUM(AJ36:AJ$42)/U36/U36</f>
        <v>9.6620024505698482E-2</v>
      </c>
      <c r="AL36" s="89">
        <f t="shared" si="33"/>
        <v>100230354.24415772</v>
      </c>
      <c r="AM36" s="89">
        <f>SUM(AL36:AL$42)/U36/U36</f>
        <v>7.5504587465572939E-2</v>
      </c>
      <c r="AN36" s="89">
        <f t="shared" si="34"/>
        <v>1394296.7813915685</v>
      </c>
      <c r="AO36" s="90">
        <f>SUM(AN36:AN$42)/U36/U36</f>
        <v>1.3477949904062658E-2</v>
      </c>
      <c r="AP36" s="77">
        <f t="shared" si="5"/>
        <v>32.545193838760881</v>
      </c>
      <c r="AQ36" s="78">
        <f t="shared" si="6"/>
        <v>33.763677299692688</v>
      </c>
      <c r="AR36" s="78">
        <f t="shared" si="7"/>
        <v>29.694427666559093</v>
      </c>
      <c r="AS36" s="78">
        <f t="shared" si="8"/>
        <v>30.771569111695705</v>
      </c>
      <c r="AT36" s="78">
        <f t="shared" si="9"/>
        <v>2.6938918168167016</v>
      </c>
      <c r="AU36" s="91">
        <f t="shared" si="10"/>
        <v>3.1489825433820626</v>
      </c>
    </row>
    <row r="37" spans="1:47" ht="14.45" customHeight="1" x14ac:dyDescent="0.15">
      <c r="A37" s="208"/>
      <c r="B37" s="205" t="s">
        <v>91</v>
      </c>
      <c r="C37" s="71">
        <v>4229</v>
      </c>
      <c r="D37" s="72">
        <v>15</v>
      </c>
      <c r="E37" s="72">
        <v>1416</v>
      </c>
      <c r="F37" s="128">
        <v>6</v>
      </c>
      <c r="G37" s="74" t="s">
        <v>91</v>
      </c>
      <c r="H37" s="72">
        <v>5117803</v>
      </c>
      <c r="I37" s="72">
        <v>19941</v>
      </c>
      <c r="J37" s="75">
        <v>60</v>
      </c>
      <c r="K37" s="72">
        <v>95500</v>
      </c>
      <c r="L37" s="76">
        <v>2709350</v>
      </c>
      <c r="M37" s="179"/>
      <c r="N37" s="54"/>
      <c r="O37" s="77">
        <f t="shared" si="26"/>
        <v>0.53039832285115307</v>
      </c>
      <c r="P37" s="78">
        <f t="shared" si="27"/>
        <v>0.96597192070712601</v>
      </c>
      <c r="Q37" s="79">
        <f t="shared" si="13"/>
        <v>3.5469378103570584E-3</v>
      </c>
      <c r="R37" s="80">
        <f t="shared" si="14"/>
        <v>3.6718850044425442E-3</v>
      </c>
      <c r="S37" s="81">
        <f t="shared" si="15"/>
        <v>4.2372881355932203E-3</v>
      </c>
      <c r="T37" s="82">
        <f t="shared" si="28"/>
        <v>1.8202490127853691E-2</v>
      </c>
      <c r="U37" s="83">
        <f t="shared" si="29"/>
        <v>95435.945629818918</v>
      </c>
      <c r="V37" s="83">
        <f t="shared" si="30"/>
        <v>473100.83405863453</v>
      </c>
      <c r="W37" s="84">
        <f>SUM(V37:V$42)</f>
        <v>2719922.480042275</v>
      </c>
      <c r="X37" s="85">
        <f t="shared" si="0"/>
        <v>471096.16950753861</v>
      </c>
      <c r="Y37" s="83">
        <f>SUM(X37:X$42)</f>
        <v>2438700.5839076326</v>
      </c>
      <c r="Z37" s="83">
        <f t="shared" si="1"/>
        <v>2004.664551095909</v>
      </c>
      <c r="AA37" s="84">
        <f>SUM(Z37:Z$42)</f>
        <v>281221.89613464195</v>
      </c>
      <c r="AB37" s="77">
        <f t="shared" si="2"/>
        <v>28.499979353611984</v>
      </c>
      <c r="AC37" s="78">
        <f t="shared" si="3"/>
        <v>25.553271021874401</v>
      </c>
      <c r="AD37" s="86">
        <f t="shared" si="16"/>
        <v>89.660665030046317</v>
      </c>
      <c r="AE37" s="78">
        <f t="shared" si="4"/>
        <v>2.9467083317375784</v>
      </c>
      <c r="AF37" s="87">
        <f t="shared" si="17"/>
        <v>10.339334969953665</v>
      </c>
      <c r="AH37" s="88">
        <f t="shared" si="31"/>
        <v>2.1686640268412309E-5</v>
      </c>
      <c r="AI37" s="89">
        <f t="shared" si="18"/>
        <v>2.9797553141590264E-6</v>
      </c>
      <c r="AJ37" s="89">
        <f t="shared" si="32"/>
        <v>136907065.95425674</v>
      </c>
      <c r="AK37" s="89">
        <f>SUM(AJ37:AJ$42)/U37/U37</f>
        <v>8.5403658308846553E-2</v>
      </c>
      <c r="AL37" s="89">
        <f t="shared" si="33"/>
        <v>108243581.22924586</v>
      </c>
      <c r="AM37" s="89">
        <f>SUM(AL37:AL$42)/U37/U37</f>
        <v>6.6219628364865987E-2</v>
      </c>
      <c r="AN37" s="89">
        <f t="shared" si="34"/>
        <v>2432686.9917535409</v>
      </c>
      <c r="AO37" s="90">
        <f>SUM(AN37:AN$42)/U37/U37</f>
        <v>1.363183468045397E-2</v>
      </c>
      <c r="AP37" s="77">
        <f t="shared" si="5"/>
        <v>27.927190829146571</v>
      </c>
      <c r="AQ37" s="78">
        <f t="shared" si="6"/>
        <v>29.072767878077396</v>
      </c>
      <c r="AR37" s="78">
        <f t="shared" si="7"/>
        <v>25.048900796418469</v>
      </c>
      <c r="AS37" s="78">
        <f t="shared" si="8"/>
        <v>26.057641247330334</v>
      </c>
      <c r="AT37" s="78">
        <f t="shared" si="9"/>
        <v>2.7178676532985562</v>
      </c>
      <c r="AU37" s="91">
        <f t="shared" si="10"/>
        <v>3.1755490101766006</v>
      </c>
    </row>
    <row r="38" spans="1:47" ht="14.45" customHeight="1" x14ac:dyDescent="0.15">
      <c r="A38" s="208"/>
      <c r="B38" s="205" t="s">
        <v>93</v>
      </c>
      <c r="C38" s="71">
        <v>3413</v>
      </c>
      <c r="D38" s="72">
        <v>18</v>
      </c>
      <c r="E38" s="72">
        <v>1153</v>
      </c>
      <c r="F38" s="126">
        <v>13</v>
      </c>
      <c r="G38" s="74" t="s">
        <v>93</v>
      </c>
      <c r="H38" s="72">
        <v>4296437</v>
      </c>
      <c r="I38" s="72">
        <v>25619</v>
      </c>
      <c r="J38" s="75">
        <v>65</v>
      </c>
      <c r="K38" s="72">
        <v>93592</v>
      </c>
      <c r="L38" s="76">
        <v>2236330</v>
      </c>
      <c r="M38" s="179"/>
      <c r="N38" s="54"/>
      <c r="O38" s="77">
        <f t="shared" si="26"/>
        <v>0.53183823529411767</v>
      </c>
      <c r="P38" s="78">
        <f t="shared" si="27"/>
        <v>1.011915005096083</v>
      </c>
      <c r="Q38" s="79">
        <f t="shared" si="13"/>
        <v>5.2739525344271902E-3</v>
      </c>
      <c r="R38" s="80">
        <f t="shared" si="14"/>
        <v>5.2118532760826288E-3</v>
      </c>
      <c r="S38" s="81">
        <f t="shared" si="15"/>
        <v>1.1274934952298352E-2</v>
      </c>
      <c r="T38" s="82">
        <f t="shared" si="28"/>
        <v>2.574517645988016E-2</v>
      </c>
      <c r="U38" s="83">
        <f t="shared" si="29"/>
        <v>93698.773771649765</v>
      </c>
      <c r="V38" s="83">
        <f t="shared" si="30"/>
        <v>462847.15571246052</v>
      </c>
      <c r="W38" s="84">
        <f>SUM(V38:V$42)</f>
        <v>2246821.6459836401</v>
      </c>
      <c r="X38" s="85">
        <f t="shared" si="0"/>
        <v>457628.5841389462</v>
      </c>
      <c r="Y38" s="83">
        <f>SUM(X38:X$42)</f>
        <v>1967604.414400094</v>
      </c>
      <c r="Z38" s="83">
        <f t="shared" si="1"/>
        <v>5218.5715735142985</v>
      </c>
      <c r="AA38" s="84">
        <f>SUM(Z38:Z$42)</f>
        <v>279217.23158354603</v>
      </c>
      <c r="AB38" s="77">
        <f t="shared" si="2"/>
        <v>23.979200106282033</v>
      </c>
      <c r="AC38" s="78">
        <f t="shared" si="3"/>
        <v>20.999254688169973</v>
      </c>
      <c r="AD38" s="86">
        <f t="shared" si="16"/>
        <v>87.572790564722055</v>
      </c>
      <c r="AE38" s="78">
        <f t="shared" si="4"/>
        <v>2.9799454181120586</v>
      </c>
      <c r="AF38" s="87">
        <f t="shared" si="17"/>
        <v>12.427209435277939</v>
      </c>
      <c r="AH38" s="88">
        <f t="shared" si="31"/>
        <v>3.5874991372436206E-5</v>
      </c>
      <c r="AI38" s="89">
        <f t="shared" si="18"/>
        <v>9.6685262741715446E-6</v>
      </c>
      <c r="AJ38" s="89">
        <f t="shared" si="32"/>
        <v>150830529.33086404</v>
      </c>
      <c r="AK38" s="89">
        <f>SUM(AJ38:AJ$42)/U38/U38</f>
        <v>7.3005756945437289E-2</v>
      </c>
      <c r="AL38" s="89">
        <f t="shared" si="33"/>
        <v>114049846.46075167</v>
      </c>
      <c r="AM38" s="89">
        <f>SUM(AL38:AL$42)/U38/U38</f>
        <v>5.6368624952354444E-2</v>
      </c>
      <c r="AN38" s="89">
        <f t="shared" si="34"/>
        <v>4958934.9716920611</v>
      </c>
      <c r="AO38" s="90">
        <f>SUM(AN38:AN$42)/U38/U38</f>
        <v>1.3864899346129783E-2</v>
      </c>
      <c r="AP38" s="77">
        <f t="shared" si="5"/>
        <v>23.449616386855546</v>
      </c>
      <c r="AQ38" s="78">
        <f t="shared" si="6"/>
        <v>24.50878382570852</v>
      </c>
      <c r="AR38" s="78">
        <f t="shared" si="7"/>
        <v>20.53390996689663</v>
      </c>
      <c r="AS38" s="78">
        <f t="shared" si="8"/>
        <v>21.464599409443316</v>
      </c>
      <c r="AT38" s="78">
        <f t="shared" si="9"/>
        <v>2.7491567759996443</v>
      </c>
      <c r="AU38" s="91">
        <f t="shared" si="10"/>
        <v>3.2107340602244729</v>
      </c>
    </row>
    <row r="39" spans="1:47" ht="14.45" customHeight="1" x14ac:dyDescent="0.15">
      <c r="A39" s="208"/>
      <c r="B39" s="205" t="s">
        <v>95</v>
      </c>
      <c r="C39" s="71">
        <v>3659</v>
      </c>
      <c r="D39" s="72">
        <v>39</v>
      </c>
      <c r="E39" s="72">
        <v>1200</v>
      </c>
      <c r="F39" s="126">
        <v>34</v>
      </c>
      <c r="G39" s="74" t="s">
        <v>95</v>
      </c>
      <c r="H39" s="72">
        <v>3752050</v>
      </c>
      <c r="I39" s="72">
        <v>36778</v>
      </c>
      <c r="J39" s="75">
        <v>70</v>
      </c>
      <c r="K39" s="72">
        <v>90872</v>
      </c>
      <c r="L39" s="76">
        <v>1774737</v>
      </c>
      <c r="M39" s="179"/>
      <c r="N39" s="54"/>
      <c r="O39" s="77">
        <f t="shared" si="26"/>
        <v>0.54497136311569305</v>
      </c>
      <c r="P39" s="78">
        <f t="shared" si="27"/>
        <v>0.99801629707031625</v>
      </c>
      <c r="Q39" s="79">
        <f t="shared" si="13"/>
        <v>1.065864990434545E-2</v>
      </c>
      <c r="R39" s="80">
        <f t="shared" si="14"/>
        <v>1.0679835525365659E-2</v>
      </c>
      <c r="S39" s="81">
        <f t="shared" si="15"/>
        <v>2.8333333333333332E-2</v>
      </c>
      <c r="T39" s="82">
        <f t="shared" si="28"/>
        <v>5.2132455150718272E-2</v>
      </c>
      <c r="U39" s="83">
        <f t="shared" si="29"/>
        <v>91286.482306824255</v>
      </c>
      <c r="V39" s="83">
        <f t="shared" si="30"/>
        <v>445605.03140935895</v>
      </c>
      <c r="W39" s="84">
        <f>SUM(V39:V$42)</f>
        <v>1783974.4902711795</v>
      </c>
      <c r="X39" s="85">
        <f t="shared" si="0"/>
        <v>432979.55551942711</v>
      </c>
      <c r="Y39" s="83">
        <f>SUM(X39:X$42)</f>
        <v>1509975.8302611476</v>
      </c>
      <c r="Z39" s="83">
        <f t="shared" si="1"/>
        <v>12625.475889931837</v>
      </c>
      <c r="AA39" s="84">
        <f>SUM(Z39:Z$42)</f>
        <v>273998.66001003177</v>
      </c>
      <c r="AB39" s="77">
        <f t="shared" si="2"/>
        <v>19.542592125250682</v>
      </c>
      <c r="AC39" s="78">
        <f t="shared" si="3"/>
        <v>16.541067112060983</v>
      </c>
      <c r="AD39" s="86">
        <f t="shared" si="16"/>
        <v>84.641111097480888</v>
      </c>
      <c r="AE39" s="78">
        <f t="shared" si="4"/>
        <v>3.0015250131896978</v>
      </c>
      <c r="AF39" s="87">
        <f t="shared" si="17"/>
        <v>15.358888902519096</v>
      </c>
      <c r="AH39" s="88">
        <f t="shared" si="31"/>
        <v>6.6054042682408702E-5</v>
      </c>
      <c r="AI39" s="89">
        <f t="shared" si="18"/>
        <v>2.294212962962963E-5</v>
      </c>
      <c r="AJ39" s="89">
        <f t="shared" si="32"/>
        <v>173281447.13157573</v>
      </c>
      <c r="AK39" s="89">
        <f>SUM(AJ39:AJ$42)/U39/U39</f>
        <v>5.8815259849138414E-2</v>
      </c>
      <c r="AL39" s="89">
        <f t="shared" si="33"/>
        <v>122814702.96268815</v>
      </c>
      <c r="AM39" s="89">
        <f>SUM(AL39:AL$42)/U39/U39</f>
        <v>4.570096175989799E-2</v>
      </c>
      <c r="AN39" s="89">
        <f t="shared" si="34"/>
        <v>9794702.4301906228</v>
      </c>
      <c r="AO39" s="90">
        <f>SUM(AN39:AN$42)/U39/U39</f>
        <v>1.401227510518961E-2</v>
      </c>
      <c r="AP39" s="77">
        <f t="shared" si="5"/>
        <v>19.067255715708502</v>
      </c>
      <c r="AQ39" s="78">
        <f t="shared" si="6"/>
        <v>20.017928534792862</v>
      </c>
      <c r="AR39" s="78">
        <f t="shared" si="7"/>
        <v>16.122062559941529</v>
      </c>
      <c r="AS39" s="78">
        <f t="shared" si="8"/>
        <v>16.960071664180436</v>
      </c>
      <c r="AT39" s="78">
        <f t="shared" si="9"/>
        <v>2.7695130392657288</v>
      </c>
      <c r="AU39" s="91">
        <f t="shared" si="10"/>
        <v>3.2335369871136668</v>
      </c>
    </row>
    <row r="40" spans="1:47" ht="14.45" customHeight="1" x14ac:dyDescent="0.15">
      <c r="A40" s="208"/>
      <c r="B40" s="205" t="s">
        <v>97</v>
      </c>
      <c r="C40" s="71">
        <v>3436</v>
      </c>
      <c r="D40" s="72">
        <v>61</v>
      </c>
      <c r="E40" s="72">
        <v>1156</v>
      </c>
      <c r="F40" s="126">
        <v>64</v>
      </c>
      <c r="G40" s="74" t="s">
        <v>97</v>
      </c>
      <c r="H40" s="72">
        <v>3379056</v>
      </c>
      <c r="I40" s="72">
        <v>60415</v>
      </c>
      <c r="J40" s="75">
        <v>75</v>
      </c>
      <c r="K40" s="72">
        <v>86507</v>
      </c>
      <c r="L40" s="76">
        <v>1330308</v>
      </c>
      <c r="M40" s="179"/>
      <c r="N40" s="54"/>
      <c r="O40" s="77">
        <f t="shared" si="26"/>
        <v>0.54519639065817416</v>
      </c>
      <c r="P40" s="78">
        <f t="shared" si="27"/>
        <v>0.985536928225339</v>
      </c>
      <c r="Q40" s="79">
        <f t="shared" si="13"/>
        <v>1.7753201396973225E-2</v>
      </c>
      <c r="R40" s="80">
        <f t="shared" si="14"/>
        <v>1.8013735344185933E-2</v>
      </c>
      <c r="S40" s="81">
        <f t="shared" si="15"/>
        <v>5.536332179930796E-2</v>
      </c>
      <c r="T40" s="82">
        <f t="shared" si="28"/>
        <v>8.6524332114798888E-2</v>
      </c>
      <c r="U40" s="83">
        <f t="shared" si="29"/>
        <v>86527.493862096904</v>
      </c>
      <c r="V40" s="83">
        <f t="shared" si="30"/>
        <v>415612.50195683003</v>
      </c>
      <c r="W40" s="84">
        <f>SUM(V40:V$42)</f>
        <v>1338369.4588618204</v>
      </c>
      <c r="X40" s="85">
        <f t="shared" si="0"/>
        <v>392602.81326717854</v>
      </c>
      <c r="Y40" s="83">
        <f>SUM(X40:X$42)</f>
        <v>1076996.2747417204</v>
      </c>
      <c r="Z40" s="83">
        <f t="shared" si="1"/>
        <v>23009.688689651492</v>
      </c>
      <c r="AA40" s="84">
        <f>SUM(Z40:Z$42)</f>
        <v>261373.1841200999</v>
      </c>
      <c r="AB40" s="77">
        <f t="shared" si="2"/>
        <v>15.467562957443853</v>
      </c>
      <c r="AC40" s="78">
        <f t="shared" si="3"/>
        <v>12.446867771972942</v>
      </c>
      <c r="AD40" s="86">
        <f t="shared" si="16"/>
        <v>80.470774912752603</v>
      </c>
      <c r="AE40" s="78">
        <f t="shared" si="4"/>
        <v>3.020695185470911</v>
      </c>
      <c r="AF40" s="87">
        <f t="shared" si="17"/>
        <v>19.529225087247401</v>
      </c>
      <c r="AH40" s="88">
        <f t="shared" si="31"/>
        <v>1.1210982118626731E-4</v>
      </c>
      <c r="AI40" s="89">
        <f t="shared" si="18"/>
        <v>4.5240678545548641E-5</v>
      </c>
      <c r="AJ40" s="89">
        <f t="shared" si="32"/>
        <v>163306917.83909795</v>
      </c>
      <c r="AK40" s="89">
        <f>SUM(AJ40:AJ$42)/U40/U40</f>
        <v>4.2318533061274435E-2</v>
      </c>
      <c r="AL40" s="89">
        <f t="shared" si="33"/>
        <v>105842808.32167809</v>
      </c>
      <c r="AM40" s="89">
        <f>SUM(AL40:AL$42)/U40/U40</f>
        <v>3.4462575438031724E-2</v>
      </c>
      <c r="AN40" s="89">
        <f t="shared" si="34"/>
        <v>16098855.020917356</v>
      </c>
      <c r="AO40" s="90">
        <f>SUM(AN40:AN$42)/U40/U40</f>
        <v>1.4287777732724249E-2</v>
      </c>
      <c r="AP40" s="77">
        <f t="shared" si="5"/>
        <v>15.064362167999944</v>
      </c>
      <c r="AQ40" s="78">
        <f t="shared" si="6"/>
        <v>15.870763746887762</v>
      </c>
      <c r="AR40" s="78">
        <f t="shared" si="7"/>
        <v>12.083011440706406</v>
      </c>
      <c r="AS40" s="78">
        <f t="shared" si="8"/>
        <v>12.810724103239478</v>
      </c>
      <c r="AT40" s="78">
        <f t="shared" si="9"/>
        <v>2.7864134598966923</v>
      </c>
      <c r="AU40" s="91">
        <f t="shared" si="10"/>
        <v>3.2549769110451297</v>
      </c>
    </row>
    <row r="41" spans="1:47" ht="14.45" customHeight="1" x14ac:dyDescent="0.15">
      <c r="A41" s="208"/>
      <c r="B41" s="205" t="s">
        <v>99</v>
      </c>
      <c r="C41" s="71">
        <v>3118</v>
      </c>
      <c r="D41" s="72">
        <v>112</v>
      </c>
      <c r="E41" s="72">
        <v>1049</v>
      </c>
      <c r="F41" s="126">
        <v>125</v>
      </c>
      <c r="G41" s="74" t="s">
        <v>99</v>
      </c>
      <c r="H41" s="72">
        <v>2663083</v>
      </c>
      <c r="I41" s="72">
        <v>91456</v>
      </c>
      <c r="J41" s="75">
        <v>80</v>
      </c>
      <c r="K41" s="72">
        <v>78971</v>
      </c>
      <c r="L41" s="76">
        <v>914910</v>
      </c>
      <c r="M41" s="179"/>
      <c r="N41" s="54"/>
      <c r="O41" s="77">
        <f>IF(K41&lt;0.5,0.5,((L41-L42)-5*K42)/5/(K41-K42))</f>
        <v>0.5416790548470386</v>
      </c>
      <c r="P41" s="78">
        <f>IF(H41&lt;0.5,1,(I41/H41)/((K41-K42)/(L41-L42)))</f>
        <v>0.98226453147566195</v>
      </c>
      <c r="Q41" s="79">
        <f t="shared" si="13"/>
        <v>3.5920461834509303E-2</v>
      </c>
      <c r="R41" s="80">
        <f t="shared" si="14"/>
        <v>3.6569030727950418E-2</v>
      </c>
      <c r="S41" s="81">
        <f t="shared" si="15"/>
        <v>0.11916110581506197</v>
      </c>
      <c r="T41" s="82">
        <f>5*R41/(1+5*(1-O41)*R41)</f>
        <v>0.16870719330338693</v>
      </c>
      <c r="U41" s="83">
        <f t="shared" si="29"/>
        <v>79040.760246111604</v>
      </c>
      <c r="V41" s="83">
        <f>5*U41*((1-T41)+O41*T41)</f>
        <v>364645.8369894778</v>
      </c>
      <c r="W41" s="84">
        <f>SUM(V41:V$42)</f>
        <v>922756.95690499037</v>
      </c>
      <c r="X41" s="85">
        <f t="shared" si="0"/>
        <v>321194.23582295276</v>
      </c>
      <c r="Y41" s="83">
        <f>SUM(X41:X$42)</f>
        <v>684393.46147454192</v>
      </c>
      <c r="Z41" s="83">
        <f t="shared" si="1"/>
        <v>43451.601166525004</v>
      </c>
      <c r="AA41" s="84">
        <f>SUM(Z41:Z$42)</f>
        <v>238363.49543044841</v>
      </c>
      <c r="AB41" s="77">
        <f t="shared" si="2"/>
        <v>11.674444350380414</v>
      </c>
      <c r="AC41" s="78">
        <f t="shared" si="3"/>
        <v>8.6587408742467211</v>
      </c>
      <c r="AD41" s="86">
        <f t="shared" si="16"/>
        <v>74.168333964130582</v>
      </c>
      <c r="AE41" s="78">
        <f t="shared" si="4"/>
        <v>3.0157034761336909</v>
      </c>
      <c r="AF41" s="87">
        <f t="shared" si="17"/>
        <v>25.831666035869393</v>
      </c>
      <c r="AH41" s="88">
        <f>IF(D41=0,0,T41*T41*(1-T41)/D41)</f>
        <v>2.1125315344254595E-4</v>
      </c>
      <c r="AI41" s="89">
        <f t="shared" si="18"/>
        <v>1.0005885288464592E-4</v>
      </c>
      <c r="AJ41" s="89">
        <f>U41*U41*((1-O41)*5+AB42)^2*AH41</f>
        <v>153532243.63252732</v>
      </c>
      <c r="AK41" s="89">
        <f>SUM(AJ41:AJ$42)/U41/U41</f>
        <v>2.4575217990357209E-2</v>
      </c>
      <c r="AL41" s="89">
        <f>U41*U41*((1-O41)*5*(1-S41)+AC42)^2*AH41+V41*V41*AI41</f>
        <v>88459705.844682381</v>
      </c>
      <c r="AM41" s="89">
        <f>SUM(AL41:AL$42)/U41/U41</f>
        <v>2.4358569036818673E-2</v>
      </c>
      <c r="AN41" s="89">
        <f>U41*U41*((1-O41)*5*S41+AE42)^2*AH41+V41*V41*AI41</f>
        <v>27154803.587197397</v>
      </c>
      <c r="AO41" s="90">
        <f>SUM(AN41:AN$42)/U41/U41</f>
        <v>1.4545768147507295E-2</v>
      </c>
      <c r="AP41" s="77">
        <f t="shared" si="5"/>
        <v>11.367185245662984</v>
      </c>
      <c r="AQ41" s="78">
        <f t="shared" si="6"/>
        <v>11.981703455097843</v>
      </c>
      <c r="AR41" s="78">
        <f t="shared" si="7"/>
        <v>8.3528391272562175</v>
      </c>
      <c r="AS41" s="78">
        <f t="shared" si="8"/>
        <v>8.9646426212372248</v>
      </c>
      <c r="AT41" s="78">
        <f t="shared" si="9"/>
        <v>2.7793160337526204</v>
      </c>
      <c r="AU41" s="91">
        <f t="shared" si="10"/>
        <v>3.2520909185147615</v>
      </c>
    </row>
    <row r="42" spans="1:47" ht="14.45" customHeight="1" thickBot="1" x14ac:dyDescent="0.2">
      <c r="A42" s="209"/>
      <c r="B42" s="210" t="s">
        <v>101</v>
      </c>
      <c r="C42" s="131">
        <v>3365</v>
      </c>
      <c r="D42" s="131">
        <v>348</v>
      </c>
      <c r="E42" s="131">
        <v>1111</v>
      </c>
      <c r="F42" s="132">
        <v>388</v>
      </c>
      <c r="G42" s="133" t="s">
        <v>101</v>
      </c>
      <c r="H42" s="131">
        <v>2761968</v>
      </c>
      <c r="I42" s="131">
        <v>292332</v>
      </c>
      <c r="J42" s="134">
        <v>85</v>
      </c>
      <c r="K42" s="131">
        <v>66190</v>
      </c>
      <c r="L42" s="135">
        <v>549344</v>
      </c>
      <c r="M42" s="179"/>
      <c r="N42" s="54"/>
      <c r="O42" s="136">
        <v>1</v>
      </c>
      <c r="P42" s="137">
        <f>IF(H42&lt;0.5,1,(I42/H42)/(K42/L42))</f>
        <v>0.87843517867442611</v>
      </c>
      <c r="Q42" s="138">
        <f t="shared" si="13"/>
        <v>0.10341753343239227</v>
      </c>
      <c r="R42" s="139">
        <f t="shared" si="14"/>
        <v>0.11772927125761415</v>
      </c>
      <c r="S42" s="140">
        <f t="shared" si="15"/>
        <v>0.34923492349234925</v>
      </c>
      <c r="T42" s="136">
        <v>1</v>
      </c>
      <c r="U42" s="141">
        <f>U41*(1-T41)</f>
        <v>65706.015428424202</v>
      </c>
      <c r="V42" s="141">
        <f>U42/R42</f>
        <v>558111.11991551262</v>
      </c>
      <c r="W42" s="142">
        <f>SUM(V42:V$42)</f>
        <v>558111.11991551262</v>
      </c>
      <c r="X42" s="136">
        <f t="shared" si="0"/>
        <v>363199.22565158916</v>
      </c>
      <c r="Y42" s="141">
        <f>SUM(X42:X$42)</f>
        <v>363199.22565158916</v>
      </c>
      <c r="Z42" s="141">
        <f t="shared" si="1"/>
        <v>194911.8942639234</v>
      </c>
      <c r="AA42" s="142">
        <f>SUM(Z42:Z$42)</f>
        <v>194911.8942639234</v>
      </c>
      <c r="AB42" s="143">
        <f t="shared" si="2"/>
        <v>8.4940642995386337</v>
      </c>
      <c r="AC42" s="137">
        <f t="shared" si="3"/>
        <v>5.527640403750163</v>
      </c>
      <c r="AD42" s="144">
        <f t="shared" si="16"/>
        <v>65.076507650765066</v>
      </c>
      <c r="AE42" s="137">
        <f t="shared" si="4"/>
        <v>2.9664238957884694</v>
      </c>
      <c r="AF42" s="145">
        <f t="shared" si="17"/>
        <v>34.92349234923492</v>
      </c>
      <c r="AH42" s="146">
        <f>0</f>
        <v>0</v>
      </c>
      <c r="AI42" s="147">
        <f t="shared" si="18"/>
        <v>2.0456335887096506E-4</v>
      </c>
      <c r="AJ42" s="147">
        <v>0</v>
      </c>
      <c r="AK42" s="147">
        <f>(1-R42)/R42/R42/D42</f>
        <v>0.182916850647006</v>
      </c>
      <c r="AL42" s="147">
        <f>V42*V42*AI42</f>
        <v>63719036.063853651</v>
      </c>
      <c r="AM42" s="147">
        <f>(1-S42)*(1-S42)*(1-R42)/R42/R42/D42+AI42/R42/R42</f>
        <v>9.2223473497867456E-2</v>
      </c>
      <c r="AN42" s="147">
        <f>V42*V42*AI42</f>
        <v>63719036.063853651</v>
      </c>
      <c r="AO42" s="148">
        <f>S42*S42*(1-R42)/R42/R42/D42+AI42/R42/R42</f>
        <v>3.7068527533198677E-2</v>
      </c>
      <c r="AP42" s="143">
        <f t="shared" si="5"/>
        <v>7.6557962198376721</v>
      </c>
      <c r="AQ42" s="137">
        <f t="shared" si="6"/>
        <v>9.3323323792395954</v>
      </c>
      <c r="AR42" s="137">
        <f t="shared" si="7"/>
        <v>4.9324213719732821</v>
      </c>
      <c r="AS42" s="137">
        <f t="shared" si="8"/>
        <v>6.1228594355270438</v>
      </c>
      <c r="AT42" s="137">
        <f t="shared" si="9"/>
        <v>2.5890613971594507</v>
      </c>
      <c r="AU42" s="149">
        <f t="shared" si="10"/>
        <v>3.3437863944174882</v>
      </c>
    </row>
    <row r="43" spans="1:47" ht="14.45" customHeight="1" thickTop="1" x14ac:dyDescent="0.15">
      <c r="G43" s="150"/>
      <c r="H43" s="150"/>
      <c r="I43" s="150"/>
      <c r="J43" s="150"/>
      <c r="K43" s="150"/>
      <c r="L43" s="150"/>
    </row>
    <row r="44" spans="1:47" ht="14.45" customHeight="1" thickBot="1" x14ac:dyDescent="0.2">
      <c r="A44" s="1" t="s">
        <v>103</v>
      </c>
      <c r="G44" s="150"/>
      <c r="H44" s="150"/>
      <c r="I44" s="150"/>
      <c r="J44" s="229" t="s">
        <v>104</v>
      </c>
      <c r="K44" s="230"/>
      <c r="L44" s="230"/>
      <c r="M44" s="230"/>
    </row>
    <row r="45" spans="1:47" ht="14.45" customHeight="1" thickTop="1" x14ac:dyDescent="0.15">
      <c r="A45" s="212" t="s">
        <v>18</v>
      </c>
      <c r="B45" s="214" t="s">
        <v>105</v>
      </c>
      <c r="C45" s="216" t="s">
        <v>35</v>
      </c>
      <c r="D45" s="217"/>
      <c r="E45" s="217"/>
      <c r="F45" s="218" t="s">
        <v>106</v>
      </c>
      <c r="G45" s="217"/>
      <c r="H45" s="217"/>
      <c r="I45" s="217"/>
      <c r="J45" s="218" t="s">
        <v>107</v>
      </c>
      <c r="K45" s="217"/>
      <c r="L45" s="217"/>
      <c r="M45" s="219"/>
    </row>
    <row r="46" spans="1:47" ht="14.45" customHeight="1" x14ac:dyDescent="0.15">
      <c r="A46" s="213"/>
      <c r="B46" s="215"/>
      <c r="C46" s="20" t="s">
        <v>108</v>
      </c>
      <c r="D46" s="220" t="s">
        <v>17</v>
      </c>
      <c r="E46" s="221"/>
      <c r="F46" s="22" t="s">
        <v>108</v>
      </c>
      <c r="G46" s="220" t="s">
        <v>17</v>
      </c>
      <c r="H46" s="222"/>
      <c r="I46" s="151" t="s">
        <v>152</v>
      </c>
      <c r="J46" s="22" t="s">
        <v>108</v>
      </c>
      <c r="K46" s="220" t="s">
        <v>17</v>
      </c>
      <c r="L46" s="222"/>
      <c r="M46" s="152" t="s">
        <v>152</v>
      </c>
    </row>
    <row r="47" spans="1:47" ht="14.45" customHeight="1" x14ac:dyDescent="0.15">
      <c r="A47" s="46" t="s">
        <v>65</v>
      </c>
      <c r="B47" s="47">
        <v>0</v>
      </c>
      <c r="C47" s="153">
        <f>AB7</f>
        <v>79.236498719560117</v>
      </c>
      <c r="D47" s="153">
        <f t="shared" ref="D47:E82" si="35">AP7</f>
        <v>78.144527397558136</v>
      </c>
      <c r="E47" s="154">
        <f t="shared" si="35"/>
        <v>80.328470041562099</v>
      </c>
      <c r="F47" s="155">
        <f>AC7</f>
        <v>77.810061114243496</v>
      </c>
      <c r="G47" s="153">
        <f t="shared" ref="G47:H82" si="36">AR7</f>
        <v>76.776544758148233</v>
      </c>
      <c r="H47" s="153">
        <f t="shared" si="36"/>
        <v>78.843577470338758</v>
      </c>
      <c r="I47" s="156">
        <f t="shared" ref="I47:J82" si="37">AD7</f>
        <v>98.199772038937283</v>
      </c>
      <c r="J47" s="155">
        <f t="shared" si="37"/>
        <v>1.4264376053166139</v>
      </c>
      <c r="K47" s="153">
        <f t="shared" ref="K47:L82" si="38">AT7</f>
        <v>1.2573422433572774</v>
      </c>
      <c r="L47" s="153">
        <f t="shared" si="38"/>
        <v>1.5955329672759504</v>
      </c>
      <c r="M47" s="157">
        <f>AF7</f>
        <v>1.8002279610627054</v>
      </c>
    </row>
    <row r="48" spans="1:47" ht="14.45" customHeight="1" x14ac:dyDescent="0.15">
      <c r="A48" s="46"/>
      <c r="B48" s="70">
        <v>5</v>
      </c>
      <c r="C48" s="158">
        <f>AB8</f>
        <v>74.236498719560117</v>
      </c>
      <c r="D48" s="158">
        <f t="shared" si="35"/>
        <v>73.144527397558136</v>
      </c>
      <c r="E48" s="159">
        <f t="shared" si="35"/>
        <v>75.328470041562099</v>
      </c>
      <c r="F48" s="160">
        <f>AC8</f>
        <v>72.810061114243496</v>
      </c>
      <c r="G48" s="158">
        <f t="shared" si="36"/>
        <v>71.776544758148233</v>
      </c>
      <c r="H48" s="158">
        <f t="shared" si="36"/>
        <v>73.843577470338758</v>
      </c>
      <c r="I48" s="161">
        <f t="shared" si="37"/>
        <v>98.078522519353712</v>
      </c>
      <c r="J48" s="160">
        <f t="shared" si="37"/>
        <v>1.4264376053166139</v>
      </c>
      <c r="K48" s="158">
        <f t="shared" si="38"/>
        <v>1.2573422433572774</v>
      </c>
      <c r="L48" s="158">
        <f t="shared" si="38"/>
        <v>1.5955329672759504</v>
      </c>
      <c r="M48" s="162">
        <f>AF8</f>
        <v>1.9214774806462831</v>
      </c>
    </row>
    <row r="49" spans="1:13" ht="14.45" customHeight="1" x14ac:dyDescent="0.15">
      <c r="A49" s="46"/>
      <c r="B49" s="70">
        <v>10</v>
      </c>
      <c r="C49" s="158">
        <f t="shared" ref="C49:C62" si="39">AB9</f>
        <v>69.236498719560117</v>
      </c>
      <c r="D49" s="158">
        <f t="shared" si="35"/>
        <v>68.144527397558136</v>
      </c>
      <c r="E49" s="159">
        <f t="shared" si="35"/>
        <v>70.328470041562099</v>
      </c>
      <c r="F49" s="160">
        <f t="shared" ref="F49:F62" si="40">AC9</f>
        <v>67.810061114243496</v>
      </c>
      <c r="G49" s="158">
        <f t="shared" si="36"/>
        <v>66.776544758148233</v>
      </c>
      <c r="H49" s="158">
        <f t="shared" si="36"/>
        <v>68.843577470338758</v>
      </c>
      <c r="I49" s="161">
        <f t="shared" si="37"/>
        <v>97.939760629585919</v>
      </c>
      <c r="J49" s="160">
        <f t="shared" si="37"/>
        <v>1.4264376053166139</v>
      </c>
      <c r="K49" s="158">
        <f t="shared" si="38"/>
        <v>1.2573422433572774</v>
      </c>
      <c r="L49" s="158">
        <f t="shared" si="38"/>
        <v>1.5955329672759504</v>
      </c>
      <c r="M49" s="162">
        <f t="shared" ref="M49:M62" si="41">AF9</f>
        <v>2.0602393704140742</v>
      </c>
    </row>
    <row r="50" spans="1:13" ht="14.45" customHeight="1" x14ac:dyDescent="0.15">
      <c r="A50" s="46"/>
      <c r="B50" s="70">
        <v>15</v>
      </c>
      <c r="C50" s="158">
        <f t="shared" si="39"/>
        <v>64.371624963191664</v>
      </c>
      <c r="D50" s="158">
        <f t="shared" si="35"/>
        <v>63.310035729528259</v>
      </c>
      <c r="E50" s="159">
        <f t="shared" si="35"/>
        <v>65.433214196855062</v>
      </c>
      <c r="F50" s="160">
        <f t="shared" si="40"/>
        <v>62.942285030926435</v>
      </c>
      <c r="G50" s="158">
        <f t="shared" si="36"/>
        <v>61.939684817575348</v>
      </c>
      <c r="H50" s="158">
        <f t="shared" si="36"/>
        <v>63.944885244277522</v>
      </c>
      <c r="I50" s="161">
        <f t="shared" si="37"/>
        <v>97.779549711410056</v>
      </c>
      <c r="J50" s="160">
        <f t="shared" si="37"/>
        <v>1.4293399322652156</v>
      </c>
      <c r="K50" s="158">
        <f t="shared" si="38"/>
        <v>1.2599962292533298</v>
      </c>
      <c r="L50" s="158">
        <f t="shared" si="38"/>
        <v>1.5986836352771014</v>
      </c>
      <c r="M50" s="162">
        <f t="shared" si="41"/>
        <v>2.220450288589928</v>
      </c>
    </row>
    <row r="51" spans="1:13" ht="14.45" customHeight="1" x14ac:dyDescent="0.15">
      <c r="A51" s="46"/>
      <c r="B51" s="70">
        <v>20</v>
      </c>
      <c r="C51" s="158">
        <f t="shared" si="39"/>
        <v>59.371624963191671</v>
      </c>
      <c r="D51" s="158">
        <f t="shared" si="35"/>
        <v>58.310035729528266</v>
      </c>
      <c r="E51" s="159">
        <f t="shared" si="35"/>
        <v>60.433214196855076</v>
      </c>
      <c r="F51" s="160">
        <f t="shared" si="40"/>
        <v>57.942285030926442</v>
      </c>
      <c r="G51" s="158">
        <f t="shared" si="36"/>
        <v>56.939684817575355</v>
      </c>
      <c r="H51" s="158">
        <f t="shared" si="36"/>
        <v>58.944885244277529</v>
      </c>
      <c r="I51" s="161">
        <f t="shared" si="37"/>
        <v>97.592553794592334</v>
      </c>
      <c r="J51" s="160">
        <f t="shared" si="37"/>
        <v>1.4293399322652156</v>
      </c>
      <c r="K51" s="158">
        <f t="shared" si="38"/>
        <v>1.2599962292533298</v>
      </c>
      <c r="L51" s="158">
        <f t="shared" si="38"/>
        <v>1.5986836352771014</v>
      </c>
      <c r="M51" s="162">
        <f t="shared" si="41"/>
        <v>2.4074462054076444</v>
      </c>
    </row>
    <row r="52" spans="1:13" ht="14.45" customHeight="1" x14ac:dyDescent="0.15">
      <c r="A52" s="46"/>
      <c r="B52" s="70">
        <v>25</v>
      </c>
      <c r="C52" s="158">
        <f t="shared" si="39"/>
        <v>54.668612130878003</v>
      </c>
      <c r="D52" s="158">
        <f t="shared" si="35"/>
        <v>53.684492873320565</v>
      </c>
      <c r="E52" s="159">
        <f t="shared" si="35"/>
        <v>55.652731388435441</v>
      </c>
      <c r="F52" s="160">
        <f t="shared" si="40"/>
        <v>53.231794486709958</v>
      </c>
      <c r="G52" s="158">
        <f t="shared" si="36"/>
        <v>52.307718268414291</v>
      </c>
      <c r="H52" s="158">
        <f t="shared" si="36"/>
        <v>54.155870705005626</v>
      </c>
      <c r="I52" s="161">
        <f t="shared" si="37"/>
        <v>97.371768574025126</v>
      </c>
      <c r="J52" s="160">
        <f t="shared" si="37"/>
        <v>1.4368176441680423</v>
      </c>
      <c r="K52" s="158">
        <f t="shared" si="38"/>
        <v>1.2669054190331122</v>
      </c>
      <c r="L52" s="158">
        <f t="shared" si="38"/>
        <v>1.6067298693029723</v>
      </c>
      <c r="M52" s="162">
        <f t="shared" si="41"/>
        <v>2.6282314259748638</v>
      </c>
    </row>
    <row r="53" spans="1:13" ht="14.45" customHeight="1" x14ac:dyDescent="0.15">
      <c r="A53" s="46"/>
      <c r="B53" s="70">
        <v>30</v>
      </c>
      <c r="C53" s="158">
        <f t="shared" si="39"/>
        <v>49.79197821862968</v>
      </c>
      <c r="D53" s="158">
        <f t="shared" si="35"/>
        <v>48.83569533981791</v>
      </c>
      <c r="E53" s="159">
        <f t="shared" si="35"/>
        <v>50.74826109744145</v>
      </c>
      <c r="F53" s="160">
        <f t="shared" si="40"/>
        <v>48.351759317595707</v>
      </c>
      <c r="G53" s="158">
        <f t="shared" si="36"/>
        <v>47.455909465290006</v>
      </c>
      <c r="H53" s="158">
        <f t="shared" si="36"/>
        <v>49.247609169901409</v>
      </c>
      <c r="I53" s="161">
        <f t="shared" si="37"/>
        <v>97.107528255434687</v>
      </c>
      <c r="J53" s="160">
        <f t="shared" si="37"/>
        <v>1.4402189010339757</v>
      </c>
      <c r="K53" s="158">
        <f t="shared" si="38"/>
        <v>1.2700352858196833</v>
      </c>
      <c r="L53" s="158">
        <f t="shared" si="38"/>
        <v>1.610402516248268</v>
      </c>
      <c r="M53" s="162">
        <f t="shared" si="41"/>
        <v>2.8924717445653072</v>
      </c>
    </row>
    <row r="54" spans="1:13" ht="14.45" customHeight="1" x14ac:dyDescent="0.15">
      <c r="A54" s="46"/>
      <c r="B54" s="70">
        <v>35</v>
      </c>
      <c r="C54" s="158">
        <f t="shared" si="39"/>
        <v>45.085430035332145</v>
      </c>
      <c r="D54" s="158">
        <f t="shared" si="35"/>
        <v>44.182698733726433</v>
      </c>
      <c r="E54" s="159">
        <f t="shared" si="35"/>
        <v>45.988161336937857</v>
      </c>
      <c r="F54" s="160">
        <f t="shared" si="40"/>
        <v>43.636258730252273</v>
      </c>
      <c r="G54" s="158">
        <f t="shared" si="36"/>
        <v>42.794674088531366</v>
      </c>
      <c r="H54" s="158">
        <f t="shared" si="36"/>
        <v>44.477843371973179</v>
      </c>
      <c r="I54" s="161">
        <f t="shared" si="37"/>
        <v>96.785721453817345</v>
      </c>
      <c r="J54" s="160">
        <f t="shared" si="37"/>
        <v>1.4491713050798798</v>
      </c>
      <c r="K54" s="158">
        <f t="shared" si="38"/>
        <v>1.2782316184736726</v>
      </c>
      <c r="L54" s="158">
        <f t="shared" si="38"/>
        <v>1.620110991686087</v>
      </c>
      <c r="M54" s="162">
        <f t="shared" si="41"/>
        <v>3.2142785461826722</v>
      </c>
    </row>
    <row r="55" spans="1:13" ht="14.45" customHeight="1" x14ac:dyDescent="0.15">
      <c r="A55" s="46"/>
      <c r="B55" s="70">
        <v>40</v>
      </c>
      <c r="C55" s="158">
        <f t="shared" si="39"/>
        <v>40.258212672825202</v>
      </c>
      <c r="D55" s="158">
        <f t="shared" si="35"/>
        <v>39.384141912349364</v>
      </c>
      <c r="E55" s="159">
        <f t="shared" si="35"/>
        <v>41.132283433301041</v>
      </c>
      <c r="F55" s="160">
        <f t="shared" si="40"/>
        <v>38.803138142632903</v>
      </c>
      <c r="G55" s="158">
        <f t="shared" si="36"/>
        <v>37.990526942181603</v>
      </c>
      <c r="H55" s="158">
        <f t="shared" si="36"/>
        <v>39.615749343084204</v>
      </c>
      <c r="I55" s="161">
        <f t="shared" si="37"/>
        <v>96.385645478060439</v>
      </c>
      <c r="J55" s="160">
        <f t="shared" si="37"/>
        <v>1.4550745301922987</v>
      </c>
      <c r="K55" s="158">
        <f t="shared" si="38"/>
        <v>1.2836344183690447</v>
      </c>
      <c r="L55" s="158">
        <f t="shared" si="38"/>
        <v>1.6265146420155527</v>
      </c>
      <c r="M55" s="162">
        <f t="shared" si="41"/>
        <v>3.6143545219395499</v>
      </c>
    </row>
    <row r="56" spans="1:13" ht="14.45" customHeight="1" x14ac:dyDescent="0.15">
      <c r="A56" s="46"/>
      <c r="B56" s="70">
        <v>45</v>
      </c>
      <c r="C56" s="158">
        <f t="shared" si="39"/>
        <v>35.417013229832421</v>
      </c>
      <c r="D56" s="158">
        <f t="shared" si="35"/>
        <v>34.567409887592135</v>
      </c>
      <c r="E56" s="159">
        <f t="shared" si="35"/>
        <v>36.266616572072707</v>
      </c>
      <c r="F56" s="160">
        <f t="shared" si="40"/>
        <v>33.955791637760782</v>
      </c>
      <c r="G56" s="158">
        <f t="shared" si="36"/>
        <v>33.167769838005533</v>
      </c>
      <c r="H56" s="158">
        <f t="shared" si="36"/>
        <v>34.743813437516032</v>
      </c>
      <c r="I56" s="161">
        <f t="shared" si="37"/>
        <v>95.874238229550031</v>
      </c>
      <c r="J56" s="160">
        <f t="shared" si="37"/>
        <v>1.4612215920716451</v>
      </c>
      <c r="K56" s="158">
        <f t="shared" si="38"/>
        <v>1.2892690276483831</v>
      </c>
      <c r="L56" s="158">
        <f t="shared" si="38"/>
        <v>1.6331741564949072</v>
      </c>
      <c r="M56" s="162">
        <f t="shared" si="41"/>
        <v>4.1257617704500014</v>
      </c>
    </row>
    <row r="57" spans="1:13" ht="14.45" customHeight="1" x14ac:dyDescent="0.15">
      <c r="A57" s="46"/>
      <c r="B57" s="70">
        <v>50</v>
      </c>
      <c r="C57" s="158">
        <f t="shared" si="39"/>
        <v>30.979679751575006</v>
      </c>
      <c r="D57" s="158">
        <f t="shared" si="35"/>
        <v>30.199038769654983</v>
      </c>
      <c r="E57" s="159">
        <f t="shared" si="35"/>
        <v>31.760320733495028</v>
      </c>
      <c r="F57" s="160">
        <f t="shared" si="40"/>
        <v>29.5045617038746</v>
      </c>
      <c r="G57" s="158">
        <f t="shared" si="36"/>
        <v>28.785696825397476</v>
      </c>
      <c r="H57" s="158">
        <f t="shared" si="36"/>
        <v>30.223426582351724</v>
      </c>
      <c r="I57" s="161">
        <f t="shared" si="37"/>
        <v>95.238433516649209</v>
      </c>
      <c r="J57" s="160">
        <f t="shared" si="37"/>
        <v>1.475118047700408</v>
      </c>
      <c r="K57" s="158">
        <f t="shared" si="38"/>
        <v>1.301682754425552</v>
      </c>
      <c r="L57" s="158">
        <f t="shared" si="38"/>
        <v>1.648553340975264</v>
      </c>
      <c r="M57" s="162">
        <f t="shared" si="41"/>
        <v>4.7615664833507942</v>
      </c>
    </row>
    <row r="58" spans="1:13" ht="14.45" customHeight="1" x14ac:dyDescent="0.15">
      <c r="A58" s="46"/>
      <c r="B58" s="70">
        <v>55</v>
      </c>
      <c r="C58" s="158">
        <f t="shared" si="39"/>
        <v>26.652689707598046</v>
      </c>
      <c r="D58" s="158">
        <f t="shared" si="35"/>
        <v>25.931594805368466</v>
      </c>
      <c r="E58" s="159">
        <f t="shared" si="35"/>
        <v>27.373784609827627</v>
      </c>
      <c r="F58" s="160">
        <f t="shared" si="40"/>
        <v>25.151840800105045</v>
      </c>
      <c r="G58" s="158">
        <f t="shared" si="36"/>
        <v>24.492493620060426</v>
      </c>
      <c r="H58" s="158">
        <f t="shared" si="36"/>
        <v>25.811187980149665</v>
      </c>
      <c r="I58" s="161">
        <f t="shared" si="37"/>
        <v>94.368865116584672</v>
      </c>
      <c r="J58" s="160">
        <f t="shared" si="37"/>
        <v>1.500848907493004</v>
      </c>
      <c r="K58" s="158">
        <f t="shared" si="38"/>
        <v>1.3246692712749606</v>
      </c>
      <c r="L58" s="158">
        <f t="shared" si="38"/>
        <v>1.6770285437110475</v>
      </c>
      <c r="M58" s="162">
        <f t="shared" si="41"/>
        <v>5.6311348834153421</v>
      </c>
    </row>
    <row r="59" spans="1:13" ht="14.45" customHeight="1" x14ac:dyDescent="0.15">
      <c r="A59" s="46"/>
      <c r="B59" s="70">
        <v>60</v>
      </c>
      <c r="C59" s="158">
        <f t="shared" si="39"/>
        <v>22.398415759241566</v>
      </c>
      <c r="D59" s="158">
        <f t="shared" si="35"/>
        <v>21.7167133942425</v>
      </c>
      <c r="E59" s="159">
        <f t="shared" si="35"/>
        <v>23.080118124240631</v>
      </c>
      <c r="F59" s="160">
        <f t="shared" si="40"/>
        <v>20.866100898763218</v>
      </c>
      <c r="G59" s="158">
        <f t="shared" si="36"/>
        <v>20.24601744811855</v>
      </c>
      <c r="H59" s="158">
        <f t="shared" si="36"/>
        <v>21.486184349407885</v>
      </c>
      <c r="I59" s="161">
        <f t="shared" si="37"/>
        <v>93.158824816232297</v>
      </c>
      <c r="J59" s="160">
        <f t="shared" si="37"/>
        <v>1.5323148604783445</v>
      </c>
      <c r="K59" s="158">
        <f t="shared" si="38"/>
        <v>1.3522124803221065</v>
      </c>
      <c r="L59" s="158">
        <f t="shared" si="38"/>
        <v>1.7124172406345826</v>
      </c>
      <c r="M59" s="162">
        <f t="shared" si="41"/>
        <v>6.8411751837676862</v>
      </c>
    </row>
    <row r="60" spans="1:13" ht="14.45" customHeight="1" x14ac:dyDescent="0.15">
      <c r="A60" s="46"/>
      <c r="B60" s="70">
        <v>65</v>
      </c>
      <c r="C60" s="158">
        <f t="shared" si="39"/>
        <v>18.531194400666042</v>
      </c>
      <c r="D60" s="158">
        <f t="shared" si="35"/>
        <v>17.900056234259633</v>
      </c>
      <c r="E60" s="159">
        <f t="shared" si="35"/>
        <v>19.16233256707245</v>
      </c>
      <c r="F60" s="160">
        <f t="shared" si="40"/>
        <v>16.961056501838797</v>
      </c>
      <c r="G60" s="158">
        <f t="shared" si="36"/>
        <v>16.390347082441259</v>
      </c>
      <c r="H60" s="158">
        <f t="shared" si="36"/>
        <v>17.531765921236335</v>
      </c>
      <c r="I60" s="161">
        <f t="shared" si="37"/>
        <v>91.527055057115959</v>
      </c>
      <c r="J60" s="160">
        <f t="shared" si="37"/>
        <v>1.5701378988272463</v>
      </c>
      <c r="K60" s="158">
        <f t="shared" si="38"/>
        <v>1.3835216366442613</v>
      </c>
      <c r="L60" s="158">
        <f t="shared" si="38"/>
        <v>1.7567541610102313</v>
      </c>
      <c r="M60" s="162">
        <f t="shared" si="41"/>
        <v>8.4729449428840535</v>
      </c>
    </row>
    <row r="61" spans="1:13" ht="14.45" customHeight="1" x14ac:dyDescent="0.15">
      <c r="A61" s="46"/>
      <c r="B61" s="70">
        <v>70</v>
      </c>
      <c r="C61" s="158">
        <f t="shared" si="39"/>
        <v>15.140068335467744</v>
      </c>
      <c r="D61" s="158">
        <f t="shared" si="35"/>
        <v>14.603866767711677</v>
      </c>
      <c r="E61" s="159">
        <f t="shared" si="35"/>
        <v>15.67626990322381</v>
      </c>
      <c r="F61" s="160">
        <f t="shared" si="40"/>
        <v>13.48639652346537</v>
      </c>
      <c r="G61" s="158">
        <f t="shared" si="36"/>
        <v>13.002879747616028</v>
      </c>
      <c r="H61" s="158">
        <f t="shared" si="36"/>
        <v>13.969913299314712</v>
      </c>
      <c r="I61" s="161">
        <f t="shared" si="37"/>
        <v>89.077514213536176</v>
      </c>
      <c r="J61" s="160">
        <f t="shared" si="37"/>
        <v>1.6536718120023779</v>
      </c>
      <c r="K61" s="158">
        <f t="shared" si="38"/>
        <v>1.4564978852054982</v>
      </c>
      <c r="L61" s="158">
        <f t="shared" si="38"/>
        <v>1.8508457387992576</v>
      </c>
      <c r="M61" s="162">
        <f t="shared" si="41"/>
        <v>10.922485786463847</v>
      </c>
    </row>
    <row r="62" spans="1:13" ht="14.45" customHeight="1" x14ac:dyDescent="0.15">
      <c r="A62" s="46"/>
      <c r="B62" s="70">
        <v>75</v>
      </c>
      <c r="C62" s="158">
        <f t="shared" si="39"/>
        <v>11.705876168334479</v>
      </c>
      <c r="D62" s="158">
        <f t="shared" si="35"/>
        <v>11.247013732665033</v>
      </c>
      <c r="E62" s="159">
        <f t="shared" si="35"/>
        <v>12.164738604003924</v>
      </c>
      <c r="F62" s="160">
        <f t="shared" si="40"/>
        <v>10.080199778174107</v>
      </c>
      <c r="G62" s="158">
        <f t="shared" si="36"/>
        <v>9.6639502490870655</v>
      </c>
      <c r="H62" s="158">
        <f t="shared" si="36"/>
        <v>10.496449307261148</v>
      </c>
      <c r="I62" s="161">
        <f t="shared" si="37"/>
        <v>86.112304907530273</v>
      </c>
      <c r="J62" s="160">
        <f t="shared" si="37"/>
        <v>1.6256763901603715</v>
      </c>
      <c r="K62" s="158">
        <f t="shared" si="38"/>
        <v>1.4202931965067362</v>
      </c>
      <c r="L62" s="158">
        <f t="shared" si="38"/>
        <v>1.8310595838140067</v>
      </c>
      <c r="M62" s="162">
        <f t="shared" si="41"/>
        <v>13.887695092469734</v>
      </c>
    </row>
    <row r="63" spans="1:13" ht="14.45" customHeight="1" x14ac:dyDescent="0.15">
      <c r="A63" s="46"/>
      <c r="B63" s="70">
        <v>80</v>
      </c>
      <c r="C63" s="158">
        <f>AB23</f>
        <v>8.7238566255805168</v>
      </c>
      <c r="D63" s="158">
        <f t="shared" si="35"/>
        <v>8.3525279740614433</v>
      </c>
      <c r="E63" s="159">
        <f t="shared" si="35"/>
        <v>9.0951852770995902</v>
      </c>
      <c r="F63" s="160">
        <f>AC23</f>
        <v>7.0603843194122131</v>
      </c>
      <c r="G63" s="158">
        <f t="shared" si="36"/>
        <v>6.7028419810688229</v>
      </c>
      <c r="H63" s="158">
        <f t="shared" si="36"/>
        <v>7.4179266577556033</v>
      </c>
      <c r="I63" s="161">
        <f t="shared" si="37"/>
        <v>80.931916037104628</v>
      </c>
      <c r="J63" s="160">
        <f t="shared" si="37"/>
        <v>1.6634723061683021</v>
      </c>
      <c r="K63" s="158">
        <f t="shared" si="38"/>
        <v>1.4371733604289327</v>
      </c>
      <c r="L63" s="158">
        <f t="shared" si="38"/>
        <v>1.8897712519076715</v>
      </c>
      <c r="M63" s="162">
        <f>AF23</f>
        <v>19.068083962895351</v>
      </c>
    </row>
    <row r="64" spans="1:13" ht="14.45" customHeight="1" x14ac:dyDescent="0.15">
      <c r="A64" s="22"/>
      <c r="B64" s="93">
        <v>85</v>
      </c>
      <c r="C64" s="163">
        <f>AB24</f>
        <v>6.5018619988004973</v>
      </c>
      <c r="D64" s="163">
        <f t="shared" si="35"/>
        <v>5.6514037632651419</v>
      </c>
      <c r="E64" s="164">
        <f t="shared" si="35"/>
        <v>7.3523202343358527</v>
      </c>
      <c r="F64" s="165">
        <f>AC24</f>
        <v>4.8018338614994498</v>
      </c>
      <c r="G64" s="163">
        <f t="shared" si="36"/>
        <v>4.11888112464458</v>
      </c>
      <c r="H64" s="163">
        <f t="shared" si="36"/>
        <v>5.4847865983543196</v>
      </c>
      <c r="I64" s="166">
        <f t="shared" si="37"/>
        <v>73.853211009174316</v>
      </c>
      <c r="J64" s="165">
        <f t="shared" si="37"/>
        <v>1.7000281373010475</v>
      </c>
      <c r="K64" s="163">
        <f t="shared" si="38"/>
        <v>1.351640697375371</v>
      </c>
      <c r="L64" s="163">
        <f t="shared" si="38"/>
        <v>2.0484155772267241</v>
      </c>
      <c r="M64" s="167">
        <f>AF24</f>
        <v>26.146788990825687</v>
      </c>
    </row>
    <row r="65" spans="1:13" ht="14.45" customHeight="1" x14ac:dyDescent="0.15">
      <c r="A65" s="46" t="s">
        <v>102</v>
      </c>
      <c r="B65" s="168">
        <v>0</v>
      </c>
      <c r="C65" s="169">
        <f>AB25</f>
        <v>86.399464160326644</v>
      </c>
      <c r="D65" s="169">
        <f t="shared" si="35"/>
        <v>85.333250307901665</v>
      </c>
      <c r="E65" s="170">
        <f t="shared" si="35"/>
        <v>87.465678012751624</v>
      </c>
      <c r="F65" s="171">
        <f>AC25</f>
        <v>83.57028433544285</v>
      </c>
      <c r="G65" s="169">
        <f t="shared" si="36"/>
        <v>82.577028666702532</v>
      </c>
      <c r="H65" s="169">
        <f t="shared" si="36"/>
        <v>84.563540004183167</v>
      </c>
      <c r="I65" s="172">
        <f t="shared" si="37"/>
        <v>96.725466005629571</v>
      </c>
      <c r="J65" s="171">
        <f t="shared" si="37"/>
        <v>2.8291798248837963</v>
      </c>
      <c r="K65" s="169">
        <f t="shared" si="38"/>
        <v>2.6044386504284915</v>
      </c>
      <c r="L65" s="169">
        <f t="shared" si="38"/>
        <v>3.053920999339101</v>
      </c>
      <c r="M65" s="173">
        <f>AF25</f>
        <v>3.2745339943704348</v>
      </c>
    </row>
    <row r="66" spans="1:13" ht="14.45" customHeight="1" x14ac:dyDescent="0.15">
      <c r="A66" s="125"/>
      <c r="B66" s="70">
        <v>5</v>
      </c>
      <c r="C66" s="158">
        <f>AB26</f>
        <v>81.845155410729475</v>
      </c>
      <c r="D66" s="158">
        <f t="shared" si="35"/>
        <v>80.970425005054594</v>
      </c>
      <c r="E66" s="159">
        <f t="shared" si="35"/>
        <v>82.719885816404357</v>
      </c>
      <c r="F66" s="160">
        <f>AC26</f>
        <v>79.001232922675825</v>
      </c>
      <c r="G66" s="158">
        <f t="shared" si="36"/>
        <v>78.202307458631907</v>
      </c>
      <c r="H66" s="158">
        <f t="shared" si="36"/>
        <v>79.800158386719744</v>
      </c>
      <c r="I66" s="161">
        <f t="shared" si="37"/>
        <v>96.525240286023291</v>
      </c>
      <c r="J66" s="160">
        <f t="shared" si="37"/>
        <v>2.8439224880536593</v>
      </c>
      <c r="K66" s="158">
        <f t="shared" si="38"/>
        <v>2.6189409181032501</v>
      </c>
      <c r="L66" s="158">
        <f t="shared" si="38"/>
        <v>3.0689040580040685</v>
      </c>
      <c r="M66" s="162">
        <f>AF26</f>
        <v>3.4747597139767126</v>
      </c>
    </row>
    <row r="67" spans="1:13" ht="14.45" customHeight="1" x14ac:dyDescent="0.15">
      <c r="A67" s="125"/>
      <c r="B67" s="70">
        <v>10</v>
      </c>
      <c r="C67" s="158">
        <f t="shared" ref="C67:C80" si="42">AB27</f>
        <v>76.845155410729461</v>
      </c>
      <c r="D67" s="158">
        <f t="shared" si="35"/>
        <v>75.97042500505458</v>
      </c>
      <c r="E67" s="159">
        <f t="shared" si="35"/>
        <v>77.719885816404343</v>
      </c>
      <c r="F67" s="160">
        <f t="shared" ref="F67:F80" si="43">AC27</f>
        <v>74.001232922675825</v>
      </c>
      <c r="G67" s="158">
        <f t="shared" si="36"/>
        <v>73.202307458631907</v>
      </c>
      <c r="H67" s="158">
        <f t="shared" si="36"/>
        <v>74.800158386719744</v>
      </c>
      <c r="I67" s="161">
        <f t="shared" si="37"/>
        <v>96.299151881659725</v>
      </c>
      <c r="J67" s="160">
        <f t="shared" si="37"/>
        <v>2.8439224880536593</v>
      </c>
      <c r="K67" s="158">
        <f t="shared" si="38"/>
        <v>2.6189409181032501</v>
      </c>
      <c r="L67" s="158">
        <f t="shared" si="38"/>
        <v>3.0689040580040685</v>
      </c>
      <c r="M67" s="162">
        <f t="shared" ref="M67:M80" si="44">AF27</f>
        <v>3.7008481183402981</v>
      </c>
    </row>
    <row r="68" spans="1:13" ht="14.45" customHeight="1" x14ac:dyDescent="0.15">
      <c r="A68" s="125"/>
      <c r="B68" s="70">
        <v>15</v>
      </c>
      <c r="C68" s="158">
        <f t="shared" si="42"/>
        <v>71.845155410729475</v>
      </c>
      <c r="D68" s="158">
        <f t="shared" si="35"/>
        <v>70.970425005054594</v>
      </c>
      <c r="E68" s="159">
        <f t="shared" si="35"/>
        <v>72.719885816404357</v>
      </c>
      <c r="F68" s="160">
        <f t="shared" si="43"/>
        <v>69.001232922675811</v>
      </c>
      <c r="G68" s="158">
        <f t="shared" si="36"/>
        <v>68.202307458631893</v>
      </c>
      <c r="H68" s="158">
        <f t="shared" si="36"/>
        <v>69.80015838671973</v>
      </c>
      <c r="I68" s="161">
        <f t="shared" si="37"/>
        <v>96.04159463251861</v>
      </c>
      <c r="J68" s="160">
        <f t="shared" si="37"/>
        <v>2.8439224880536593</v>
      </c>
      <c r="K68" s="158">
        <f t="shared" si="38"/>
        <v>2.6189409181032501</v>
      </c>
      <c r="L68" s="158">
        <f t="shared" si="38"/>
        <v>3.0689040580040685</v>
      </c>
      <c r="M68" s="162">
        <f t="shared" si="44"/>
        <v>3.9584053674813866</v>
      </c>
    </row>
    <row r="69" spans="1:13" ht="14.45" customHeight="1" x14ac:dyDescent="0.15">
      <c r="A69" s="125"/>
      <c r="B69" s="70">
        <v>20</v>
      </c>
      <c r="C69" s="158">
        <f t="shared" si="42"/>
        <v>66.845155410729461</v>
      </c>
      <c r="D69" s="158">
        <f t="shared" si="35"/>
        <v>65.97042500505458</v>
      </c>
      <c r="E69" s="159">
        <f t="shared" si="35"/>
        <v>67.719885816404343</v>
      </c>
      <c r="F69" s="160">
        <f t="shared" si="43"/>
        <v>64.001232922675811</v>
      </c>
      <c r="G69" s="158">
        <f t="shared" si="36"/>
        <v>63.2023074586319</v>
      </c>
      <c r="H69" s="158">
        <f t="shared" si="36"/>
        <v>64.80015838671973</v>
      </c>
      <c r="I69" s="161">
        <f t="shared" si="37"/>
        <v>95.745506954723652</v>
      </c>
      <c r="J69" s="160">
        <f t="shared" si="37"/>
        <v>2.8439224880536593</v>
      </c>
      <c r="K69" s="158">
        <f t="shared" si="38"/>
        <v>2.6189409181032501</v>
      </c>
      <c r="L69" s="158">
        <f t="shared" si="38"/>
        <v>3.0689040580040685</v>
      </c>
      <c r="M69" s="162">
        <f t="shared" si="44"/>
        <v>4.2544930452763596</v>
      </c>
    </row>
    <row r="70" spans="1:13" ht="14.45" customHeight="1" x14ac:dyDescent="0.15">
      <c r="A70" s="125"/>
      <c r="B70" s="70">
        <v>25</v>
      </c>
      <c r="C70" s="158">
        <f t="shared" si="42"/>
        <v>61.845155410729468</v>
      </c>
      <c r="D70" s="158">
        <f t="shared" si="35"/>
        <v>60.97042500505458</v>
      </c>
      <c r="E70" s="159">
        <f t="shared" si="35"/>
        <v>62.719885816404357</v>
      </c>
      <c r="F70" s="160">
        <f t="shared" si="43"/>
        <v>59.001232922675804</v>
      </c>
      <c r="G70" s="158">
        <f t="shared" si="36"/>
        <v>58.202307458631893</v>
      </c>
      <c r="H70" s="158">
        <f t="shared" si="36"/>
        <v>59.800158386719716</v>
      </c>
      <c r="I70" s="161">
        <f t="shared" si="37"/>
        <v>95.401543630755796</v>
      </c>
      <c r="J70" s="160">
        <f t="shared" si="37"/>
        <v>2.8439224880536593</v>
      </c>
      <c r="K70" s="158">
        <f t="shared" si="38"/>
        <v>2.6189409181032501</v>
      </c>
      <c r="L70" s="158">
        <f t="shared" si="38"/>
        <v>3.0689040580040685</v>
      </c>
      <c r="M70" s="162">
        <f t="shared" si="44"/>
        <v>4.598456369244194</v>
      </c>
    </row>
    <row r="71" spans="1:13" ht="14.45" customHeight="1" x14ac:dyDescent="0.15">
      <c r="A71" s="125"/>
      <c r="B71" s="70">
        <v>30</v>
      </c>
      <c r="C71" s="158">
        <f t="shared" si="42"/>
        <v>56.981114993185138</v>
      </c>
      <c r="D71" s="158">
        <f t="shared" si="35"/>
        <v>56.145952647894148</v>
      </c>
      <c r="E71" s="159">
        <f t="shared" si="35"/>
        <v>57.816277338476127</v>
      </c>
      <c r="F71" s="160">
        <f t="shared" si="43"/>
        <v>54.130662288589541</v>
      </c>
      <c r="G71" s="158">
        <f t="shared" si="36"/>
        <v>53.371245139648785</v>
      </c>
      <c r="H71" s="158">
        <f t="shared" si="36"/>
        <v>54.890079437530297</v>
      </c>
      <c r="I71" s="161">
        <f t="shared" si="37"/>
        <v>94.997548389608539</v>
      </c>
      <c r="J71" s="160">
        <f t="shared" si="37"/>
        <v>2.8504527045955972</v>
      </c>
      <c r="K71" s="158">
        <f t="shared" si="38"/>
        <v>2.6253189007990971</v>
      </c>
      <c r="L71" s="158">
        <f t="shared" si="38"/>
        <v>3.0755865083920972</v>
      </c>
      <c r="M71" s="162">
        <f t="shared" si="44"/>
        <v>5.0024516103914554</v>
      </c>
    </row>
    <row r="72" spans="1:13" ht="14.45" customHeight="1" x14ac:dyDescent="0.15">
      <c r="A72" s="125"/>
      <c r="B72" s="70">
        <v>35</v>
      </c>
      <c r="C72" s="158">
        <f t="shared" si="42"/>
        <v>52.090790990701151</v>
      </c>
      <c r="D72" s="158">
        <f t="shared" si="35"/>
        <v>51.282082314354859</v>
      </c>
      <c r="E72" s="159">
        <f t="shared" si="35"/>
        <v>52.899499667047444</v>
      </c>
      <c r="F72" s="160">
        <f t="shared" si="43"/>
        <v>49.234588542299647</v>
      </c>
      <c r="G72" s="158">
        <f t="shared" si="36"/>
        <v>48.501466561503733</v>
      </c>
      <c r="H72" s="158">
        <f t="shared" si="36"/>
        <v>49.967710523095562</v>
      </c>
      <c r="I72" s="161">
        <f t="shared" si="37"/>
        <v>94.516876411204095</v>
      </c>
      <c r="J72" s="160">
        <f t="shared" si="37"/>
        <v>2.856202448401489</v>
      </c>
      <c r="K72" s="158">
        <f t="shared" si="38"/>
        <v>2.6308967542096173</v>
      </c>
      <c r="L72" s="158">
        <f t="shared" si="38"/>
        <v>3.0815081425933606</v>
      </c>
      <c r="M72" s="162">
        <f t="shared" si="44"/>
        <v>5.4831235887958707</v>
      </c>
    </row>
    <row r="73" spans="1:13" ht="14.45" customHeight="1" x14ac:dyDescent="0.15">
      <c r="A73" s="125"/>
      <c r="B73" s="70">
        <v>40</v>
      </c>
      <c r="C73" s="158">
        <f t="shared" si="42"/>
        <v>47.280311112908088</v>
      </c>
      <c r="D73" s="158">
        <f t="shared" si="35"/>
        <v>46.512340507186707</v>
      </c>
      <c r="E73" s="159">
        <f t="shared" si="35"/>
        <v>48.048281718629468</v>
      </c>
      <c r="F73" s="160">
        <f t="shared" si="43"/>
        <v>44.413157669400888</v>
      </c>
      <c r="G73" s="158">
        <f t="shared" si="36"/>
        <v>43.720255145791057</v>
      </c>
      <c r="H73" s="158">
        <f t="shared" si="36"/>
        <v>45.10606019301072</v>
      </c>
      <c r="I73" s="161">
        <f t="shared" si="37"/>
        <v>93.935840572917812</v>
      </c>
      <c r="J73" s="160">
        <f t="shared" si="37"/>
        <v>2.8671534435071857</v>
      </c>
      <c r="K73" s="158">
        <f t="shared" si="38"/>
        <v>2.6414956771162954</v>
      </c>
      <c r="L73" s="158">
        <f t="shared" si="38"/>
        <v>3.092811209898076</v>
      </c>
      <c r="M73" s="162">
        <f t="shared" si="44"/>
        <v>6.0641594270821511</v>
      </c>
    </row>
    <row r="74" spans="1:13" ht="14.45" customHeight="1" x14ac:dyDescent="0.15">
      <c r="A74" s="125"/>
      <c r="B74" s="70">
        <v>45</v>
      </c>
      <c r="C74" s="158">
        <f t="shared" si="42"/>
        <v>42.63734993259137</v>
      </c>
      <c r="D74" s="158">
        <f t="shared" si="35"/>
        <v>41.947530945069822</v>
      </c>
      <c r="E74" s="159">
        <f t="shared" si="35"/>
        <v>43.327168920112918</v>
      </c>
      <c r="F74" s="160">
        <f t="shared" si="43"/>
        <v>39.747245157470473</v>
      </c>
      <c r="G74" s="158">
        <f t="shared" si="36"/>
        <v>39.130983348298152</v>
      </c>
      <c r="H74" s="158">
        <f t="shared" si="36"/>
        <v>40.363506966642795</v>
      </c>
      <c r="I74" s="161">
        <f t="shared" si="37"/>
        <v>93.221659461270264</v>
      </c>
      <c r="J74" s="160">
        <f t="shared" si="37"/>
        <v>2.8901047751208928</v>
      </c>
      <c r="K74" s="158">
        <f t="shared" si="38"/>
        <v>2.6637643659241657</v>
      </c>
      <c r="L74" s="158">
        <f t="shared" si="38"/>
        <v>3.11644518431762</v>
      </c>
      <c r="M74" s="162">
        <f t="shared" si="44"/>
        <v>6.7783405387297266</v>
      </c>
    </row>
    <row r="75" spans="1:13" ht="14.45" customHeight="1" x14ac:dyDescent="0.15">
      <c r="A75" s="125"/>
      <c r="B75" s="70">
        <v>50</v>
      </c>
      <c r="C75" s="158">
        <f t="shared" si="42"/>
        <v>37.783330407479347</v>
      </c>
      <c r="D75" s="158">
        <f t="shared" si="35"/>
        <v>37.121325297915966</v>
      </c>
      <c r="E75" s="159">
        <f t="shared" si="35"/>
        <v>38.445335517042729</v>
      </c>
      <c r="F75" s="160">
        <f t="shared" si="43"/>
        <v>34.887875844897664</v>
      </c>
      <c r="G75" s="158">
        <f t="shared" si="36"/>
        <v>34.298729045977311</v>
      </c>
      <c r="H75" s="158">
        <f t="shared" si="36"/>
        <v>35.477022643818017</v>
      </c>
      <c r="I75" s="161">
        <f t="shared" si="37"/>
        <v>92.336687816147318</v>
      </c>
      <c r="J75" s="160">
        <f t="shared" si="37"/>
        <v>2.8954545625816688</v>
      </c>
      <c r="K75" s="158">
        <f t="shared" si="38"/>
        <v>2.668989529026653</v>
      </c>
      <c r="L75" s="158">
        <f t="shared" si="38"/>
        <v>3.1219195961366846</v>
      </c>
      <c r="M75" s="162">
        <f t="shared" si="44"/>
        <v>7.6633121838526526</v>
      </c>
    </row>
    <row r="76" spans="1:13" ht="14.45" customHeight="1" x14ac:dyDescent="0.15">
      <c r="A76" s="125"/>
      <c r="B76" s="70">
        <v>55</v>
      </c>
      <c r="C76" s="158">
        <f t="shared" si="42"/>
        <v>33.154435569226784</v>
      </c>
      <c r="D76" s="158">
        <f t="shared" si="35"/>
        <v>32.545193838760881</v>
      </c>
      <c r="E76" s="159">
        <f t="shared" si="35"/>
        <v>33.763677299692688</v>
      </c>
      <c r="F76" s="160">
        <f t="shared" si="43"/>
        <v>30.232998389127399</v>
      </c>
      <c r="G76" s="158">
        <f t="shared" si="36"/>
        <v>29.694427666559093</v>
      </c>
      <c r="H76" s="158">
        <f t="shared" si="36"/>
        <v>30.771569111695705</v>
      </c>
      <c r="I76" s="161">
        <f t="shared" si="37"/>
        <v>91.188397178412544</v>
      </c>
      <c r="J76" s="160">
        <f t="shared" si="37"/>
        <v>2.9214371800993821</v>
      </c>
      <c r="K76" s="158">
        <f t="shared" si="38"/>
        <v>2.6938918168167016</v>
      </c>
      <c r="L76" s="158">
        <f t="shared" si="38"/>
        <v>3.1489825433820626</v>
      </c>
      <c r="M76" s="162">
        <f t="shared" si="44"/>
        <v>8.8116028215874547</v>
      </c>
    </row>
    <row r="77" spans="1:13" ht="14.45" customHeight="1" x14ac:dyDescent="0.15">
      <c r="A77" s="125"/>
      <c r="B77" s="70">
        <v>60</v>
      </c>
      <c r="C77" s="158">
        <f t="shared" si="42"/>
        <v>28.499979353611984</v>
      </c>
      <c r="D77" s="158">
        <f t="shared" si="35"/>
        <v>27.927190829146571</v>
      </c>
      <c r="E77" s="159">
        <f t="shared" si="35"/>
        <v>29.072767878077396</v>
      </c>
      <c r="F77" s="160">
        <f t="shared" si="43"/>
        <v>25.553271021874401</v>
      </c>
      <c r="G77" s="158">
        <f t="shared" si="36"/>
        <v>25.048900796418469</v>
      </c>
      <c r="H77" s="158">
        <f t="shared" si="36"/>
        <v>26.057641247330334</v>
      </c>
      <c r="I77" s="161">
        <f t="shared" si="37"/>
        <v>89.660665030046317</v>
      </c>
      <c r="J77" s="160">
        <f t="shared" si="37"/>
        <v>2.9467083317375784</v>
      </c>
      <c r="K77" s="158">
        <f t="shared" si="38"/>
        <v>2.7178676532985562</v>
      </c>
      <c r="L77" s="158">
        <f t="shared" si="38"/>
        <v>3.1755490101766006</v>
      </c>
      <c r="M77" s="162">
        <f t="shared" si="44"/>
        <v>10.339334969953665</v>
      </c>
    </row>
    <row r="78" spans="1:13" ht="14.45" customHeight="1" x14ac:dyDescent="0.15">
      <c r="A78" s="125"/>
      <c r="B78" s="70">
        <v>65</v>
      </c>
      <c r="C78" s="158">
        <f t="shared" si="42"/>
        <v>23.979200106282033</v>
      </c>
      <c r="D78" s="158">
        <f t="shared" si="35"/>
        <v>23.449616386855546</v>
      </c>
      <c r="E78" s="159">
        <f t="shared" si="35"/>
        <v>24.50878382570852</v>
      </c>
      <c r="F78" s="160">
        <f t="shared" si="43"/>
        <v>20.999254688169973</v>
      </c>
      <c r="G78" s="158">
        <f t="shared" si="36"/>
        <v>20.53390996689663</v>
      </c>
      <c r="H78" s="158">
        <f t="shared" si="36"/>
        <v>21.464599409443316</v>
      </c>
      <c r="I78" s="161">
        <f t="shared" si="37"/>
        <v>87.572790564722055</v>
      </c>
      <c r="J78" s="160">
        <f t="shared" si="37"/>
        <v>2.9799454181120586</v>
      </c>
      <c r="K78" s="158">
        <f t="shared" si="38"/>
        <v>2.7491567759996443</v>
      </c>
      <c r="L78" s="158">
        <f t="shared" si="38"/>
        <v>3.2107340602244729</v>
      </c>
      <c r="M78" s="162">
        <f t="shared" si="44"/>
        <v>12.427209435277939</v>
      </c>
    </row>
    <row r="79" spans="1:13" ht="14.45" customHeight="1" x14ac:dyDescent="0.15">
      <c r="A79" s="125"/>
      <c r="B79" s="70">
        <v>70</v>
      </c>
      <c r="C79" s="158">
        <f t="shared" si="42"/>
        <v>19.542592125250682</v>
      </c>
      <c r="D79" s="158">
        <f t="shared" si="35"/>
        <v>19.067255715708502</v>
      </c>
      <c r="E79" s="159">
        <f t="shared" si="35"/>
        <v>20.017928534792862</v>
      </c>
      <c r="F79" s="160">
        <f t="shared" si="43"/>
        <v>16.541067112060983</v>
      </c>
      <c r="G79" s="158">
        <f t="shared" si="36"/>
        <v>16.122062559941529</v>
      </c>
      <c r="H79" s="158">
        <f t="shared" si="36"/>
        <v>16.960071664180436</v>
      </c>
      <c r="I79" s="161">
        <f t="shared" si="37"/>
        <v>84.641111097480888</v>
      </c>
      <c r="J79" s="160">
        <f t="shared" si="37"/>
        <v>3.0015250131896978</v>
      </c>
      <c r="K79" s="158">
        <f t="shared" si="38"/>
        <v>2.7695130392657288</v>
      </c>
      <c r="L79" s="158">
        <f t="shared" si="38"/>
        <v>3.2335369871136668</v>
      </c>
      <c r="M79" s="162">
        <f t="shared" si="44"/>
        <v>15.358888902519096</v>
      </c>
    </row>
    <row r="80" spans="1:13" ht="14.45" customHeight="1" x14ac:dyDescent="0.15">
      <c r="A80" s="125"/>
      <c r="B80" s="70">
        <v>75</v>
      </c>
      <c r="C80" s="158">
        <f t="shared" si="42"/>
        <v>15.467562957443853</v>
      </c>
      <c r="D80" s="158">
        <f t="shared" si="35"/>
        <v>15.064362167999944</v>
      </c>
      <c r="E80" s="159">
        <f t="shared" si="35"/>
        <v>15.870763746887762</v>
      </c>
      <c r="F80" s="160">
        <f t="shared" si="43"/>
        <v>12.446867771972942</v>
      </c>
      <c r="G80" s="158">
        <f t="shared" si="36"/>
        <v>12.083011440706406</v>
      </c>
      <c r="H80" s="158">
        <f t="shared" si="36"/>
        <v>12.810724103239478</v>
      </c>
      <c r="I80" s="161">
        <f t="shared" si="37"/>
        <v>80.470774912752603</v>
      </c>
      <c r="J80" s="160">
        <f t="shared" si="37"/>
        <v>3.020695185470911</v>
      </c>
      <c r="K80" s="158">
        <f t="shared" si="38"/>
        <v>2.7864134598966923</v>
      </c>
      <c r="L80" s="158">
        <f t="shared" si="38"/>
        <v>3.2549769110451297</v>
      </c>
      <c r="M80" s="162">
        <f t="shared" si="44"/>
        <v>19.529225087247401</v>
      </c>
    </row>
    <row r="81" spans="1:13" ht="14.45" customHeight="1" x14ac:dyDescent="0.15">
      <c r="A81" s="125"/>
      <c r="B81" s="70">
        <v>80</v>
      </c>
      <c r="C81" s="158">
        <f>AB41</f>
        <v>11.674444350380414</v>
      </c>
      <c r="D81" s="158">
        <f t="shared" si="35"/>
        <v>11.367185245662984</v>
      </c>
      <c r="E81" s="159">
        <f t="shared" si="35"/>
        <v>11.981703455097843</v>
      </c>
      <c r="F81" s="160">
        <f>AC41</f>
        <v>8.6587408742467211</v>
      </c>
      <c r="G81" s="158">
        <f t="shared" si="36"/>
        <v>8.3528391272562175</v>
      </c>
      <c r="H81" s="158">
        <f t="shared" si="36"/>
        <v>8.9646426212372248</v>
      </c>
      <c r="I81" s="161">
        <f t="shared" si="37"/>
        <v>74.168333964130582</v>
      </c>
      <c r="J81" s="160">
        <f t="shared" si="37"/>
        <v>3.0157034761336909</v>
      </c>
      <c r="K81" s="158">
        <f t="shared" si="38"/>
        <v>2.7793160337526204</v>
      </c>
      <c r="L81" s="158">
        <f t="shared" si="38"/>
        <v>3.2520909185147615</v>
      </c>
      <c r="M81" s="162">
        <f>AF41</f>
        <v>25.831666035869393</v>
      </c>
    </row>
    <row r="82" spans="1:13" ht="14.45" customHeight="1" thickBot="1" x14ac:dyDescent="0.2">
      <c r="A82" s="129"/>
      <c r="B82" s="130">
        <v>85</v>
      </c>
      <c r="C82" s="174">
        <f>AB42</f>
        <v>8.4940642995386337</v>
      </c>
      <c r="D82" s="174">
        <f t="shared" si="35"/>
        <v>7.6557962198376721</v>
      </c>
      <c r="E82" s="175">
        <f t="shared" si="35"/>
        <v>9.3323323792395954</v>
      </c>
      <c r="F82" s="176">
        <f>AC42</f>
        <v>5.527640403750163</v>
      </c>
      <c r="G82" s="174">
        <f t="shared" si="36"/>
        <v>4.9324213719732821</v>
      </c>
      <c r="H82" s="174">
        <f t="shared" si="36"/>
        <v>6.1228594355270438</v>
      </c>
      <c r="I82" s="177">
        <f t="shared" si="37"/>
        <v>65.076507650765066</v>
      </c>
      <c r="J82" s="176">
        <f t="shared" si="37"/>
        <v>2.9664238957884694</v>
      </c>
      <c r="K82" s="174">
        <f t="shared" si="38"/>
        <v>2.5890613971594507</v>
      </c>
      <c r="L82" s="174">
        <f t="shared" si="38"/>
        <v>3.3437863944174882</v>
      </c>
      <c r="M82" s="178">
        <f>AF42</f>
        <v>34.92349234923492</v>
      </c>
    </row>
    <row r="83" spans="1:13" ht="14.45" customHeight="1" thickTop="1" x14ac:dyDescent="0.15"/>
    <row r="84" spans="1:13" ht="14.45" customHeight="1" x14ac:dyDescent="0.15"/>
  </sheetData>
  <protectedRanges>
    <protectedRange sqref="C7:F42" name="範囲1_1"/>
  </protectedRanges>
  <mergeCells count="30">
    <mergeCell ref="A1:M1"/>
    <mergeCell ref="B4:F4"/>
    <mergeCell ref="G4:L4"/>
    <mergeCell ref="O4:P4"/>
    <mergeCell ref="Q4:S4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T4:W4"/>
    <mergeCell ref="AL5:AM5"/>
    <mergeCell ref="AN5:AO5"/>
    <mergeCell ref="AP5:AQ5"/>
    <mergeCell ref="AR5:AS5"/>
    <mergeCell ref="AT5:AU5"/>
    <mergeCell ref="A45:A46"/>
    <mergeCell ref="B45:B46"/>
    <mergeCell ref="C45:E45"/>
    <mergeCell ref="F45:I45"/>
    <mergeCell ref="J45:M45"/>
    <mergeCell ref="D46:E46"/>
    <mergeCell ref="G46:H46"/>
    <mergeCell ref="K46:L46"/>
  </mergeCells>
  <phoneticPr fontId="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4"/>
  <sheetViews>
    <sheetView workbookViewId="0">
      <selection activeCell="J18" sqref="J18"/>
    </sheetView>
  </sheetViews>
  <sheetFormatPr defaultRowHeight="13.5" x14ac:dyDescent="0.15"/>
  <cols>
    <col min="1" max="1" width="4.625" style="1" customWidth="1"/>
    <col min="2" max="2" width="7.625" style="1" customWidth="1"/>
    <col min="3" max="7" width="9.625" style="1" customWidth="1"/>
    <col min="8" max="8" width="11.625" style="1" bestFit="1" customWidth="1"/>
    <col min="9" max="11" width="9.625" style="1" customWidth="1"/>
    <col min="12" max="12" width="11.625" style="1" bestFit="1" customWidth="1"/>
    <col min="13" max="14" width="9.625" style="1" customWidth="1"/>
    <col min="15" max="16" width="8.625" style="1" customWidth="1"/>
    <col min="17" max="22" width="9.625" style="1" customWidth="1"/>
    <col min="23" max="23" width="10.625" style="1" customWidth="1"/>
    <col min="24" max="24" width="9.625" style="1" customWidth="1"/>
    <col min="25" max="25" width="10.625" style="1" customWidth="1"/>
    <col min="26" max="26" width="9.625" style="1" customWidth="1"/>
    <col min="27" max="32" width="10.625" style="1" customWidth="1"/>
    <col min="33" max="33" width="6.625" style="1" customWidth="1"/>
    <col min="34" max="41" width="10.625" style="1" customWidth="1"/>
    <col min="42" max="47" width="9.625" style="1" customWidth="1"/>
    <col min="48" max="256" width="9" style="1"/>
    <col min="257" max="257" width="4.625" style="1" customWidth="1"/>
    <col min="258" max="258" width="7.625" style="1" customWidth="1"/>
    <col min="259" max="270" width="9.625" style="1" customWidth="1"/>
    <col min="271" max="272" width="8.625" style="1" customWidth="1"/>
    <col min="273" max="278" width="9.625" style="1" customWidth="1"/>
    <col min="279" max="279" width="10.625" style="1" customWidth="1"/>
    <col min="280" max="280" width="9.625" style="1" customWidth="1"/>
    <col min="281" max="281" width="10.625" style="1" customWidth="1"/>
    <col min="282" max="282" width="9.625" style="1" customWidth="1"/>
    <col min="283" max="288" width="10.625" style="1" customWidth="1"/>
    <col min="289" max="289" width="6.625" style="1" customWidth="1"/>
    <col min="290" max="297" width="10.625" style="1" customWidth="1"/>
    <col min="298" max="303" width="9.625" style="1" customWidth="1"/>
    <col min="304" max="512" width="9" style="1"/>
    <col min="513" max="513" width="4.625" style="1" customWidth="1"/>
    <col min="514" max="514" width="7.625" style="1" customWidth="1"/>
    <col min="515" max="526" width="9.625" style="1" customWidth="1"/>
    <col min="527" max="528" width="8.625" style="1" customWidth="1"/>
    <col min="529" max="534" width="9.625" style="1" customWidth="1"/>
    <col min="535" max="535" width="10.625" style="1" customWidth="1"/>
    <col min="536" max="536" width="9.625" style="1" customWidth="1"/>
    <col min="537" max="537" width="10.625" style="1" customWidth="1"/>
    <col min="538" max="538" width="9.625" style="1" customWidth="1"/>
    <col min="539" max="544" width="10.625" style="1" customWidth="1"/>
    <col min="545" max="545" width="6.625" style="1" customWidth="1"/>
    <col min="546" max="553" width="10.625" style="1" customWidth="1"/>
    <col min="554" max="559" width="9.625" style="1" customWidth="1"/>
    <col min="560" max="768" width="9" style="1"/>
    <col min="769" max="769" width="4.625" style="1" customWidth="1"/>
    <col min="770" max="770" width="7.625" style="1" customWidth="1"/>
    <col min="771" max="782" width="9.625" style="1" customWidth="1"/>
    <col min="783" max="784" width="8.625" style="1" customWidth="1"/>
    <col min="785" max="790" width="9.625" style="1" customWidth="1"/>
    <col min="791" max="791" width="10.625" style="1" customWidth="1"/>
    <col min="792" max="792" width="9.625" style="1" customWidth="1"/>
    <col min="793" max="793" width="10.625" style="1" customWidth="1"/>
    <col min="794" max="794" width="9.625" style="1" customWidth="1"/>
    <col min="795" max="800" width="10.625" style="1" customWidth="1"/>
    <col min="801" max="801" width="6.625" style="1" customWidth="1"/>
    <col min="802" max="809" width="10.625" style="1" customWidth="1"/>
    <col min="810" max="815" width="9.625" style="1" customWidth="1"/>
    <col min="816" max="1024" width="9" style="1"/>
    <col min="1025" max="1025" width="4.625" style="1" customWidth="1"/>
    <col min="1026" max="1026" width="7.625" style="1" customWidth="1"/>
    <col min="1027" max="1038" width="9.625" style="1" customWidth="1"/>
    <col min="1039" max="1040" width="8.625" style="1" customWidth="1"/>
    <col min="1041" max="1046" width="9.625" style="1" customWidth="1"/>
    <col min="1047" max="1047" width="10.625" style="1" customWidth="1"/>
    <col min="1048" max="1048" width="9.625" style="1" customWidth="1"/>
    <col min="1049" max="1049" width="10.625" style="1" customWidth="1"/>
    <col min="1050" max="1050" width="9.625" style="1" customWidth="1"/>
    <col min="1051" max="1056" width="10.625" style="1" customWidth="1"/>
    <col min="1057" max="1057" width="6.625" style="1" customWidth="1"/>
    <col min="1058" max="1065" width="10.625" style="1" customWidth="1"/>
    <col min="1066" max="1071" width="9.625" style="1" customWidth="1"/>
    <col min="1072" max="1280" width="9" style="1"/>
    <col min="1281" max="1281" width="4.625" style="1" customWidth="1"/>
    <col min="1282" max="1282" width="7.625" style="1" customWidth="1"/>
    <col min="1283" max="1294" width="9.625" style="1" customWidth="1"/>
    <col min="1295" max="1296" width="8.625" style="1" customWidth="1"/>
    <col min="1297" max="1302" width="9.625" style="1" customWidth="1"/>
    <col min="1303" max="1303" width="10.625" style="1" customWidth="1"/>
    <col min="1304" max="1304" width="9.625" style="1" customWidth="1"/>
    <col min="1305" max="1305" width="10.625" style="1" customWidth="1"/>
    <col min="1306" max="1306" width="9.625" style="1" customWidth="1"/>
    <col min="1307" max="1312" width="10.625" style="1" customWidth="1"/>
    <col min="1313" max="1313" width="6.625" style="1" customWidth="1"/>
    <col min="1314" max="1321" width="10.625" style="1" customWidth="1"/>
    <col min="1322" max="1327" width="9.625" style="1" customWidth="1"/>
    <col min="1328" max="1536" width="9" style="1"/>
    <col min="1537" max="1537" width="4.625" style="1" customWidth="1"/>
    <col min="1538" max="1538" width="7.625" style="1" customWidth="1"/>
    <col min="1539" max="1550" width="9.625" style="1" customWidth="1"/>
    <col min="1551" max="1552" width="8.625" style="1" customWidth="1"/>
    <col min="1553" max="1558" width="9.625" style="1" customWidth="1"/>
    <col min="1559" max="1559" width="10.625" style="1" customWidth="1"/>
    <col min="1560" max="1560" width="9.625" style="1" customWidth="1"/>
    <col min="1561" max="1561" width="10.625" style="1" customWidth="1"/>
    <col min="1562" max="1562" width="9.625" style="1" customWidth="1"/>
    <col min="1563" max="1568" width="10.625" style="1" customWidth="1"/>
    <col min="1569" max="1569" width="6.625" style="1" customWidth="1"/>
    <col min="1570" max="1577" width="10.625" style="1" customWidth="1"/>
    <col min="1578" max="1583" width="9.625" style="1" customWidth="1"/>
    <col min="1584" max="1792" width="9" style="1"/>
    <col min="1793" max="1793" width="4.625" style="1" customWidth="1"/>
    <col min="1794" max="1794" width="7.625" style="1" customWidth="1"/>
    <col min="1795" max="1806" width="9.625" style="1" customWidth="1"/>
    <col min="1807" max="1808" width="8.625" style="1" customWidth="1"/>
    <col min="1809" max="1814" width="9.625" style="1" customWidth="1"/>
    <col min="1815" max="1815" width="10.625" style="1" customWidth="1"/>
    <col min="1816" max="1816" width="9.625" style="1" customWidth="1"/>
    <col min="1817" max="1817" width="10.625" style="1" customWidth="1"/>
    <col min="1818" max="1818" width="9.625" style="1" customWidth="1"/>
    <col min="1819" max="1824" width="10.625" style="1" customWidth="1"/>
    <col min="1825" max="1825" width="6.625" style="1" customWidth="1"/>
    <col min="1826" max="1833" width="10.625" style="1" customWidth="1"/>
    <col min="1834" max="1839" width="9.625" style="1" customWidth="1"/>
    <col min="1840" max="2048" width="9" style="1"/>
    <col min="2049" max="2049" width="4.625" style="1" customWidth="1"/>
    <col min="2050" max="2050" width="7.625" style="1" customWidth="1"/>
    <col min="2051" max="2062" width="9.625" style="1" customWidth="1"/>
    <col min="2063" max="2064" width="8.625" style="1" customWidth="1"/>
    <col min="2065" max="2070" width="9.625" style="1" customWidth="1"/>
    <col min="2071" max="2071" width="10.625" style="1" customWidth="1"/>
    <col min="2072" max="2072" width="9.625" style="1" customWidth="1"/>
    <col min="2073" max="2073" width="10.625" style="1" customWidth="1"/>
    <col min="2074" max="2074" width="9.625" style="1" customWidth="1"/>
    <col min="2075" max="2080" width="10.625" style="1" customWidth="1"/>
    <col min="2081" max="2081" width="6.625" style="1" customWidth="1"/>
    <col min="2082" max="2089" width="10.625" style="1" customWidth="1"/>
    <col min="2090" max="2095" width="9.625" style="1" customWidth="1"/>
    <col min="2096" max="2304" width="9" style="1"/>
    <col min="2305" max="2305" width="4.625" style="1" customWidth="1"/>
    <col min="2306" max="2306" width="7.625" style="1" customWidth="1"/>
    <col min="2307" max="2318" width="9.625" style="1" customWidth="1"/>
    <col min="2319" max="2320" width="8.625" style="1" customWidth="1"/>
    <col min="2321" max="2326" width="9.625" style="1" customWidth="1"/>
    <col min="2327" max="2327" width="10.625" style="1" customWidth="1"/>
    <col min="2328" max="2328" width="9.625" style="1" customWidth="1"/>
    <col min="2329" max="2329" width="10.625" style="1" customWidth="1"/>
    <col min="2330" max="2330" width="9.625" style="1" customWidth="1"/>
    <col min="2331" max="2336" width="10.625" style="1" customWidth="1"/>
    <col min="2337" max="2337" width="6.625" style="1" customWidth="1"/>
    <col min="2338" max="2345" width="10.625" style="1" customWidth="1"/>
    <col min="2346" max="2351" width="9.625" style="1" customWidth="1"/>
    <col min="2352" max="2560" width="9" style="1"/>
    <col min="2561" max="2561" width="4.625" style="1" customWidth="1"/>
    <col min="2562" max="2562" width="7.625" style="1" customWidth="1"/>
    <col min="2563" max="2574" width="9.625" style="1" customWidth="1"/>
    <col min="2575" max="2576" width="8.625" style="1" customWidth="1"/>
    <col min="2577" max="2582" width="9.625" style="1" customWidth="1"/>
    <col min="2583" max="2583" width="10.625" style="1" customWidth="1"/>
    <col min="2584" max="2584" width="9.625" style="1" customWidth="1"/>
    <col min="2585" max="2585" width="10.625" style="1" customWidth="1"/>
    <col min="2586" max="2586" width="9.625" style="1" customWidth="1"/>
    <col min="2587" max="2592" width="10.625" style="1" customWidth="1"/>
    <col min="2593" max="2593" width="6.625" style="1" customWidth="1"/>
    <col min="2594" max="2601" width="10.625" style="1" customWidth="1"/>
    <col min="2602" max="2607" width="9.625" style="1" customWidth="1"/>
    <col min="2608" max="2816" width="9" style="1"/>
    <col min="2817" max="2817" width="4.625" style="1" customWidth="1"/>
    <col min="2818" max="2818" width="7.625" style="1" customWidth="1"/>
    <col min="2819" max="2830" width="9.625" style="1" customWidth="1"/>
    <col min="2831" max="2832" width="8.625" style="1" customWidth="1"/>
    <col min="2833" max="2838" width="9.625" style="1" customWidth="1"/>
    <col min="2839" max="2839" width="10.625" style="1" customWidth="1"/>
    <col min="2840" max="2840" width="9.625" style="1" customWidth="1"/>
    <col min="2841" max="2841" width="10.625" style="1" customWidth="1"/>
    <col min="2842" max="2842" width="9.625" style="1" customWidth="1"/>
    <col min="2843" max="2848" width="10.625" style="1" customWidth="1"/>
    <col min="2849" max="2849" width="6.625" style="1" customWidth="1"/>
    <col min="2850" max="2857" width="10.625" style="1" customWidth="1"/>
    <col min="2858" max="2863" width="9.625" style="1" customWidth="1"/>
    <col min="2864" max="3072" width="9" style="1"/>
    <col min="3073" max="3073" width="4.625" style="1" customWidth="1"/>
    <col min="3074" max="3074" width="7.625" style="1" customWidth="1"/>
    <col min="3075" max="3086" width="9.625" style="1" customWidth="1"/>
    <col min="3087" max="3088" width="8.625" style="1" customWidth="1"/>
    <col min="3089" max="3094" width="9.625" style="1" customWidth="1"/>
    <col min="3095" max="3095" width="10.625" style="1" customWidth="1"/>
    <col min="3096" max="3096" width="9.625" style="1" customWidth="1"/>
    <col min="3097" max="3097" width="10.625" style="1" customWidth="1"/>
    <col min="3098" max="3098" width="9.625" style="1" customWidth="1"/>
    <col min="3099" max="3104" width="10.625" style="1" customWidth="1"/>
    <col min="3105" max="3105" width="6.625" style="1" customWidth="1"/>
    <col min="3106" max="3113" width="10.625" style="1" customWidth="1"/>
    <col min="3114" max="3119" width="9.625" style="1" customWidth="1"/>
    <col min="3120" max="3328" width="9" style="1"/>
    <col min="3329" max="3329" width="4.625" style="1" customWidth="1"/>
    <col min="3330" max="3330" width="7.625" style="1" customWidth="1"/>
    <col min="3331" max="3342" width="9.625" style="1" customWidth="1"/>
    <col min="3343" max="3344" width="8.625" style="1" customWidth="1"/>
    <col min="3345" max="3350" width="9.625" style="1" customWidth="1"/>
    <col min="3351" max="3351" width="10.625" style="1" customWidth="1"/>
    <col min="3352" max="3352" width="9.625" style="1" customWidth="1"/>
    <col min="3353" max="3353" width="10.625" style="1" customWidth="1"/>
    <col min="3354" max="3354" width="9.625" style="1" customWidth="1"/>
    <col min="3355" max="3360" width="10.625" style="1" customWidth="1"/>
    <col min="3361" max="3361" width="6.625" style="1" customWidth="1"/>
    <col min="3362" max="3369" width="10.625" style="1" customWidth="1"/>
    <col min="3370" max="3375" width="9.625" style="1" customWidth="1"/>
    <col min="3376" max="3584" width="9" style="1"/>
    <col min="3585" max="3585" width="4.625" style="1" customWidth="1"/>
    <col min="3586" max="3586" width="7.625" style="1" customWidth="1"/>
    <col min="3587" max="3598" width="9.625" style="1" customWidth="1"/>
    <col min="3599" max="3600" width="8.625" style="1" customWidth="1"/>
    <col min="3601" max="3606" width="9.625" style="1" customWidth="1"/>
    <col min="3607" max="3607" width="10.625" style="1" customWidth="1"/>
    <col min="3608" max="3608" width="9.625" style="1" customWidth="1"/>
    <col min="3609" max="3609" width="10.625" style="1" customWidth="1"/>
    <col min="3610" max="3610" width="9.625" style="1" customWidth="1"/>
    <col min="3611" max="3616" width="10.625" style="1" customWidth="1"/>
    <col min="3617" max="3617" width="6.625" style="1" customWidth="1"/>
    <col min="3618" max="3625" width="10.625" style="1" customWidth="1"/>
    <col min="3626" max="3631" width="9.625" style="1" customWidth="1"/>
    <col min="3632" max="3840" width="9" style="1"/>
    <col min="3841" max="3841" width="4.625" style="1" customWidth="1"/>
    <col min="3842" max="3842" width="7.625" style="1" customWidth="1"/>
    <col min="3843" max="3854" width="9.625" style="1" customWidth="1"/>
    <col min="3855" max="3856" width="8.625" style="1" customWidth="1"/>
    <col min="3857" max="3862" width="9.625" style="1" customWidth="1"/>
    <col min="3863" max="3863" width="10.625" style="1" customWidth="1"/>
    <col min="3864" max="3864" width="9.625" style="1" customWidth="1"/>
    <col min="3865" max="3865" width="10.625" style="1" customWidth="1"/>
    <col min="3866" max="3866" width="9.625" style="1" customWidth="1"/>
    <col min="3867" max="3872" width="10.625" style="1" customWidth="1"/>
    <col min="3873" max="3873" width="6.625" style="1" customWidth="1"/>
    <col min="3874" max="3881" width="10.625" style="1" customWidth="1"/>
    <col min="3882" max="3887" width="9.625" style="1" customWidth="1"/>
    <col min="3888" max="4096" width="9" style="1"/>
    <col min="4097" max="4097" width="4.625" style="1" customWidth="1"/>
    <col min="4098" max="4098" width="7.625" style="1" customWidth="1"/>
    <col min="4099" max="4110" width="9.625" style="1" customWidth="1"/>
    <col min="4111" max="4112" width="8.625" style="1" customWidth="1"/>
    <col min="4113" max="4118" width="9.625" style="1" customWidth="1"/>
    <col min="4119" max="4119" width="10.625" style="1" customWidth="1"/>
    <col min="4120" max="4120" width="9.625" style="1" customWidth="1"/>
    <col min="4121" max="4121" width="10.625" style="1" customWidth="1"/>
    <col min="4122" max="4122" width="9.625" style="1" customWidth="1"/>
    <col min="4123" max="4128" width="10.625" style="1" customWidth="1"/>
    <col min="4129" max="4129" width="6.625" style="1" customWidth="1"/>
    <col min="4130" max="4137" width="10.625" style="1" customWidth="1"/>
    <col min="4138" max="4143" width="9.625" style="1" customWidth="1"/>
    <col min="4144" max="4352" width="9" style="1"/>
    <col min="4353" max="4353" width="4.625" style="1" customWidth="1"/>
    <col min="4354" max="4354" width="7.625" style="1" customWidth="1"/>
    <col min="4355" max="4366" width="9.625" style="1" customWidth="1"/>
    <col min="4367" max="4368" width="8.625" style="1" customWidth="1"/>
    <col min="4369" max="4374" width="9.625" style="1" customWidth="1"/>
    <col min="4375" max="4375" width="10.625" style="1" customWidth="1"/>
    <col min="4376" max="4376" width="9.625" style="1" customWidth="1"/>
    <col min="4377" max="4377" width="10.625" style="1" customWidth="1"/>
    <col min="4378" max="4378" width="9.625" style="1" customWidth="1"/>
    <col min="4379" max="4384" width="10.625" style="1" customWidth="1"/>
    <col min="4385" max="4385" width="6.625" style="1" customWidth="1"/>
    <col min="4386" max="4393" width="10.625" style="1" customWidth="1"/>
    <col min="4394" max="4399" width="9.625" style="1" customWidth="1"/>
    <col min="4400" max="4608" width="9" style="1"/>
    <col min="4609" max="4609" width="4.625" style="1" customWidth="1"/>
    <col min="4610" max="4610" width="7.625" style="1" customWidth="1"/>
    <col min="4611" max="4622" width="9.625" style="1" customWidth="1"/>
    <col min="4623" max="4624" width="8.625" style="1" customWidth="1"/>
    <col min="4625" max="4630" width="9.625" style="1" customWidth="1"/>
    <col min="4631" max="4631" width="10.625" style="1" customWidth="1"/>
    <col min="4632" max="4632" width="9.625" style="1" customWidth="1"/>
    <col min="4633" max="4633" width="10.625" style="1" customWidth="1"/>
    <col min="4634" max="4634" width="9.625" style="1" customWidth="1"/>
    <col min="4635" max="4640" width="10.625" style="1" customWidth="1"/>
    <col min="4641" max="4641" width="6.625" style="1" customWidth="1"/>
    <col min="4642" max="4649" width="10.625" style="1" customWidth="1"/>
    <col min="4650" max="4655" width="9.625" style="1" customWidth="1"/>
    <col min="4656" max="4864" width="9" style="1"/>
    <col min="4865" max="4865" width="4.625" style="1" customWidth="1"/>
    <col min="4866" max="4866" width="7.625" style="1" customWidth="1"/>
    <col min="4867" max="4878" width="9.625" style="1" customWidth="1"/>
    <col min="4879" max="4880" width="8.625" style="1" customWidth="1"/>
    <col min="4881" max="4886" width="9.625" style="1" customWidth="1"/>
    <col min="4887" max="4887" width="10.625" style="1" customWidth="1"/>
    <col min="4888" max="4888" width="9.625" style="1" customWidth="1"/>
    <col min="4889" max="4889" width="10.625" style="1" customWidth="1"/>
    <col min="4890" max="4890" width="9.625" style="1" customWidth="1"/>
    <col min="4891" max="4896" width="10.625" style="1" customWidth="1"/>
    <col min="4897" max="4897" width="6.625" style="1" customWidth="1"/>
    <col min="4898" max="4905" width="10.625" style="1" customWidth="1"/>
    <col min="4906" max="4911" width="9.625" style="1" customWidth="1"/>
    <col min="4912" max="5120" width="9" style="1"/>
    <col min="5121" max="5121" width="4.625" style="1" customWidth="1"/>
    <col min="5122" max="5122" width="7.625" style="1" customWidth="1"/>
    <col min="5123" max="5134" width="9.625" style="1" customWidth="1"/>
    <col min="5135" max="5136" width="8.625" style="1" customWidth="1"/>
    <col min="5137" max="5142" width="9.625" style="1" customWidth="1"/>
    <col min="5143" max="5143" width="10.625" style="1" customWidth="1"/>
    <col min="5144" max="5144" width="9.625" style="1" customWidth="1"/>
    <col min="5145" max="5145" width="10.625" style="1" customWidth="1"/>
    <col min="5146" max="5146" width="9.625" style="1" customWidth="1"/>
    <col min="5147" max="5152" width="10.625" style="1" customWidth="1"/>
    <col min="5153" max="5153" width="6.625" style="1" customWidth="1"/>
    <col min="5154" max="5161" width="10.625" style="1" customWidth="1"/>
    <col min="5162" max="5167" width="9.625" style="1" customWidth="1"/>
    <col min="5168" max="5376" width="9" style="1"/>
    <col min="5377" max="5377" width="4.625" style="1" customWidth="1"/>
    <col min="5378" max="5378" width="7.625" style="1" customWidth="1"/>
    <col min="5379" max="5390" width="9.625" style="1" customWidth="1"/>
    <col min="5391" max="5392" width="8.625" style="1" customWidth="1"/>
    <col min="5393" max="5398" width="9.625" style="1" customWidth="1"/>
    <col min="5399" max="5399" width="10.625" style="1" customWidth="1"/>
    <col min="5400" max="5400" width="9.625" style="1" customWidth="1"/>
    <col min="5401" max="5401" width="10.625" style="1" customWidth="1"/>
    <col min="5402" max="5402" width="9.625" style="1" customWidth="1"/>
    <col min="5403" max="5408" width="10.625" style="1" customWidth="1"/>
    <col min="5409" max="5409" width="6.625" style="1" customWidth="1"/>
    <col min="5410" max="5417" width="10.625" style="1" customWidth="1"/>
    <col min="5418" max="5423" width="9.625" style="1" customWidth="1"/>
    <col min="5424" max="5632" width="9" style="1"/>
    <col min="5633" max="5633" width="4.625" style="1" customWidth="1"/>
    <col min="5634" max="5634" width="7.625" style="1" customWidth="1"/>
    <col min="5635" max="5646" width="9.625" style="1" customWidth="1"/>
    <col min="5647" max="5648" width="8.625" style="1" customWidth="1"/>
    <col min="5649" max="5654" width="9.625" style="1" customWidth="1"/>
    <col min="5655" max="5655" width="10.625" style="1" customWidth="1"/>
    <col min="5656" max="5656" width="9.625" style="1" customWidth="1"/>
    <col min="5657" max="5657" width="10.625" style="1" customWidth="1"/>
    <col min="5658" max="5658" width="9.625" style="1" customWidth="1"/>
    <col min="5659" max="5664" width="10.625" style="1" customWidth="1"/>
    <col min="5665" max="5665" width="6.625" style="1" customWidth="1"/>
    <col min="5666" max="5673" width="10.625" style="1" customWidth="1"/>
    <col min="5674" max="5679" width="9.625" style="1" customWidth="1"/>
    <col min="5680" max="5888" width="9" style="1"/>
    <col min="5889" max="5889" width="4.625" style="1" customWidth="1"/>
    <col min="5890" max="5890" width="7.625" style="1" customWidth="1"/>
    <col min="5891" max="5902" width="9.625" style="1" customWidth="1"/>
    <col min="5903" max="5904" width="8.625" style="1" customWidth="1"/>
    <col min="5905" max="5910" width="9.625" style="1" customWidth="1"/>
    <col min="5911" max="5911" width="10.625" style="1" customWidth="1"/>
    <col min="5912" max="5912" width="9.625" style="1" customWidth="1"/>
    <col min="5913" max="5913" width="10.625" style="1" customWidth="1"/>
    <col min="5914" max="5914" width="9.625" style="1" customWidth="1"/>
    <col min="5915" max="5920" width="10.625" style="1" customWidth="1"/>
    <col min="5921" max="5921" width="6.625" style="1" customWidth="1"/>
    <col min="5922" max="5929" width="10.625" style="1" customWidth="1"/>
    <col min="5930" max="5935" width="9.625" style="1" customWidth="1"/>
    <col min="5936" max="6144" width="9" style="1"/>
    <col min="6145" max="6145" width="4.625" style="1" customWidth="1"/>
    <col min="6146" max="6146" width="7.625" style="1" customWidth="1"/>
    <col min="6147" max="6158" width="9.625" style="1" customWidth="1"/>
    <col min="6159" max="6160" width="8.625" style="1" customWidth="1"/>
    <col min="6161" max="6166" width="9.625" style="1" customWidth="1"/>
    <col min="6167" max="6167" width="10.625" style="1" customWidth="1"/>
    <col min="6168" max="6168" width="9.625" style="1" customWidth="1"/>
    <col min="6169" max="6169" width="10.625" style="1" customWidth="1"/>
    <col min="6170" max="6170" width="9.625" style="1" customWidth="1"/>
    <col min="6171" max="6176" width="10.625" style="1" customWidth="1"/>
    <col min="6177" max="6177" width="6.625" style="1" customWidth="1"/>
    <col min="6178" max="6185" width="10.625" style="1" customWidth="1"/>
    <col min="6186" max="6191" width="9.625" style="1" customWidth="1"/>
    <col min="6192" max="6400" width="9" style="1"/>
    <col min="6401" max="6401" width="4.625" style="1" customWidth="1"/>
    <col min="6402" max="6402" width="7.625" style="1" customWidth="1"/>
    <col min="6403" max="6414" width="9.625" style="1" customWidth="1"/>
    <col min="6415" max="6416" width="8.625" style="1" customWidth="1"/>
    <col min="6417" max="6422" width="9.625" style="1" customWidth="1"/>
    <col min="6423" max="6423" width="10.625" style="1" customWidth="1"/>
    <col min="6424" max="6424" width="9.625" style="1" customWidth="1"/>
    <col min="6425" max="6425" width="10.625" style="1" customWidth="1"/>
    <col min="6426" max="6426" width="9.625" style="1" customWidth="1"/>
    <col min="6427" max="6432" width="10.625" style="1" customWidth="1"/>
    <col min="6433" max="6433" width="6.625" style="1" customWidth="1"/>
    <col min="6434" max="6441" width="10.625" style="1" customWidth="1"/>
    <col min="6442" max="6447" width="9.625" style="1" customWidth="1"/>
    <col min="6448" max="6656" width="9" style="1"/>
    <col min="6657" max="6657" width="4.625" style="1" customWidth="1"/>
    <col min="6658" max="6658" width="7.625" style="1" customWidth="1"/>
    <col min="6659" max="6670" width="9.625" style="1" customWidth="1"/>
    <col min="6671" max="6672" width="8.625" style="1" customWidth="1"/>
    <col min="6673" max="6678" width="9.625" style="1" customWidth="1"/>
    <col min="6679" max="6679" width="10.625" style="1" customWidth="1"/>
    <col min="6680" max="6680" width="9.625" style="1" customWidth="1"/>
    <col min="6681" max="6681" width="10.625" style="1" customWidth="1"/>
    <col min="6682" max="6682" width="9.625" style="1" customWidth="1"/>
    <col min="6683" max="6688" width="10.625" style="1" customWidth="1"/>
    <col min="6689" max="6689" width="6.625" style="1" customWidth="1"/>
    <col min="6690" max="6697" width="10.625" style="1" customWidth="1"/>
    <col min="6698" max="6703" width="9.625" style="1" customWidth="1"/>
    <col min="6704" max="6912" width="9" style="1"/>
    <col min="6913" max="6913" width="4.625" style="1" customWidth="1"/>
    <col min="6914" max="6914" width="7.625" style="1" customWidth="1"/>
    <col min="6915" max="6926" width="9.625" style="1" customWidth="1"/>
    <col min="6927" max="6928" width="8.625" style="1" customWidth="1"/>
    <col min="6929" max="6934" width="9.625" style="1" customWidth="1"/>
    <col min="6935" max="6935" width="10.625" style="1" customWidth="1"/>
    <col min="6936" max="6936" width="9.625" style="1" customWidth="1"/>
    <col min="6937" max="6937" width="10.625" style="1" customWidth="1"/>
    <col min="6938" max="6938" width="9.625" style="1" customWidth="1"/>
    <col min="6939" max="6944" width="10.625" style="1" customWidth="1"/>
    <col min="6945" max="6945" width="6.625" style="1" customWidth="1"/>
    <col min="6946" max="6953" width="10.625" style="1" customWidth="1"/>
    <col min="6954" max="6959" width="9.625" style="1" customWidth="1"/>
    <col min="6960" max="7168" width="9" style="1"/>
    <col min="7169" max="7169" width="4.625" style="1" customWidth="1"/>
    <col min="7170" max="7170" width="7.625" style="1" customWidth="1"/>
    <col min="7171" max="7182" width="9.625" style="1" customWidth="1"/>
    <col min="7183" max="7184" width="8.625" style="1" customWidth="1"/>
    <col min="7185" max="7190" width="9.625" style="1" customWidth="1"/>
    <col min="7191" max="7191" width="10.625" style="1" customWidth="1"/>
    <col min="7192" max="7192" width="9.625" style="1" customWidth="1"/>
    <col min="7193" max="7193" width="10.625" style="1" customWidth="1"/>
    <col min="7194" max="7194" width="9.625" style="1" customWidth="1"/>
    <col min="7195" max="7200" width="10.625" style="1" customWidth="1"/>
    <col min="7201" max="7201" width="6.625" style="1" customWidth="1"/>
    <col min="7202" max="7209" width="10.625" style="1" customWidth="1"/>
    <col min="7210" max="7215" width="9.625" style="1" customWidth="1"/>
    <col min="7216" max="7424" width="9" style="1"/>
    <col min="7425" max="7425" width="4.625" style="1" customWidth="1"/>
    <col min="7426" max="7426" width="7.625" style="1" customWidth="1"/>
    <col min="7427" max="7438" width="9.625" style="1" customWidth="1"/>
    <col min="7439" max="7440" width="8.625" style="1" customWidth="1"/>
    <col min="7441" max="7446" width="9.625" style="1" customWidth="1"/>
    <col min="7447" max="7447" width="10.625" style="1" customWidth="1"/>
    <col min="7448" max="7448" width="9.625" style="1" customWidth="1"/>
    <col min="7449" max="7449" width="10.625" style="1" customWidth="1"/>
    <col min="7450" max="7450" width="9.625" style="1" customWidth="1"/>
    <col min="7451" max="7456" width="10.625" style="1" customWidth="1"/>
    <col min="7457" max="7457" width="6.625" style="1" customWidth="1"/>
    <col min="7458" max="7465" width="10.625" style="1" customWidth="1"/>
    <col min="7466" max="7471" width="9.625" style="1" customWidth="1"/>
    <col min="7472" max="7680" width="9" style="1"/>
    <col min="7681" max="7681" width="4.625" style="1" customWidth="1"/>
    <col min="7682" max="7682" width="7.625" style="1" customWidth="1"/>
    <col min="7683" max="7694" width="9.625" style="1" customWidth="1"/>
    <col min="7695" max="7696" width="8.625" style="1" customWidth="1"/>
    <col min="7697" max="7702" width="9.625" style="1" customWidth="1"/>
    <col min="7703" max="7703" width="10.625" style="1" customWidth="1"/>
    <col min="7704" max="7704" width="9.625" style="1" customWidth="1"/>
    <col min="7705" max="7705" width="10.625" style="1" customWidth="1"/>
    <col min="7706" max="7706" width="9.625" style="1" customWidth="1"/>
    <col min="7707" max="7712" width="10.625" style="1" customWidth="1"/>
    <col min="7713" max="7713" width="6.625" style="1" customWidth="1"/>
    <col min="7714" max="7721" width="10.625" style="1" customWidth="1"/>
    <col min="7722" max="7727" width="9.625" style="1" customWidth="1"/>
    <col min="7728" max="7936" width="9" style="1"/>
    <col min="7937" max="7937" width="4.625" style="1" customWidth="1"/>
    <col min="7938" max="7938" width="7.625" style="1" customWidth="1"/>
    <col min="7939" max="7950" width="9.625" style="1" customWidth="1"/>
    <col min="7951" max="7952" width="8.625" style="1" customWidth="1"/>
    <col min="7953" max="7958" width="9.625" style="1" customWidth="1"/>
    <col min="7959" max="7959" width="10.625" style="1" customWidth="1"/>
    <col min="7960" max="7960" width="9.625" style="1" customWidth="1"/>
    <col min="7961" max="7961" width="10.625" style="1" customWidth="1"/>
    <col min="7962" max="7962" width="9.625" style="1" customWidth="1"/>
    <col min="7963" max="7968" width="10.625" style="1" customWidth="1"/>
    <col min="7969" max="7969" width="6.625" style="1" customWidth="1"/>
    <col min="7970" max="7977" width="10.625" style="1" customWidth="1"/>
    <col min="7978" max="7983" width="9.625" style="1" customWidth="1"/>
    <col min="7984" max="8192" width="9" style="1"/>
    <col min="8193" max="8193" width="4.625" style="1" customWidth="1"/>
    <col min="8194" max="8194" width="7.625" style="1" customWidth="1"/>
    <col min="8195" max="8206" width="9.625" style="1" customWidth="1"/>
    <col min="8207" max="8208" width="8.625" style="1" customWidth="1"/>
    <col min="8209" max="8214" width="9.625" style="1" customWidth="1"/>
    <col min="8215" max="8215" width="10.625" style="1" customWidth="1"/>
    <col min="8216" max="8216" width="9.625" style="1" customWidth="1"/>
    <col min="8217" max="8217" width="10.625" style="1" customWidth="1"/>
    <col min="8218" max="8218" width="9.625" style="1" customWidth="1"/>
    <col min="8219" max="8224" width="10.625" style="1" customWidth="1"/>
    <col min="8225" max="8225" width="6.625" style="1" customWidth="1"/>
    <col min="8226" max="8233" width="10.625" style="1" customWidth="1"/>
    <col min="8234" max="8239" width="9.625" style="1" customWidth="1"/>
    <col min="8240" max="8448" width="9" style="1"/>
    <col min="8449" max="8449" width="4.625" style="1" customWidth="1"/>
    <col min="8450" max="8450" width="7.625" style="1" customWidth="1"/>
    <col min="8451" max="8462" width="9.625" style="1" customWidth="1"/>
    <col min="8463" max="8464" width="8.625" style="1" customWidth="1"/>
    <col min="8465" max="8470" width="9.625" style="1" customWidth="1"/>
    <col min="8471" max="8471" width="10.625" style="1" customWidth="1"/>
    <col min="8472" max="8472" width="9.625" style="1" customWidth="1"/>
    <col min="8473" max="8473" width="10.625" style="1" customWidth="1"/>
    <col min="8474" max="8474" width="9.625" style="1" customWidth="1"/>
    <col min="8475" max="8480" width="10.625" style="1" customWidth="1"/>
    <col min="8481" max="8481" width="6.625" style="1" customWidth="1"/>
    <col min="8482" max="8489" width="10.625" style="1" customWidth="1"/>
    <col min="8490" max="8495" width="9.625" style="1" customWidth="1"/>
    <col min="8496" max="8704" width="9" style="1"/>
    <col min="8705" max="8705" width="4.625" style="1" customWidth="1"/>
    <col min="8706" max="8706" width="7.625" style="1" customWidth="1"/>
    <col min="8707" max="8718" width="9.625" style="1" customWidth="1"/>
    <col min="8719" max="8720" width="8.625" style="1" customWidth="1"/>
    <col min="8721" max="8726" width="9.625" style="1" customWidth="1"/>
    <col min="8727" max="8727" width="10.625" style="1" customWidth="1"/>
    <col min="8728" max="8728" width="9.625" style="1" customWidth="1"/>
    <col min="8729" max="8729" width="10.625" style="1" customWidth="1"/>
    <col min="8730" max="8730" width="9.625" style="1" customWidth="1"/>
    <col min="8731" max="8736" width="10.625" style="1" customWidth="1"/>
    <col min="8737" max="8737" width="6.625" style="1" customWidth="1"/>
    <col min="8738" max="8745" width="10.625" style="1" customWidth="1"/>
    <col min="8746" max="8751" width="9.625" style="1" customWidth="1"/>
    <col min="8752" max="8960" width="9" style="1"/>
    <col min="8961" max="8961" width="4.625" style="1" customWidth="1"/>
    <col min="8962" max="8962" width="7.625" style="1" customWidth="1"/>
    <col min="8963" max="8974" width="9.625" style="1" customWidth="1"/>
    <col min="8975" max="8976" width="8.625" style="1" customWidth="1"/>
    <col min="8977" max="8982" width="9.625" style="1" customWidth="1"/>
    <col min="8983" max="8983" width="10.625" style="1" customWidth="1"/>
    <col min="8984" max="8984" width="9.625" style="1" customWidth="1"/>
    <col min="8985" max="8985" width="10.625" style="1" customWidth="1"/>
    <col min="8986" max="8986" width="9.625" style="1" customWidth="1"/>
    <col min="8987" max="8992" width="10.625" style="1" customWidth="1"/>
    <col min="8993" max="8993" width="6.625" style="1" customWidth="1"/>
    <col min="8994" max="9001" width="10.625" style="1" customWidth="1"/>
    <col min="9002" max="9007" width="9.625" style="1" customWidth="1"/>
    <col min="9008" max="9216" width="9" style="1"/>
    <col min="9217" max="9217" width="4.625" style="1" customWidth="1"/>
    <col min="9218" max="9218" width="7.625" style="1" customWidth="1"/>
    <col min="9219" max="9230" width="9.625" style="1" customWidth="1"/>
    <col min="9231" max="9232" width="8.625" style="1" customWidth="1"/>
    <col min="9233" max="9238" width="9.625" style="1" customWidth="1"/>
    <col min="9239" max="9239" width="10.625" style="1" customWidth="1"/>
    <col min="9240" max="9240" width="9.625" style="1" customWidth="1"/>
    <col min="9241" max="9241" width="10.625" style="1" customWidth="1"/>
    <col min="9242" max="9242" width="9.625" style="1" customWidth="1"/>
    <col min="9243" max="9248" width="10.625" style="1" customWidth="1"/>
    <col min="9249" max="9249" width="6.625" style="1" customWidth="1"/>
    <col min="9250" max="9257" width="10.625" style="1" customWidth="1"/>
    <col min="9258" max="9263" width="9.625" style="1" customWidth="1"/>
    <col min="9264" max="9472" width="9" style="1"/>
    <col min="9473" max="9473" width="4.625" style="1" customWidth="1"/>
    <col min="9474" max="9474" width="7.625" style="1" customWidth="1"/>
    <col min="9475" max="9486" width="9.625" style="1" customWidth="1"/>
    <col min="9487" max="9488" width="8.625" style="1" customWidth="1"/>
    <col min="9489" max="9494" width="9.625" style="1" customWidth="1"/>
    <col min="9495" max="9495" width="10.625" style="1" customWidth="1"/>
    <col min="9496" max="9496" width="9.625" style="1" customWidth="1"/>
    <col min="9497" max="9497" width="10.625" style="1" customWidth="1"/>
    <col min="9498" max="9498" width="9.625" style="1" customWidth="1"/>
    <col min="9499" max="9504" width="10.625" style="1" customWidth="1"/>
    <col min="9505" max="9505" width="6.625" style="1" customWidth="1"/>
    <col min="9506" max="9513" width="10.625" style="1" customWidth="1"/>
    <col min="9514" max="9519" width="9.625" style="1" customWidth="1"/>
    <col min="9520" max="9728" width="9" style="1"/>
    <col min="9729" max="9729" width="4.625" style="1" customWidth="1"/>
    <col min="9730" max="9730" width="7.625" style="1" customWidth="1"/>
    <col min="9731" max="9742" width="9.625" style="1" customWidth="1"/>
    <col min="9743" max="9744" width="8.625" style="1" customWidth="1"/>
    <col min="9745" max="9750" width="9.625" style="1" customWidth="1"/>
    <col min="9751" max="9751" width="10.625" style="1" customWidth="1"/>
    <col min="9752" max="9752" width="9.625" style="1" customWidth="1"/>
    <col min="9753" max="9753" width="10.625" style="1" customWidth="1"/>
    <col min="9754" max="9754" width="9.625" style="1" customWidth="1"/>
    <col min="9755" max="9760" width="10.625" style="1" customWidth="1"/>
    <col min="9761" max="9761" width="6.625" style="1" customWidth="1"/>
    <col min="9762" max="9769" width="10.625" style="1" customWidth="1"/>
    <col min="9770" max="9775" width="9.625" style="1" customWidth="1"/>
    <col min="9776" max="9984" width="9" style="1"/>
    <col min="9985" max="9985" width="4.625" style="1" customWidth="1"/>
    <col min="9986" max="9986" width="7.625" style="1" customWidth="1"/>
    <col min="9987" max="9998" width="9.625" style="1" customWidth="1"/>
    <col min="9999" max="10000" width="8.625" style="1" customWidth="1"/>
    <col min="10001" max="10006" width="9.625" style="1" customWidth="1"/>
    <col min="10007" max="10007" width="10.625" style="1" customWidth="1"/>
    <col min="10008" max="10008" width="9.625" style="1" customWidth="1"/>
    <col min="10009" max="10009" width="10.625" style="1" customWidth="1"/>
    <col min="10010" max="10010" width="9.625" style="1" customWidth="1"/>
    <col min="10011" max="10016" width="10.625" style="1" customWidth="1"/>
    <col min="10017" max="10017" width="6.625" style="1" customWidth="1"/>
    <col min="10018" max="10025" width="10.625" style="1" customWidth="1"/>
    <col min="10026" max="10031" width="9.625" style="1" customWidth="1"/>
    <col min="10032" max="10240" width="9" style="1"/>
    <col min="10241" max="10241" width="4.625" style="1" customWidth="1"/>
    <col min="10242" max="10242" width="7.625" style="1" customWidth="1"/>
    <col min="10243" max="10254" width="9.625" style="1" customWidth="1"/>
    <col min="10255" max="10256" width="8.625" style="1" customWidth="1"/>
    <col min="10257" max="10262" width="9.625" style="1" customWidth="1"/>
    <col min="10263" max="10263" width="10.625" style="1" customWidth="1"/>
    <col min="10264" max="10264" width="9.625" style="1" customWidth="1"/>
    <col min="10265" max="10265" width="10.625" style="1" customWidth="1"/>
    <col min="10266" max="10266" width="9.625" style="1" customWidth="1"/>
    <col min="10267" max="10272" width="10.625" style="1" customWidth="1"/>
    <col min="10273" max="10273" width="6.625" style="1" customWidth="1"/>
    <col min="10274" max="10281" width="10.625" style="1" customWidth="1"/>
    <col min="10282" max="10287" width="9.625" style="1" customWidth="1"/>
    <col min="10288" max="10496" width="9" style="1"/>
    <col min="10497" max="10497" width="4.625" style="1" customWidth="1"/>
    <col min="10498" max="10498" width="7.625" style="1" customWidth="1"/>
    <col min="10499" max="10510" width="9.625" style="1" customWidth="1"/>
    <col min="10511" max="10512" width="8.625" style="1" customWidth="1"/>
    <col min="10513" max="10518" width="9.625" style="1" customWidth="1"/>
    <col min="10519" max="10519" width="10.625" style="1" customWidth="1"/>
    <col min="10520" max="10520" width="9.625" style="1" customWidth="1"/>
    <col min="10521" max="10521" width="10.625" style="1" customWidth="1"/>
    <col min="10522" max="10522" width="9.625" style="1" customWidth="1"/>
    <col min="10523" max="10528" width="10.625" style="1" customWidth="1"/>
    <col min="10529" max="10529" width="6.625" style="1" customWidth="1"/>
    <col min="10530" max="10537" width="10.625" style="1" customWidth="1"/>
    <col min="10538" max="10543" width="9.625" style="1" customWidth="1"/>
    <col min="10544" max="10752" width="9" style="1"/>
    <col min="10753" max="10753" width="4.625" style="1" customWidth="1"/>
    <col min="10754" max="10754" width="7.625" style="1" customWidth="1"/>
    <col min="10755" max="10766" width="9.625" style="1" customWidth="1"/>
    <col min="10767" max="10768" width="8.625" style="1" customWidth="1"/>
    <col min="10769" max="10774" width="9.625" style="1" customWidth="1"/>
    <col min="10775" max="10775" width="10.625" style="1" customWidth="1"/>
    <col min="10776" max="10776" width="9.625" style="1" customWidth="1"/>
    <col min="10777" max="10777" width="10.625" style="1" customWidth="1"/>
    <col min="10778" max="10778" width="9.625" style="1" customWidth="1"/>
    <col min="10779" max="10784" width="10.625" style="1" customWidth="1"/>
    <col min="10785" max="10785" width="6.625" style="1" customWidth="1"/>
    <col min="10786" max="10793" width="10.625" style="1" customWidth="1"/>
    <col min="10794" max="10799" width="9.625" style="1" customWidth="1"/>
    <col min="10800" max="11008" width="9" style="1"/>
    <col min="11009" max="11009" width="4.625" style="1" customWidth="1"/>
    <col min="11010" max="11010" width="7.625" style="1" customWidth="1"/>
    <col min="11011" max="11022" width="9.625" style="1" customWidth="1"/>
    <col min="11023" max="11024" width="8.625" style="1" customWidth="1"/>
    <col min="11025" max="11030" width="9.625" style="1" customWidth="1"/>
    <col min="11031" max="11031" width="10.625" style="1" customWidth="1"/>
    <col min="11032" max="11032" width="9.625" style="1" customWidth="1"/>
    <col min="11033" max="11033" width="10.625" style="1" customWidth="1"/>
    <col min="11034" max="11034" width="9.625" style="1" customWidth="1"/>
    <col min="11035" max="11040" width="10.625" style="1" customWidth="1"/>
    <col min="11041" max="11041" width="6.625" style="1" customWidth="1"/>
    <col min="11042" max="11049" width="10.625" style="1" customWidth="1"/>
    <col min="11050" max="11055" width="9.625" style="1" customWidth="1"/>
    <col min="11056" max="11264" width="9" style="1"/>
    <col min="11265" max="11265" width="4.625" style="1" customWidth="1"/>
    <col min="11266" max="11266" width="7.625" style="1" customWidth="1"/>
    <col min="11267" max="11278" width="9.625" style="1" customWidth="1"/>
    <col min="11279" max="11280" width="8.625" style="1" customWidth="1"/>
    <col min="11281" max="11286" width="9.625" style="1" customWidth="1"/>
    <col min="11287" max="11287" width="10.625" style="1" customWidth="1"/>
    <col min="11288" max="11288" width="9.625" style="1" customWidth="1"/>
    <col min="11289" max="11289" width="10.625" style="1" customWidth="1"/>
    <col min="11290" max="11290" width="9.625" style="1" customWidth="1"/>
    <col min="11291" max="11296" width="10.625" style="1" customWidth="1"/>
    <col min="11297" max="11297" width="6.625" style="1" customWidth="1"/>
    <col min="11298" max="11305" width="10.625" style="1" customWidth="1"/>
    <col min="11306" max="11311" width="9.625" style="1" customWidth="1"/>
    <col min="11312" max="11520" width="9" style="1"/>
    <col min="11521" max="11521" width="4.625" style="1" customWidth="1"/>
    <col min="11522" max="11522" width="7.625" style="1" customWidth="1"/>
    <col min="11523" max="11534" width="9.625" style="1" customWidth="1"/>
    <col min="11535" max="11536" width="8.625" style="1" customWidth="1"/>
    <col min="11537" max="11542" width="9.625" style="1" customWidth="1"/>
    <col min="11543" max="11543" width="10.625" style="1" customWidth="1"/>
    <col min="11544" max="11544" width="9.625" style="1" customWidth="1"/>
    <col min="11545" max="11545" width="10.625" style="1" customWidth="1"/>
    <col min="11546" max="11546" width="9.625" style="1" customWidth="1"/>
    <col min="11547" max="11552" width="10.625" style="1" customWidth="1"/>
    <col min="11553" max="11553" width="6.625" style="1" customWidth="1"/>
    <col min="11554" max="11561" width="10.625" style="1" customWidth="1"/>
    <col min="11562" max="11567" width="9.625" style="1" customWidth="1"/>
    <col min="11568" max="11776" width="9" style="1"/>
    <col min="11777" max="11777" width="4.625" style="1" customWidth="1"/>
    <col min="11778" max="11778" width="7.625" style="1" customWidth="1"/>
    <col min="11779" max="11790" width="9.625" style="1" customWidth="1"/>
    <col min="11791" max="11792" width="8.625" style="1" customWidth="1"/>
    <col min="11793" max="11798" width="9.625" style="1" customWidth="1"/>
    <col min="11799" max="11799" width="10.625" style="1" customWidth="1"/>
    <col min="11800" max="11800" width="9.625" style="1" customWidth="1"/>
    <col min="11801" max="11801" width="10.625" style="1" customWidth="1"/>
    <col min="11802" max="11802" width="9.625" style="1" customWidth="1"/>
    <col min="11803" max="11808" width="10.625" style="1" customWidth="1"/>
    <col min="11809" max="11809" width="6.625" style="1" customWidth="1"/>
    <col min="11810" max="11817" width="10.625" style="1" customWidth="1"/>
    <col min="11818" max="11823" width="9.625" style="1" customWidth="1"/>
    <col min="11824" max="12032" width="9" style="1"/>
    <col min="12033" max="12033" width="4.625" style="1" customWidth="1"/>
    <col min="12034" max="12034" width="7.625" style="1" customWidth="1"/>
    <col min="12035" max="12046" width="9.625" style="1" customWidth="1"/>
    <col min="12047" max="12048" width="8.625" style="1" customWidth="1"/>
    <col min="12049" max="12054" width="9.625" style="1" customWidth="1"/>
    <col min="12055" max="12055" width="10.625" style="1" customWidth="1"/>
    <col min="12056" max="12056" width="9.625" style="1" customWidth="1"/>
    <col min="12057" max="12057" width="10.625" style="1" customWidth="1"/>
    <col min="12058" max="12058" width="9.625" style="1" customWidth="1"/>
    <col min="12059" max="12064" width="10.625" style="1" customWidth="1"/>
    <col min="12065" max="12065" width="6.625" style="1" customWidth="1"/>
    <col min="12066" max="12073" width="10.625" style="1" customWidth="1"/>
    <col min="12074" max="12079" width="9.625" style="1" customWidth="1"/>
    <col min="12080" max="12288" width="9" style="1"/>
    <col min="12289" max="12289" width="4.625" style="1" customWidth="1"/>
    <col min="12290" max="12290" width="7.625" style="1" customWidth="1"/>
    <col min="12291" max="12302" width="9.625" style="1" customWidth="1"/>
    <col min="12303" max="12304" width="8.625" style="1" customWidth="1"/>
    <col min="12305" max="12310" width="9.625" style="1" customWidth="1"/>
    <col min="12311" max="12311" width="10.625" style="1" customWidth="1"/>
    <col min="12312" max="12312" width="9.625" style="1" customWidth="1"/>
    <col min="12313" max="12313" width="10.625" style="1" customWidth="1"/>
    <col min="12314" max="12314" width="9.625" style="1" customWidth="1"/>
    <col min="12315" max="12320" width="10.625" style="1" customWidth="1"/>
    <col min="12321" max="12321" width="6.625" style="1" customWidth="1"/>
    <col min="12322" max="12329" width="10.625" style="1" customWidth="1"/>
    <col min="12330" max="12335" width="9.625" style="1" customWidth="1"/>
    <col min="12336" max="12544" width="9" style="1"/>
    <col min="12545" max="12545" width="4.625" style="1" customWidth="1"/>
    <col min="12546" max="12546" width="7.625" style="1" customWidth="1"/>
    <col min="12547" max="12558" width="9.625" style="1" customWidth="1"/>
    <col min="12559" max="12560" width="8.625" style="1" customWidth="1"/>
    <col min="12561" max="12566" width="9.625" style="1" customWidth="1"/>
    <col min="12567" max="12567" width="10.625" style="1" customWidth="1"/>
    <col min="12568" max="12568" width="9.625" style="1" customWidth="1"/>
    <col min="12569" max="12569" width="10.625" style="1" customWidth="1"/>
    <col min="12570" max="12570" width="9.625" style="1" customWidth="1"/>
    <col min="12571" max="12576" width="10.625" style="1" customWidth="1"/>
    <col min="12577" max="12577" width="6.625" style="1" customWidth="1"/>
    <col min="12578" max="12585" width="10.625" style="1" customWidth="1"/>
    <col min="12586" max="12591" width="9.625" style="1" customWidth="1"/>
    <col min="12592" max="12800" width="9" style="1"/>
    <col min="12801" max="12801" width="4.625" style="1" customWidth="1"/>
    <col min="12802" max="12802" width="7.625" style="1" customWidth="1"/>
    <col min="12803" max="12814" width="9.625" style="1" customWidth="1"/>
    <col min="12815" max="12816" width="8.625" style="1" customWidth="1"/>
    <col min="12817" max="12822" width="9.625" style="1" customWidth="1"/>
    <col min="12823" max="12823" width="10.625" style="1" customWidth="1"/>
    <col min="12824" max="12824" width="9.625" style="1" customWidth="1"/>
    <col min="12825" max="12825" width="10.625" style="1" customWidth="1"/>
    <col min="12826" max="12826" width="9.625" style="1" customWidth="1"/>
    <col min="12827" max="12832" width="10.625" style="1" customWidth="1"/>
    <col min="12833" max="12833" width="6.625" style="1" customWidth="1"/>
    <col min="12834" max="12841" width="10.625" style="1" customWidth="1"/>
    <col min="12842" max="12847" width="9.625" style="1" customWidth="1"/>
    <col min="12848" max="13056" width="9" style="1"/>
    <col min="13057" max="13057" width="4.625" style="1" customWidth="1"/>
    <col min="13058" max="13058" width="7.625" style="1" customWidth="1"/>
    <col min="13059" max="13070" width="9.625" style="1" customWidth="1"/>
    <col min="13071" max="13072" width="8.625" style="1" customWidth="1"/>
    <col min="13073" max="13078" width="9.625" style="1" customWidth="1"/>
    <col min="13079" max="13079" width="10.625" style="1" customWidth="1"/>
    <col min="13080" max="13080" width="9.625" style="1" customWidth="1"/>
    <col min="13081" max="13081" width="10.625" style="1" customWidth="1"/>
    <col min="13082" max="13082" width="9.625" style="1" customWidth="1"/>
    <col min="13083" max="13088" width="10.625" style="1" customWidth="1"/>
    <col min="13089" max="13089" width="6.625" style="1" customWidth="1"/>
    <col min="13090" max="13097" width="10.625" style="1" customWidth="1"/>
    <col min="13098" max="13103" width="9.625" style="1" customWidth="1"/>
    <col min="13104" max="13312" width="9" style="1"/>
    <col min="13313" max="13313" width="4.625" style="1" customWidth="1"/>
    <col min="13314" max="13314" width="7.625" style="1" customWidth="1"/>
    <col min="13315" max="13326" width="9.625" style="1" customWidth="1"/>
    <col min="13327" max="13328" width="8.625" style="1" customWidth="1"/>
    <col min="13329" max="13334" width="9.625" style="1" customWidth="1"/>
    <col min="13335" max="13335" width="10.625" style="1" customWidth="1"/>
    <col min="13336" max="13336" width="9.625" style="1" customWidth="1"/>
    <col min="13337" max="13337" width="10.625" style="1" customWidth="1"/>
    <col min="13338" max="13338" width="9.625" style="1" customWidth="1"/>
    <col min="13339" max="13344" width="10.625" style="1" customWidth="1"/>
    <col min="13345" max="13345" width="6.625" style="1" customWidth="1"/>
    <col min="13346" max="13353" width="10.625" style="1" customWidth="1"/>
    <col min="13354" max="13359" width="9.625" style="1" customWidth="1"/>
    <col min="13360" max="13568" width="9" style="1"/>
    <col min="13569" max="13569" width="4.625" style="1" customWidth="1"/>
    <col min="13570" max="13570" width="7.625" style="1" customWidth="1"/>
    <col min="13571" max="13582" width="9.625" style="1" customWidth="1"/>
    <col min="13583" max="13584" width="8.625" style="1" customWidth="1"/>
    <col min="13585" max="13590" width="9.625" style="1" customWidth="1"/>
    <col min="13591" max="13591" width="10.625" style="1" customWidth="1"/>
    <col min="13592" max="13592" width="9.625" style="1" customWidth="1"/>
    <col min="13593" max="13593" width="10.625" style="1" customWidth="1"/>
    <col min="13594" max="13594" width="9.625" style="1" customWidth="1"/>
    <col min="13595" max="13600" width="10.625" style="1" customWidth="1"/>
    <col min="13601" max="13601" width="6.625" style="1" customWidth="1"/>
    <col min="13602" max="13609" width="10.625" style="1" customWidth="1"/>
    <col min="13610" max="13615" width="9.625" style="1" customWidth="1"/>
    <col min="13616" max="13824" width="9" style="1"/>
    <col min="13825" max="13825" width="4.625" style="1" customWidth="1"/>
    <col min="13826" max="13826" width="7.625" style="1" customWidth="1"/>
    <col min="13827" max="13838" width="9.625" style="1" customWidth="1"/>
    <col min="13839" max="13840" width="8.625" style="1" customWidth="1"/>
    <col min="13841" max="13846" width="9.625" style="1" customWidth="1"/>
    <col min="13847" max="13847" width="10.625" style="1" customWidth="1"/>
    <col min="13848" max="13848" width="9.625" style="1" customWidth="1"/>
    <col min="13849" max="13849" width="10.625" style="1" customWidth="1"/>
    <col min="13850" max="13850" width="9.625" style="1" customWidth="1"/>
    <col min="13851" max="13856" width="10.625" style="1" customWidth="1"/>
    <col min="13857" max="13857" width="6.625" style="1" customWidth="1"/>
    <col min="13858" max="13865" width="10.625" style="1" customWidth="1"/>
    <col min="13866" max="13871" width="9.625" style="1" customWidth="1"/>
    <col min="13872" max="14080" width="9" style="1"/>
    <col min="14081" max="14081" width="4.625" style="1" customWidth="1"/>
    <col min="14082" max="14082" width="7.625" style="1" customWidth="1"/>
    <col min="14083" max="14094" width="9.625" style="1" customWidth="1"/>
    <col min="14095" max="14096" width="8.625" style="1" customWidth="1"/>
    <col min="14097" max="14102" width="9.625" style="1" customWidth="1"/>
    <col min="14103" max="14103" width="10.625" style="1" customWidth="1"/>
    <col min="14104" max="14104" width="9.625" style="1" customWidth="1"/>
    <col min="14105" max="14105" width="10.625" style="1" customWidth="1"/>
    <col min="14106" max="14106" width="9.625" style="1" customWidth="1"/>
    <col min="14107" max="14112" width="10.625" style="1" customWidth="1"/>
    <col min="14113" max="14113" width="6.625" style="1" customWidth="1"/>
    <col min="14114" max="14121" width="10.625" style="1" customWidth="1"/>
    <col min="14122" max="14127" width="9.625" style="1" customWidth="1"/>
    <col min="14128" max="14336" width="9" style="1"/>
    <col min="14337" max="14337" width="4.625" style="1" customWidth="1"/>
    <col min="14338" max="14338" width="7.625" style="1" customWidth="1"/>
    <col min="14339" max="14350" width="9.625" style="1" customWidth="1"/>
    <col min="14351" max="14352" width="8.625" style="1" customWidth="1"/>
    <col min="14353" max="14358" width="9.625" style="1" customWidth="1"/>
    <col min="14359" max="14359" width="10.625" style="1" customWidth="1"/>
    <col min="14360" max="14360" width="9.625" style="1" customWidth="1"/>
    <col min="14361" max="14361" width="10.625" style="1" customWidth="1"/>
    <col min="14362" max="14362" width="9.625" style="1" customWidth="1"/>
    <col min="14363" max="14368" width="10.625" style="1" customWidth="1"/>
    <col min="14369" max="14369" width="6.625" style="1" customWidth="1"/>
    <col min="14370" max="14377" width="10.625" style="1" customWidth="1"/>
    <col min="14378" max="14383" width="9.625" style="1" customWidth="1"/>
    <col min="14384" max="14592" width="9" style="1"/>
    <col min="14593" max="14593" width="4.625" style="1" customWidth="1"/>
    <col min="14594" max="14594" width="7.625" style="1" customWidth="1"/>
    <col min="14595" max="14606" width="9.625" style="1" customWidth="1"/>
    <col min="14607" max="14608" width="8.625" style="1" customWidth="1"/>
    <col min="14609" max="14614" width="9.625" style="1" customWidth="1"/>
    <col min="14615" max="14615" width="10.625" style="1" customWidth="1"/>
    <col min="14616" max="14616" width="9.625" style="1" customWidth="1"/>
    <col min="14617" max="14617" width="10.625" style="1" customWidth="1"/>
    <col min="14618" max="14618" width="9.625" style="1" customWidth="1"/>
    <col min="14619" max="14624" width="10.625" style="1" customWidth="1"/>
    <col min="14625" max="14625" width="6.625" style="1" customWidth="1"/>
    <col min="14626" max="14633" width="10.625" style="1" customWidth="1"/>
    <col min="14634" max="14639" width="9.625" style="1" customWidth="1"/>
    <col min="14640" max="14848" width="9" style="1"/>
    <col min="14849" max="14849" width="4.625" style="1" customWidth="1"/>
    <col min="14850" max="14850" width="7.625" style="1" customWidth="1"/>
    <col min="14851" max="14862" width="9.625" style="1" customWidth="1"/>
    <col min="14863" max="14864" width="8.625" style="1" customWidth="1"/>
    <col min="14865" max="14870" width="9.625" style="1" customWidth="1"/>
    <col min="14871" max="14871" width="10.625" style="1" customWidth="1"/>
    <col min="14872" max="14872" width="9.625" style="1" customWidth="1"/>
    <col min="14873" max="14873" width="10.625" style="1" customWidth="1"/>
    <col min="14874" max="14874" width="9.625" style="1" customWidth="1"/>
    <col min="14875" max="14880" width="10.625" style="1" customWidth="1"/>
    <col min="14881" max="14881" width="6.625" style="1" customWidth="1"/>
    <col min="14882" max="14889" width="10.625" style="1" customWidth="1"/>
    <col min="14890" max="14895" width="9.625" style="1" customWidth="1"/>
    <col min="14896" max="15104" width="9" style="1"/>
    <col min="15105" max="15105" width="4.625" style="1" customWidth="1"/>
    <col min="15106" max="15106" width="7.625" style="1" customWidth="1"/>
    <col min="15107" max="15118" width="9.625" style="1" customWidth="1"/>
    <col min="15119" max="15120" width="8.625" style="1" customWidth="1"/>
    <col min="15121" max="15126" width="9.625" style="1" customWidth="1"/>
    <col min="15127" max="15127" width="10.625" style="1" customWidth="1"/>
    <col min="15128" max="15128" width="9.625" style="1" customWidth="1"/>
    <col min="15129" max="15129" width="10.625" style="1" customWidth="1"/>
    <col min="15130" max="15130" width="9.625" style="1" customWidth="1"/>
    <col min="15131" max="15136" width="10.625" style="1" customWidth="1"/>
    <col min="15137" max="15137" width="6.625" style="1" customWidth="1"/>
    <col min="15138" max="15145" width="10.625" style="1" customWidth="1"/>
    <col min="15146" max="15151" width="9.625" style="1" customWidth="1"/>
    <col min="15152" max="15360" width="9" style="1"/>
    <col min="15361" max="15361" width="4.625" style="1" customWidth="1"/>
    <col min="15362" max="15362" width="7.625" style="1" customWidth="1"/>
    <col min="15363" max="15374" width="9.625" style="1" customWidth="1"/>
    <col min="15375" max="15376" width="8.625" style="1" customWidth="1"/>
    <col min="15377" max="15382" width="9.625" style="1" customWidth="1"/>
    <col min="15383" max="15383" width="10.625" style="1" customWidth="1"/>
    <col min="15384" max="15384" width="9.625" style="1" customWidth="1"/>
    <col min="15385" max="15385" width="10.625" style="1" customWidth="1"/>
    <col min="15386" max="15386" width="9.625" style="1" customWidth="1"/>
    <col min="15387" max="15392" width="10.625" style="1" customWidth="1"/>
    <col min="15393" max="15393" width="6.625" style="1" customWidth="1"/>
    <col min="15394" max="15401" width="10.625" style="1" customWidth="1"/>
    <col min="15402" max="15407" width="9.625" style="1" customWidth="1"/>
    <col min="15408" max="15616" width="9" style="1"/>
    <col min="15617" max="15617" width="4.625" style="1" customWidth="1"/>
    <col min="15618" max="15618" width="7.625" style="1" customWidth="1"/>
    <col min="15619" max="15630" width="9.625" style="1" customWidth="1"/>
    <col min="15631" max="15632" width="8.625" style="1" customWidth="1"/>
    <col min="15633" max="15638" width="9.625" style="1" customWidth="1"/>
    <col min="15639" max="15639" width="10.625" style="1" customWidth="1"/>
    <col min="15640" max="15640" width="9.625" style="1" customWidth="1"/>
    <col min="15641" max="15641" width="10.625" style="1" customWidth="1"/>
    <col min="15642" max="15642" width="9.625" style="1" customWidth="1"/>
    <col min="15643" max="15648" width="10.625" style="1" customWidth="1"/>
    <col min="15649" max="15649" width="6.625" style="1" customWidth="1"/>
    <col min="15650" max="15657" width="10.625" style="1" customWidth="1"/>
    <col min="15658" max="15663" width="9.625" style="1" customWidth="1"/>
    <col min="15664" max="15872" width="9" style="1"/>
    <col min="15873" max="15873" width="4.625" style="1" customWidth="1"/>
    <col min="15874" max="15874" width="7.625" style="1" customWidth="1"/>
    <col min="15875" max="15886" width="9.625" style="1" customWidth="1"/>
    <col min="15887" max="15888" width="8.625" style="1" customWidth="1"/>
    <col min="15889" max="15894" width="9.625" style="1" customWidth="1"/>
    <col min="15895" max="15895" width="10.625" style="1" customWidth="1"/>
    <col min="15896" max="15896" width="9.625" style="1" customWidth="1"/>
    <col min="15897" max="15897" width="10.625" style="1" customWidth="1"/>
    <col min="15898" max="15898" width="9.625" style="1" customWidth="1"/>
    <col min="15899" max="15904" width="10.625" style="1" customWidth="1"/>
    <col min="15905" max="15905" width="6.625" style="1" customWidth="1"/>
    <col min="15906" max="15913" width="10.625" style="1" customWidth="1"/>
    <col min="15914" max="15919" width="9.625" style="1" customWidth="1"/>
    <col min="15920" max="16128" width="9" style="1"/>
    <col min="16129" max="16129" width="4.625" style="1" customWidth="1"/>
    <col min="16130" max="16130" width="7.625" style="1" customWidth="1"/>
    <col min="16131" max="16142" width="9.625" style="1" customWidth="1"/>
    <col min="16143" max="16144" width="8.625" style="1" customWidth="1"/>
    <col min="16145" max="16150" width="9.625" style="1" customWidth="1"/>
    <col min="16151" max="16151" width="10.625" style="1" customWidth="1"/>
    <col min="16152" max="16152" width="9.625" style="1" customWidth="1"/>
    <col min="16153" max="16153" width="10.625" style="1" customWidth="1"/>
    <col min="16154" max="16154" width="9.625" style="1" customWidth="1"/>
    <col min="16155" max="16160" width="10.625" style="1" customWidth="1"/>
    <col min="16161" max="16161" width="6.625" style="1" customWidth="1"/>
    <col min="16162" max="16169" width="10.625" style="1" customWidth="1"/>
    <col min="16170" max="16175" width="9.625" style="1" customWidth="1"/>
    <col min="16176" max="16384" width="9" style="1"/>
  </cols>
  <sheetData>
    <row r="1" spans="1:47" ht="30" customHeight="1" x14ac:dyDescent="0.15">
      <c r="A1" s="268" t="s">
        <v>0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70"/>
    </row>
    <row r="2" spans="1:47" ht="15" customHeight="1" x14ac:dyDescent="0.15">
      <c r="A2" s="181" t="s">
        <v>225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" t="s">
        <v>335</v>
      </c>
    </row>
    <row r="3" spans="1:47" ht="15" customHeight="1" thickBot="1" x14ac:dyDescent="0.2">
      <c r="A3" s="181" t="s">
        <v>2</v>
      </c>
      <c r="B3" s="181"/>
      <c r="C3" s="181"/>
      <c r="D3" s="181"/>
      <c r="E3" s="181"/>
      <c r="F3" s="181"/>
      <c r="G3" s="181" t="s">
        <v>3</v>
      </c>
      <c r="H3" s="181"/>
      <c r="I3" s="181"/>
      <c r="J3" s="181"/>
      <c r="K3" s="181"/>
      <c r="L3" s="181"/>
      <c r="M3" s="181"/>
      <c r="O3" s="1" t="s">
        <v>4</v>
      </c>
      <c r="T3" s="1" t="s">
        <v>5</v>
      </c>
      <c r="X3" s="1" t="s">
        <v>6</v>
      </c>
      <c r="AB3" s="1" t="s">
        <v>7</v>
      </c>
      <c r="AH3" s="1" t="s">
        <v>8</v>
      </c>
    </row>
    <row r="4" spans="1:47" ht="14.45" customHeight="1" thickTop="1" x14ac:dyDescent="0.15">
      <c r="A4" s="197"/>
      <c r="B4" s="261" t="s">
        <v>9</v>
      </c>
      <c r="C4" s="271"/>
      <c r="D4" s="271"/>
      <c r="E4" s="271"/>
      <c r="F4" s="272"/>
      <c r="G4" s="260" t="s">
        <v>10</v>
      </c>
      <c r="H4" s="261"/>
      <c r="I4" s="261"/>
      <c r="J4" s="261"/>
      <c r="K4" s="261"/>
      <c r="L4" s="262"/>
      <c r="M4" s="198"/>
      <c r="N4" s="3"/>
      <c r="O4" s="231" t="s">
        <v>11</v>
      </c>
      <c r="P4" s="232"/>
      <c r="Q4" s="248" t="s">
        <v>12</v>
      </c>
      <c r="R4" s="232"/>
      <c r="S4" s="233"/>
      <c r="T4" s="231" t="s">
        <v>13</v>
      </c>
      <c r="U4" s="249"/>
      <c r="V4" s="249"/>
      <c r="W4" s="250"/>
      <c r="X4" s="231" t="s">
        <v>14</v>
      </c>
      <c r="Y4" s="232"/>
      <c r="Z4" s="232"/>
      <c r="AA4" s="233"/>
      <c r="AB4" s="234" t="s">
        <v>15</v>
      </c>
      <c r="AC4" s="235"/>
      <c r="AD4" s="235"/>
      <c r="AE4" s="235"/>
      <c r="AF4" s="236"/>
      <c r="AH4" s="234" t="s">
        <v>16</v>
      </c>
      <c r="AI4" s="237"/>
      <c r="AJ4" s="237"/>
      <c r="AK4" s="237"/>
      <c r="AL4" s="237"/>
      <c r="AM4" s="237"/>
      <c r="AN4" s="235"/>
      <c r="AO4" s="236"/>
      <c r="AP4" s="234" t="s">
        <v>17</v>
      </c>
      <c r="AQ4" s="237"/>
      <c r="AR4" s="235"/>
      <c r="AS4" s="235"/>
      <c r="AT4" s="235"/>
      <c r="AU4" s="236"/>
    </row>
    <row r="5" spans="1:47" ht="39.950000000000003" customHeight="1" x14ac:dyDescent="0.15">
      <c r="A5" s="199" t="s">
        <v>18</v>
      </c>
      <c r="B5" s="200" t="s">
        <v>19</v>
      </c>
      <c r="C5" s="186" t="s">
        <v>20</v>
      </c>
      <c r="D5" s="186" t="s">
        <v>21</v>
      </c>
      <c r="E5" s="186" t="s">
        <v>22</v>
      </c>
      <c r="F5" s="211" t="s">
        <v>23</v>
      </c>
      <c r="G5" s="189" t="s">
        <v>19</v>
      </c>
      <c r="H5" s="190" t="s">
        <v>20</v>
      </c>
      <c r="I5" s="190" t="s">
        <v>21</v>
      </c>
      <c r="J5" s="190" t="s">
        <v>24</v>
      </c>
      <c r="K5" s="190" t="s">
        <v>25</v>
      </c>
      <c r="L5" s="191" t="s">
        <v>26</v>
      </c>
      <c r="M5" s="201"/>
      <c r="N5" s="12"/>
      <c r="O5" s="4" t="s">
        <v>27</v>
      </c>
      <c r="P5" s="13" t="s">
        <v>28</v>
      </c>
      <c r="Q5" s="14" t="s">
        <v>29</v>
      </c>
      <c r="R5" s="13" t="s">
        <v>30</v>
      </c>
      <c r="S5" s="15" t="s">
        <v>31</v>
      </c>
      <c r="T5" s="4" t="s">
        <v>32</v>
      </c>
      <c r="U5" s="13" t="s">
        <v>25</v>
      </c>
      <c r="V5" s="224" t="s">
        <v>26</v>
      </c>
      <c r="W5" s="225"/>
      <c r="X5" s="226" t="s">
        <v>33</v>
      </c>
      <c r="Y5" s="224"/>
      <c r="Z5" s="224" t="s">
        <v>34</v>
      </c>
      <c r="AA5" s="225"/>
      <c r="AB5" s="16" t="s">
        <v>35</v>
      </c>
      <c r="AC5" s="238" t="s">
        <v>36</v>
      </c>
      <c r="AD5" s="239"/>
      <c r="AE5" s="238" t="s">
        <v>37</v>
      </c>
      <c r="AF5" s="240"/>
      <c r="AH5" s="17" t="s">
        <v>32</v>
      </c>
      <c r="AI5" s="18" t="s">
        <v>31</v>
      </c>
      <c r="AJ5" s="223" t="s">
        <v>35</v>
      </c>
      <c r="AK5" s="241"/>
      <c r="AL5" s="223" t="s">
        <v>36</v>
      </c>
      <c r="AM5" s="223"/>
      <c r="AN5" s="224" t="s">
        <v>37</v>
      </c>
      <c r="AO5" s="225"/>
      <c r="AP5" s="226" t="s">
        <v>35</v>
      </c>
      <c r="AQ5" s="227"/>
      <c r="AR5" s="224" t="s">
        <v>36</v>
      </c>
      <c r="AS5" s="227"/>
      <c r="AT5" s="224" t="s">
        <v>37</v>
      </c>
      <c r="AU5" s="228"/>
    </row>
    <row r="6" spans="1:47" ht="14.45" customHeight="1" x14ac:dyDescent="0.15">
      <c r="A6" s="202"/>
      <c r="B6" s="182" t="s">
        <v>38</v>
      </c>
      <c r="C6" s="192" t="s">
        <v>39</v>
      </c>
      <c r="D6" s="192" t="s">
        <v>39</v>
      </c>
      <c r="E6" s="192" t="s">
        <v>39</v>
      </c>
      <c r="F6" s="193" t="s">
        <v>39</v>
      </c>
      <c r="G6" s="183" t="s">
        <v>38</v>
      </c>
      <c r="H6" s="194" t="s">
        <v>39</v>
      </c>
      <c r="I6" s="194" t="s">
        <v>39</v>
      </c>
      <c r="J6" s="195" t="s">
        <v>112</v>
      </c>
      <c r="K6" s="195" t="s">
        <v>226</v>
      </c>
      <c r="L6" s="196" t="s">
        <v>227</v>
      </c>
      <c r="M6" s="201"/>
      <c r="N6" s="12"/>
      <c r="O6" s="26" t="s">
        <v>228</v>
      </c>
      <c r="P6" s="27" t="s">
        <v>116</v>
      </c>
      <c r="Q6" s="28"/>
      <c r="R6" s="27" t="s">
        <v>117</v>
      </c>
      <c r="S6" s="29" t="s">
        <v>118</v>
      </c>
      <c r="T6" s="30" t="s">
        <v>119</v>
      </c>
      <c r="U6" s="24" t="s">
        <v>120</v>
      </c>
      <c r="V6" s="24" t="s">
        <v>121</v>
      </c>
      <c r="W6" s="31" t="s">
        <v>229</v>
      </c>
      <c r="X6" s="30" t="s">
        <v>123</v>
      </c>
      <c r="Y6" s="32" t="s">
        <v>122</v>
      </c>
      <c r="Z6" s="33" t="s">
        <v>124</v>
      </c>
      <c r="AA6" s="31" t="s">
        <v>229</v>
      </c>
      <c r="AB6" s="34" t="s">
        <v>125</v>
      </c>
      <c r="AC6" s="35" t="s">
        <v>126</v>
      </c>
      <c r="AD6" s="35" t="s">
        <v>230</v>
      </c>
      <c r="AE6" s="36" t="s">
        <v>231</v>
      </c>
      <c r="AF6" s="37" t="s">
        <v>232</v>
      </c>
      <c r="AH6" s="38" t="s">
        <v>130</v>
      </c>
      <c r="AI6" s="39" t="s">
        <v>131</v>
      </c>
      <c r="AJ6" s="40"/>
      <c r="AK6" s="41" t="s">
        <v>132</v>
      </c>
      <c r="AL6" s="40"/>
      <c r="AM6" s="41" t="s">
        <v>133</v>
      </c>
      <c r="AN6" s="40"/>
      <c r="AO6" s="42" t="s">
        <v>134</v>
      </c>
      <c r="AP6" s="43" t="s">
        <v>63</v>
      </c>
      <c r="AQ6" s="44" t="s">
        <v>64</v>
      </c>
      <c r="AR6" s="44" t="s">
        <v>63</v>
      </c>
      <c r="AS6" s="44" t="s">
        <v>64</v>
      </c>
      <c r="AT6" s="44" t="s">
        <v>63</v>
      </c>
      <c r="AU6" s="45" t="s">
        <v>64</v>
      </c>
    </row>
    <row r="7" spans="1:47" ht="14.45" customHeight="1" x14ac:dyDescent="0.15">
      <c r="A7" s="203" t="s">
        <v>65</v>
      </c>
      <c r="B7" s="204" t="s">
        <v>208</v>
      </c>
      <c r="C7" s="49">
        <v>1188</v>
      </c>
      <c r="D7" s="49">
        <v>1</v>
      </c>
      <c r="E7" s="49">
        <v>392</v>
      </c>
      <c r="F7" s="115">
        <v>0</v>
      </c>
      <c r="G7" s="51" t="s">
        <v>67</v>
      </c>
      <c r="H7" s="49">
        <v>2689162</v>
      </c>
      <c r="I7" s="49">
        <v>1873</v>
      </c>
      <c r="J7" s="52">
        <v>0</v>
      </c>
      <c r="K7" s="49">
        <v>100000</v>
      </c>
      <c r="L7" s="53">
        <v>7963518</v>
      </c>
      <c r="M7" s="179"/>
      <c r="N7" s="54"/>
      <c r="O7" s="55">
        <f>IF(K7&lt;0.5,0.5,((L7-L8)-5*K8)/5/(K7-K8))</f>
        <v>0.1728613569321534</v>
      </c>
      <c r="P7" s="56">
        <f>IF(H7&lt;0.5,1,(I7/H7)/((K7-K8)/(L7-L8)))</f>
        <v>1.0244048963074786</v>
      </c>
      <c r="Q7" s="57">
        <f>IF(C7&lt;0.5,0,D7/C7)</f>
        <v>8.4175084175084171E-4</v>
      </c>
      <c r="R7" s="58">
        <f>IF(P7=0,Q7,Q7/P7)</f>
        <v>8.2169740186226854E-4</v>
      </c>
      <c r="S7" s="59">
        <f>IF(E7&lt;0.5,0,F7/E7)</f>
        <v>0</v>
      </c>
      <c r="T7" s="60">
        <f>5*R7/(1+5*(1-O7)*R7)</f>
        <v>4.0945724713022241E-3</v>
      </c>
      <c r="U7" s="61">
        <v>100000</v>
      </c>
      <c r="V7" s="61">
        <f>5*U7*((1-T7)+O7*T7)</f>
        <v>498306.61044107209</v>
      </c>
      <c r="W7" s="62">
        <f>SUM(V7:V$24)</f>
        <v>7860163.3705961695</v>
      </c>
      <c r="X7" s="63">
        <f t="shared" ref="X7:X42" si="0">V7*(1-S7)</f>
        <v>498306.61044107209</v>
      </c>
      <c r="Y7" s="61">
        <f>SUM(X7:X$24)</f>
        <v>7723128.5766357174</v>
      </c>
      <c r="Z7" s="61">
        <f t="shared" ref="Z7:Z42" si="1">V7*S7</f>
        <v>0</v>
      </c>
      <c r="AA7" s="62">
        <f>SUM(Z7:Z$24)</f>
        <v>137034.79396045159</v>
      </c>
      <c r="AB7" s="55">
        <f t="shared" ref="AB7:AB42" si="2">W7/U7</f>
        <v>78.601633705961689</v>
      </c>
      <c r="AC7" s="56">
        <f t="shared" ref="AC7:AC42" si="3">Y7/U7</f>
        <v>77.231285766357175</v>
      </c>
      <c r="AD7" s="64">
        <f>AC7/AB7*100</f>
        <v>98.256591021083864</v>
      </c>
      <c r="AE7" s="56">
        <f t="shared" ref="AE7:AE42" si="4">AA7/U7</f>
        <v>1.370347939604516</v>
      </c>
      <c r="AF7" s="65">
        <f>AE7/AB7*100</f>
        <v>1.7434089789161462</v>
      </c>
      <c r="AH7" s="66">
        <f>IF(D7=0,0,T7*T7*(1-T7)/D7)</f>
        <v>1.6696876070843885E-5</v>
      </c>
      <c r="AI7" s="67">
        <f>IF(E7&lt;0.5,0,S7*(1-S7)/E7)</f>
        <v>0</v>
      </c>
      <c r="AJ7" s="67">
        <f>U7*U7*((1-O7)*5+AB8)^2*AH7</f>
        <v>1017321519.0086701</v>
      </c>
      <c r="AK7" s="67">
        <f>SUM(AJ7:AJ$24)/U7/U7</f>
        <v>0.6111439293953338</v>
      </c>
      <c r="AL7" s="67">
        <f>U7*U7*((1-O7)*5*(1-S7)+AC8)^2*AH7+V7*V7*AI7</f>
        <v>981771106.03105271</v>
      </c>
      <c r="AM7" s="67">
        <f>SUM(AL7:AL$24)/U7/U7</f>
        <v>0.55926137701906165</v>
      </c>
      <c r="AN7" s="67">
        <f>U7*U7*((1-O7)*5*S7+AE8)^2*AH7+V7*V7*AI7</f>
        <v>316126.37226783775</v>
      </c>
      <c r="AO7" s="68">
        <f>SUM(AN7:AN$24)/U7/U7</f>
        <v>9.0368745096238243E-3</v>
      </c>
      <c r="AP7" s="55">
        <f t="shared" ref="AP7:AP42" si="5">AB7-1.96*SQRT(AK7)</f>
        <v>77.069390083307283</v>
      </c>
      <c r="AQ7" s="56">
        <f t="shared" ref="AQ7:AQ42" si="6">AB7+1.96*SQRT(AK7)</f>
        <v>80.133877328616094</v>
      </c>
      <c r="AR7" s="56">
        <f t="shared" ref="AR7:AR42" si="7">AC7-1.96*SQRT(AM7)</f>
        <v>75.765523675853942</v>
      </c>
      <c r="AS7" s="56">
        <f t="shared" ref="AS7:AS42" si="8">AC7+1.96*SQRT(AM7)</f>
        <v>78.697047856860408</v>
      </c>
      <c r="AT7" s="56">
        <f t="shared" ref="AT7:AT42" si="9">AE7-1.96*SQRT(AO7)</f>
        <v>1.1840254849293725</v>
      </c>
      <c r="AU7" s="69">
        <f t="shared" ref="AU7:AU42" si="10">AE7+1.96*SQRT(AO7)</f>
        <v>1.5566703942796594</v>
      </c>
    </row>
    <row r="8" spans="1:47" ht="14.45" customHeight="1" x14ac:dyDescent="0.15">
      <c r="A8" s="203"/>
      <c r="B8" s="205" t="s">
        <v>233</v>
      </c>
      <c r="C8" s="72">
        <v>1351</v>
      </c>
      <c r="D8" s="72">
        <v>0</v>
      </c>
      <c r="E8" s="72">
        <v>464</v>
      </c>
      <c r="F8" s="126">
        <v>0</v>
      </c>
      <c r="G8" s="74" t="s">
        <v>69</v>
      </c>
      <c r="H8" s="72">
        <v>2841813</v>
      </c>
      <c r="I8" s="72">
        <v>261</v>
      </c>
      <c r="J8" s="75">
        <v>5</v>
      </c>
      <c r="K8" s="72">
        <v>99661</v>
      </c>
      <c r="L8" s="76">
        <v>7464920</v>
      </c>
      <c r="M8" s="179"/>
      <c r="N8" s="54"/>
      <c r="O8" s="77">
        <f t="shared" ref="O8:O22" si="11">IF(K8&lt;0.5,0.5,((L8-L9)-5*K9)/5/(K8-K9))</f>
        <v>0.4553191489361702</v>
      </c>
      <c r="P8" s="78">
        <f t="shared" ref="P8:P23" si="12">IF(H8&lt;0.5,1,(I8/H8)/((K8-K9)/(L8-L9)))</f>
        <v>0.97348850068450843</v>
      </c>
      <c r="Q8" s="79">
        <f t="shared" ref="Q8:Q42" si="13">IF(C8&lt;0.5,0,D8/C8)</f>
        <v>0</v>
      </c>
      <c r="R8" s="80">
        <f t="shared" ref="R8:R42" si="14">IF(P8=0,Q8,Q8/P8)</f>
        <v>0</v>
      </c>
      <c r="S8" s="81">
        <f t="shared" ref="S8:S42" si="15">IF(E8&lt;0.5,0,F8/E8)</f>
        <v>0</v>
      </c>
      <c r="T8" s="82">
        <f>5*R8/(1+5*(1-O8)*R8)</f>
        <v>0</v>
      </c>
      <c r="U8" s="83">
        <f>U7*(1-T7)</f>
        <v>99590.542752869776</v>
      </c>
      <c r="V8" s="83">
        <f>5*U8*((1-T8)+O8*T8)</f>
        <v>497952.71376434888</v>
      </c>
      <c r="W8" s="84">
        <f>SUM(V8:V$24)</f>
        <v>7361856.7601550976</v>
      </c>
      <c r="X8" s="85">
        <f t="shared" si="0"/>
        <v>497952.71376434888</v>
      </c>
      <c r="Y8" s="83">
        <f>SUM(X8:X$24)</f>
        <v>7224821.9661946455</v>
      </c>
      <c r="Z8" s="83">
        <f t="shared" si="1"/>
        <v>0</v>
      </c>
      <c r="AA8" s="84">
        <f>SUM(Z8:Z$24)</f>
        <v>137034.79396045159</v>
      </c>
      <c r="AB8" s="77">
        <f t="shared" si="2"/>
        <v>73.921243490190335</v>
      </c>
      <c r="AC8" s="78">
        <f t="shared" si="3"/>
        <v>72.545261492577382</v>
      </c>
      <c r="AD8" s="86">
        <f t="shared" ref="AD8:AD42" si="16">AC8/AB8*100</f>
        <v>98.138583805350137</v>
      </c>
      <c r="AE8" s="78">
        <f t="shared" si="4"/>
        <v>1.3759819976129493</v>
      </c>
      <c r="AF8" s="87">
        <f t="shared" ref="AF8:AF42" si="17">AE8/AB8*100</f>
        <v>1.8614161946498478</v>
      </c>
      <c r="AH8" s="88">
        <f>IF(D8=0,0,T8*T8*(1-T8)/D8)</f>
        <v>0</v>
      </c>
      <c r="AI8" s="89">
        <f t="shared" ref="AI8:AI42" si="18">IF(E8&lt;0.5,0,S8*(1-S8)/E8)</f>
        <v>0</v>
      </c>
      <c r="AJ8" s="89">
        <f>U8*U8*((1-O8)*5+AB9)^2*AH8</f>
        <v>0</v>
      </c>
      <c r="AK8" s="89">
        <f>SUM(AJ8:AJ$24)/U8/U8</f>
        <v>0.51360918664071809</v>
      </c>
      <c r="AL8" s="89">
        <f>U8*U8*((1-O8)*5*(1-S8)+AC9)^2*AH8+V8*V8*AI8</f>
        <v>0</v>
      </c>
      <c r="AM8" s="89">
        <f>SUM(AL8:AL$24)/U8/U8</f>
        <v>0.4648834705226339</v>
      </c>
      <c r="AN8" s="89">
        <f>U8*U8*((1-O8)*5*S8+AE9)^2*AH8+V8*V8*AI8</f>
        <v>0</v>
      </c>
      <c r="AO8" s="90">
        <f>SUM(AN8:AN$24)/U8/U8</f>
        <v>9.0794626863897974E-3</v>
      </c>
      <c r="AP8" s="77">
        <f t="shared" si="5"/>
        <v>72.516579455127513</v>
      </c>
      <c r="AQ8" s="78">
        <f t="shared" si="6"/>
        <v>75.325907525253157</v>
      </c>
      <c r="AR8" s="78">
        <f t="shared" si="7"/>
        <v>71.208887166140457</v>
      </c>
      <c r="AS8" s="78">
        <f t="shared" si="8"/>
        <v>73.881635819014306</v>
      </c>
      <c r="AT8" s="78">
        <f t="shared" si="9"/>
        <v>1.1892210170628488</v>
      </c>
      <c r="AU8" s="91">
        <f t="shared" si="10"/>
        <v>1.5627429781630497</v>
      </c>
    </row>
    <row r="9" spans="1:47" ht="14.45" customHeight="1" x14ac:dyDescent="0.15">
      <c r="A9" s="203"/>
      <c r="B9" s="205" t="s">
        <v>200</v>
      </c>
      <c r="C9" s="72">
        <v>1392</v>
      </c>
      <c r="D9" s="72">
        <v>0</v>
      </c>
      <c r="E9" s="72">
        <v>453</v>
      </c>
      <c r="F9" s="126">
        <v>0</v>
      </c>
      <c r="G9" s="74" t="s">
        <v>71</v>
      </c>
      <c r="H9" s="72">
        <v>3013782</v>
      </c>
      <c r="I9" s="72">
        <v>350</v>
      </c>
      <c r="J9" s="75">
        <v>10</v>
      </c>
      <c r="K9" s="72">
        <v>99614</v>
      </c>
      <c r="L9" s="76">
        <v>6966743</v>
      </c>
      <c r="M9" s="179"/>
      <c r="N9" s="54"/>
      <c r="O9" s="77">
        <f t="shared" si="11"/>
        <v>0.56491228070175448</v>
      </c>
      <c r="P9" s="78">
        <f t="shared" si="12"/>
        <v>1.0145269823413694</v>
      </c>
      <c r="Q9" s="79">
        <f t="shared" si="13"/>
        <v>0</v>
      </c>
      <c r="R9" s="80">
        <f t="shared" si="14"/>
        <v>0</v>
      </c>
      <c r="S9" s="81">
        <f t="shared" si="15"/>
        <v>0</v>
      </c>
      <c r="T9" s="82">
        <f t="shared" ref="T9:T22" si="19">5*R9/(1+5*(1-O9)*R9)</f>
        <v>0</v>
      </c>
      <c r="U9" s="83">
        <f t="shared" ref="U9:U23" si="20">U8*(1-T8)</f>
        <v>99590.542752869776</v>
      </c>
      <c r="V9" s="83">
        <f t="shared" ref="V9:V22" si="21">5*U9*((1-T9)+O9*T9)</f>
        <v>497952.71376434888</v>
      </c>
      <c r="W9" s="84">
        <f>SUM(V9:V$24)</f>
        <v>6863904.0463907486</v>
      </c>
      <c r="X9" s="85">
        <f t="shared" si="0"/>
        <v>497952.71376434888</v>
      </c>
      <c r="Y9" s="83">
        <f>SUM(X9:X$24)</f>
        <v>6726869.2524302974</v>
      </c>
      <c r="Z9" s="83">
        <f t="shared" si="1"/>
        <v>0</v>
      </c>
      <c r="AA9" s="84">
        <f>SUM(Z9:Z$24)</f>
        <v>137034.79396045159</v>
      </c>
      <c r="AB9" s="77">
        <f t="shared" si="2"/>
        <v>68.921243490190335</v>
      </c>
      <c r="AC9" s="78">
        <f t="shared" si="3"/>
        <v>67.545261492577396</v>
      </c>
      <c r="AD9" s="86">
        <f t="shared" si="16"/>
        <v>98.003544440098807</v>
      </c>
      <c r="AE9" s="78">
        <f t="shared" si="4"/>
        <v>1.3759819976129493</v>
      </c>
      <c r="AF9" s="87">
        <f t="shared" si="17"/>
        <v>1.9964555599012006</v>
      </c>
      <c r="AH9" s="88">
        <f>IF(D9=0,0,T9*T9*(1-T9)/D9)</f>
        <v>0</v>
      </c>
      <c r="AI9" s="89">
        <f t="shared" si="18"/>
        <v>0</v>
      </c>
      <c r="AJ9" s="89">
        <f t="shared" ref="AJ9:AJ23" si="22">U9*U9*((1-O9)*5+AB10)^2*AH9</f>
        <v>0</v>
      </c>
      <c r="AK9" s="89">
        <f>SUM(AJ9:AJ$24)/U9/U9</f>
        <v>0.51360918664071809</v>
      </c>
      <c r="AL9" s="89">
        <f t="shared" ref="AL9:AL23" si="23">U9*U9*((1-O9)*5*(1-S9)+AC10)^2*AH9+V9*V9*AI9</f>
        <v>0</v>
      </c>
      <c r="AM9" s="89">
        <f>SUM(AL9:AL$24)/U9/U9</f>
        <v>0.4648834705226339</v>
      </c>
      <c r="AN9" s="89">
        <f t="shared" ref="AN9:AN23" si="24">U9*U9*((1-O9)*5*S9+AE10)^2*AH9+V9*V9*AI9</f>
        <v>0</v>
      </c>
      <c r="AO9" s="90">
        <f>SUM(AN9:AN$24)/U9/U9</f>
        <v>9.0794626863897974E-3</v>
      </c>
      <c r="AP9" s="77">
        <f t="shared" si="5"/>
        <v>67.516579455127513</v>
      </c>
      <c r="AQ9" s="78">
        <f t="shared" si="6"/>
        <v>70.325907525253157</v>
      </c>
      <c r="AR9" s="78">
        <f t="shared" si="7"/>
        <v>66.208887166140471</v>
      </c>
      <c r="AS9" s="78">
        <f t="shared" si="8"/>
        <v>68.881635819014321</v>
      </c>
      <c r="AT9" s="78">
        <f t="shared" si="9"/>
        <v>1.1892210170628488</v>
      </c>
      <c r="AU9" s="91">
        <f t="shared" si="10"/>
        <v>1.5627429781630497</v>
      </c>
    </row>
    <row r="10" spans="1:47" ht="14.45" customHeight="1" x14ac:dyDescent="0.15">
      <c r="A10" s="203"/>
      <c r="B10" s="205" t="s">
        <v>138</v>
      </c>
      <c r="C10" s="72">
        <v>1615</v>
      </c>
      <c r="D10" s="72">
        <v>0</v>
      </c>
      <c r="E10" s="72">
        <v>515</v>
      </c>
      <c r="F10" s="126">
        <v>0</v>
      </c>
      <c r="G10" s="74" t="s">
        <v>73</v>
      </c>
      <c r="H10" s="72">
        <v>3096387</v>
      </c>
      <c r="I10" s="72">
        <v>941</v>
      </c>
      <c r="J10" s="75">
        <v>15</v>
      </c>
      <c r="K10" s="72">
        <v>99557</v>
      </c>
      <c r="L10" s="76">
        <v>6468797</v>
      </c>
      <c r="M10" s="179"/>
      <c r="N10" s="54"/>
      <c r="O10" s="77">
        <f t="shared" si="11"/>
        <v>0.5870129870129871</v>
      </c>
      <c r="P10" s="78">
        <f t="shared" si="12"/>
        <v>0.98169808499767264</v>
      </c>
      <c r="Q10" s="79">
        <f t="shared" si="13"/>
        <v>0</v>
      </c>
      <c r="R10" s="80">
        <f t="shared" si="14"/>
        <v>0</v>
      </c>
      <c r="S10" s="81">
        <f t="shared" si="15"/>
        <v>0</v>
      </c>
      <c r="T10" s="82">
        <f t="shared" si="19"/>
        <v>0</v>
      </c>
      <c r="U10" s="83">
        <f t="shared" si="20"/>
        <v>99590.542752869776</v>
      </c>
      <c r="V10" s="83">
        <f t="shared" si="21"/>
        <v>497952.71376434888</v>
      </c>
      <c r="W10" s="84">
        <f>SUM(V10:V$24)</f>
        <v>6365951.3326263996</v>
      </c>
      <c r="X10" s="85">
        <f t="shared" si="0"/>
        <v>497952.71376434888</v>
      </c>
      <c r="Y10" s="83">
        <f>SUM(X10:X$24)</f>
        <v>6228916.5386659484</v>
      </c>
      <c r="Z10" s="83">
        <f t="shared" si="1"/>
        <v>0</v>
      </c>
      <c r="AA10" s="84">
        <f>SUM(Z10:Z$24)</f>
        <v>137034.79396045159</v>
      </c>
      <c r="AB10" s="77">
        <f t="shared" si="2"/>
        <v>63.921243490190335</v>
      </c>
      <c r="AC10" s="78">
        <f t="shared" si="3"/>
        <v>62.545261492577389</v>
      </c>
      <c r="AD10" s="86">
        <f t="shared" si="16"/>
        <v>97.847379177121113</v>
      </c>
      <c r="AE10" s="78">
        <f t="shared" si="4"/>
        <v>1.3759819976129493</v>
      </c>
      <c r="AF10" s="87">
        <f t="shared" si="17"/>
        <v>2.1526208228788821</v>
      </c>
      <c r="AH10" s="88">
        <f t="shared" ref="AH10:AH22" si="25">IF(D10=0,0,T10*T10*(1-T10)/D10)</f>
        <v>0</v>
      </c>
      <c r="AI10" s="89">
        <f t="shared" si="18"/>
        <v>0</v>
      </c>
      <c r="AJ10" s="89">
        <f t="shared" si="22"/>
        <v>0</v>
      </c>
      <c r="AK10" s="89">
        <f>SUM(AJ10:AJ$24)/U10/U10</f>
        <v>0.51360918664071809</v>
      </c>
      <c r="AL10" s="89">
        <f t="shared" si="23"/>
        <v>0</v>
      </c>
      <c r="AM10" s="89">
        <f>SUM(AL10:AL$24)/U10/U10</f>
        <v>0.4648834705226339</v>
      </c>
      <c r="AN10" s="89">
        <f t="shared" si="24"/>
        <v>0</v>
      </c>
      <c r="AO10" s="90">
        <f>SUM(AN10:AN$24)/U10/U10</f>
        <v>9.0794626863897974E-3</v>
      </c>
      <c r="AP10" s="77">
        <f t="shared" si="5"/>
        <v>62.516579455127506</v>
      </c>
      <c r="AQ10" s="78">
        <f t="shared" si="6"/>
        <v>65.325907525253157</v>
      </c>
      <c r="AR10" s="78">
        <f t="shared" si="7"/>
        <v>61.208887166140464</v>
      </c>
      <c r="AS10" s="78">
        <f t="shared" si="8"/>
        <v>63.881635819014313</v>
      </c>
      <c r="AT10" s="78">
        <f t="shared" si="9"/>
        <v>1.1892210170628488</v>
      </c>
      <c r="AU10" s="91">
        <f t="shared" si="10"/>
        <v>1.5627429781630497</v>
      </c>
    </row>
    <row r="11" spans="1:47" ht="14.45" customHeight="1" x14ac:dyDescent="0.15">
      <c r="A11" s="203"/>
      <c r="B11" s="205" t="s">
        <v>210</v>
      </c>
      <c r="C11" s="72">
        <v>1023</v>
      </c>
      <c r="D11" s="72">
        <v>1</v>
      </c>
      <c r="E11" s="72">
        <v>332</v>
      </c>
      <c r="F11" s="126">
        <v>0</v>
      </c>
      <c r="G11" s="74" t="s">
        <v>75</v>
      </c>
      <c r="H11" s="72">
        <v>3228469</v>
      </c>
      <c r="I11" s="72">
        <v>1962</v>
      </c>
      <c r="J11" s="75">
        <v>20</v>
      </c>
      <c r="K11" s="72">
        <v>99403</v>
      </c>
      <c r="L11" s="76">
        <v>5971330</v>
      </c>
      <c r="M11" s="179"/>
      <c r="N11" s="54"/>
      <c r="O11" s="77">
        <f t="shared" si="11"/>
        <v>0.52070175438596489</v>
      </c>
      <c r="P11" s="78">
        <f t="shared" si="12"/>
        <v>1.0583511809924049</v>
      </c>
      <c r="Q11" s="79">
        <f t="shared" si="13"/>
        <v>9.7751710654936461E-4</v>
      </c>
      <c r="R11" s="80">
        <f t="shared" si="14"/>
        <v>9.2362263500547802E-4</v>
      </c>
      <c r="S11" s="81">
        <f t="shared" si="15"/>
        <v>0</v>
      </c>
      <c r="T11" s="82">
        <f t="shared" si="19"/>
        <v>4.6079137719637463E-3</v>
      </c>
      <c r="U11" s="83">
        <f t="shared" si="20"/>
        <v>99590.542752869776</v>
      </c>
      <c r="V11" s="83">
        <f t="shared" si="21"/>
        <v>496852.9528356255</v>
      </c>
      <c r="W11" s="84">
        <f>SUM(V11:V$24)</f>
        <v>5867998.6188620506</v>
      </c>
      <c r="X11" s="85">
        <f t="shared" si="0"/>
        <v>496852.9528356255</v>
      </c>
      <c r="Y11" s="83">
        <f>SUM(X11:X$24)</f>
        <v>5730963.8249015994</v>
      </c>
      <c r="Z11" s="83">
        <f t="shared" si="1"/>
        <v>0</v>
      </c>
      <c r="AA11" s="84">
        <f>SUM(Z11:Z$24)</f>
        <v>137034.79396045159</v>
      </c>
      <c r="AB11" s="77">
        <f t="shared" si="2"/>
        <v>58.921243490190335</v>
      </c>
      <c r="AC11" s="78">
        <f t="shared" si="3"/>
        <v>57.545261492577389</v>
      </c>
      <c r="AD11" s="86">
        <f t="shared" si="16"/>
        <v>97.664709846386671</v>
      </c>
      <c r="AE11" s="78">
        <f t="shared" si="4"/>
        <v>1.3759819976129493</v>
      </c>
      <c r="AF11" s="87">
        <f t="shared" si="17"/>
        <v>2.3352901536133288</v>
      </c>
      <c r="AH11" s="88">
        <f t="shared" si="25"/>
        <v>2.1135030098849821E-5</v>
      </c>
      <c r="AI11" s="89">
        <f t="shared" si="18"/>
        <v>0</v>
      </c>
      <c r="AJ11" s="89">
        <f t="shared" si="22"/>
        <v>671028641.24836755</v>
      </c>
      <c r="AK11" s="89">
        <f>SUM(AJ11:AJ$24)/U11/U11</f>
        <v>0.51360918664071809</v>
      </c>
      <c r="AL11" s="89">
        <f t="shared" si="23"/>
        <v>638639419.8130362</v>
      </c>
      <c r="AM11" s="89">
        <f>SUM(AL11:AL$24)/U11/U11</f>
        <v>0.4648834705226339</v>
      </c>
      <c r="AN11" s="89">
        <f t="shared" si="24"/>
        <v>400567.95728262531</v>
      </c>
      <c r="AO11" s="90">
        <f>SUM(AN11:AN$24)/U11/U11</f>
        <v>9.0794626863897974E-3</v>
      </c>
      <c r="AP11" s="77">
        <f t="shared" si="5"/>
        <v>57.516579455127506</v>
      </c>
      <c r="AQ11" s="78">
        <f t="shared" si="6"/>
        <v>60.325907525253164</v>
      </c>
      <c r="AR11" s="78">
        <f t="shared" si="7"/>
        <v>56.208887166140464</v>
      </c>
      <c r="AS11" s="78">
        <f t="shared" si="8"/>
        <v>58.881635819014313</v>
      </c>
      <c r="AT11" s="78">
        <f t="shared" si="9"/>
        <v>1.1892210170628488</v>
      </c>
      <c r="AU11" s="91">
        <f t="shared" si="10"/>
        <v>1.5627429781630497</v>
      </c>
    </row>
    <row r="12" spans="1:47" ht="14.45" customHeight="1" x14ac:dyDescent="0.15">
      <c r="A12" s="203"/>
      <c r="B12" s="205" t="s">
        <v>211</v>
      </c>
      <c r="C12" s="72">
        <v>1248</v>
      </c>
      <c r="D12" s="72">
        <v>0</v>
      </c>
      <c r="E12" s="72">
        <v>438</v>
      </c>
      <c r="F12" s="126">
        <v>0</v>
      </c>
      <c r="G12" s="74" t="s">
        <v>77</v>
      </c>
      <c r="H12" s="72">
        <v>3642952</v>
      </c>
      <c r="I12" s="72">
        <v>2412</v>
      </c>
      <c r="J12" s="75">
        <v>25</v>
      </c>
      <c r="K12" s="72">
        <v>99118</v>
      </c>
      <c r="L12" s="76">
        <v>5474998</v>
      </c>
      <c r="M12" s="179"/>
      <c r="N12" s="54"/>
      <c r="O12" s="77">
        <f t="shared" si="11"/>
        <v>0.51083591331269351</v>
      </c>
      <c r="P12" s="78">
        <f t="shared" si="12"/>
        <v>1.0142640282602235</v>
      </c>
      <c r="Q12" s="79">
        <f t="shared" si="13"/>
        <v>0</v>
      </c>
      <c r="R12" s="80">
        <f t="shared" si="14"/>
        <v>0</v>
      </c>
      <c r="S12" s="81">
        <f t="shared" si="15"/>
        <v>0</v>
      </c>
      <c r="T12" s="82">
        <f t="shared" si="19"/>
        <v>0</v>
      </c>
      <c r="U12" s="83">
        <f t="shared" si="20"/>
        <v>99131.63811936148</v>
      </c>
      <c r="V12" s="83">
        <f t="shared" si="21"/>
        <v>495658.1905968074</v>
      </c>
      <c r="W12" s="84">
        <f>SUM(V12:V$24)</f>
        <v>5371145.6660264255</v>
      </c>
      <c r="X12" s="85">
        <f t="shared" si="0"/>
        <v>495658.1905968074</v>
      </c>
      <c r="Y12" s="83">
        <f>SUM(X12:X$24)</f>
        <v>5234110.8720659735</v>
      </c>
      <c r="Z12" s="83">
        <f t="shared" si="1"/>
        <v>0</v>
      </c>
      <c r="AA12" s="84">
        <f>SUM(Z12:Z$24)</f>
        <v>137034.79396045159</v>
      </c>
      <c r="AB12" s="77">
        <f t="shared" si="2"/>
        <v>54.181952078298025</v>
      </c>
      <c r="AC12" s="78">
        <f t="shared" si="3"/>
        <v>52.79960032299411</v>
      </c>
      <c r="AD12" s="86">
        <f t="shared" si="16"/>
        <v>97.448685951170077</v>
      </c>
      <c r="AE12" s="78">
        <f t="shared" si="4"/>
        <v>1.3823517553039124</v>
      </c>
      <c r="AF12" s="87">
        <f t="shared" si="17"/>
        <v>2.5513140488299202</v>
      </c>
      <c r="AH12" s="88">
        <f t="shared" si="25"/>
        <v>0</v>
      </c>
      <c r="AI12" s="89">
        <f t="shared" si="18"/>
        <v>0</v>
      </c>
      <c r="AJ12" s="89">
        <f t="shared" si="22"/>
        <v>0</v>
      </c>
      <c r="AK12" s="89">
        <f>SUM(AJ12:AJ$24)/U12/U12</f>
        <v>0.45009182577528245</v>
      </c>
      <c r="AL12" s="89">
        <f t="shared" si="23"/>
        <v>0</v>
      </c>
      <c r="AM12" s="89">
        <f>SUM(AL12:AL$24)/U12/U12</f>
        <v>0.40420985346599769</v>
      </c>
      <c r="AN12" s="89">
        <f t="shared" si="24"/>
        <v>0</v>
      </c>
      <c r="AO12" s="90">
        <f>SUM(AN12:AN$24)/U12/U12</f>
        <v>9.1229577325645256E-3</v>
      </c>
      <c r="AP12" s="77">
        <f t="shared" si="5"/>
        <v>52.867009966302852</v>
      </c>
      <c r="AQ12" s="78">
        <f t="shared" si="6"/>
        <v>55.496894190293197</v>
      </c>
      <c r="AR12" s="78">
        <f t="shared" si="7"/>
        <v>51.553481318614921</v>
      </c>
      <c r="AS12" s="78">
        <f t="shared" si="8"/>
        <v>54.045719327373298</v>
      </c>
      <c r="AT12" s="78">
        <f t="shared" si="9"/>
        <v>1.1951439712098211</v>
      </c>
      <c r="AU12" s="91">
        <f t="shared" si="10"/>
        <v>1.5695595393980037</v>
      </c>
    </row>
    <row r="13" spans="1:47" ht="14.45" customHeight="1" x14ac:dyDescent="0.15">
      <c r="A13" s="203"/>
      <c r="B13" s="205" t="s">
        <v>190</v>
      </c>
      <c r="C13" s="72">
        <v>1363</v>
      </c>
      <c r="D13" s="72">
        <v>2</v>
      </c>
      <c r="E13" s="72">
        <v>471</v>
      </c>
      <c r="F13" s="126">
        <v>0</v>
      </c>
      <c r="G13" s="74" t="s">
        <v>79</v>
      </c>
      <c r="H13" s="72">
        <v>4180032</v>
      </c>
      <c r="I13" s="72">
        <v>3177</v>
      </c>
      <c r="J13" s="75">
        <v>30</v>
      </c>
      <c r="K13" s="72">
        <v>98795</v>
      </c>
      <c r="L13" s="76">
        <v>4980198</v>
      </c>
      <c r="M13" s="179"/>
      <c r="N13" s="54"/>
      <c r="O13" s="77">
        <f t="shared" si="11"/>
        <v>0.51657754010695189</v>
      </c>
      <c r="P13" s="78">
        <f t="shared" si="12"/>
        <v>1.0020178689264798</v>
      </c>
      <c r="Q13" s="79">
        <f t="shared" si="13"/>
        <v>1.467351430667645E-3</v>
      </c>
      <c r="R13" s="80">
        <f t="shared" si="14"/>
        <v>1.4643964705337083E-3</v>
      </c>
      <c r="S13" s="81">
        <f t="shared" si="15"/>
        <v>0</v>
      </c>
      <c r="T13" s="82">
        <f t="shared" si="19"/>
        <v>7.29615679785046E-3</v>
      </c>
      <c r="U13" s="83">
        <f t="shared" si="20"/>
        <v>99131.63811936148</v>
      </c>
      <c r="V13" s="83">
        <f t="shared" si="21"/>
        <v>493909.94167244015</v>
      </c>
      <c r="W13" s="84">
        <f>SUM(V13:V$24)</f>
        <v>4875487.4754296178</v>
      </c>
      <c r="X13" s="85">
        <f t="shared" si="0"/>
        <v>493909.94167244015</v>
      </c>
      <c r="Y13" s="83">
        <f>SUM(X13:X$24)</f>
        <v>4738452.6814691657</v>
      </c>
      <c r="Z13" s="83">
        <f t="shared" si="1"/>
        <v>0</v>
      </c>
      <c r="AA13" s="84">
        <f>SUM(Z13:Z$24)</f>
        <v>137034.79396045159</v>
      </c>
      <c r="AB13" s="77">
        <f t="shared" si="2"/>
        <v>49.181952078298025</v>
      </c>
      <c r="AC13" s="78">
        <f t="shared" si="3"/>
        <v>47.799600322994102</v>
      </c>
      <c r="AD13" s="86">
        <f t="shared" si="16"/>
        <v>97.18931092221959</v>
      </c>
      <c r="AE13" s="78">
        <f t="shared" si="4"/>
        <v>1.3823517553039124</v>
      </c>
      <c r="AF13" s="87">
        <f t="shared" si="17"/>
        <v>2.8106890777803986</v>
      </c>
      <c r="AH13" s="88">
        <f t="shared" si="25"/>
        <v>2.6422750554068222E-5</v>
      </c>
      <c r="AI13" s="89">
        <f t="shared" si="18"/>
        <v>0</v>
      </c>
      <c r="AJ13" s="89">
        <f t="shared" si="22"/>
        <v>572160112.11320519</v>
      </c>
      <c r="AK13" s="89">
        <f>SUM(AJ13:AJ$24)/U13/U13</f>
        <v>0.45009182577528245</v>
      </c>
      <c r="AL13" s="89">
        <f t="shared" si="23"/>
        <v>538717586.6721139</v>
      </c>
      <c r="AM13" s="89">
        <f>SUM(AL13:AL$24)/U13/U13</f>
        <v>0.40420985346599769</v>
      </c>
      <c r="AN13" s="89">
        <f t="shared" si="24"/>
        <v>503500.98050334386</v>
      </c>
      <c r="AO13" s="90">
        <f>SUM(AN13:AN$24)/U13/U13</f>
        <v>9.1229577325645256E-3</v>
      </c>
      <c r="AP13" s="77">
        <f t="shared" si="5"/>
        <v>47.867009966302852</v>
      </c>
      <c r="AQ13" s="78">
        <f t="shared" si="6"/>
        <v>50.496894190293197</v>
      </c>
      <c r="AR13" s="78">
        <f t="shared" si="7"/>
        <v>46.553481318614914</v>
      </c>
      <c r="AS13" s="78">
        <f t="shared" si="8"/>
        <v>49.045719327373291</v>
      </c>
      <c r="AT13" s="78">
        <f t="shared" si="9"/>
        <v>1.1951439712098211</v>
      </c>
      <c r="AU13" s="91">
        <f t="shared" si="10"/>
        <v>1.5695595393980037</v>
      </c>
    </row>
    <row r="14" spans="1:47" ht="14.45" customHeight="1" x14ac:dyDescent="0.15">
      <c r="A14" s="203"/>
      <c r="B14" s="205" t="s">
        <v>213</v>
      </c>
      <c r="C14" s="72">
        <v>1375</v>
      </c>
      <c r="D14" s="72">
        <v>3</v>
      </c>
      <c r="E14" s="72">
        <v>456</v>
      </c>
      <c r="F14" s="126">
        <v>0</v>
      </c>
      <c r="G14" s="74" t="s">
        <v>81</v>
      </c>
      <c r="H14" s="72">
        <v>4926663</v>
      </c>
      <c r="I14" s="72">
        <v>4867</v>
      </c>
      <c r="J14" s="75">
        <v>35</v>
      </c>
      <c r="K14" s="72">
        <v>98421</v>
      </c>
      <c r="L14" s="76">
        <v>4487127</v>
      </c>
      <c r="M14" s="179"/>
      <c r="N14" s="54"/>
      <c r="O14" s="77">
        <f t="shared" si="11"/>
        <v>0.53387096774193554</v>
      </c>
      <c r="P14" s="78">
        <f t="shared" si="12"/>
        <v>0.97782963082719465</v>
      </c>
      <c r="Q14" s="79">
        <f t="shared" si="13"/>
        <v>2.1818181818181819E-3</v>
      </c>
      <c r="R14" s="80">
        <f t="shared" si="14"/>
        <v>2.2312866301387015E-3</v>
      </c>
      <c r="S14" s="81">
        <f t="shared" si="15"/>
        <v>0</v>
      </c>
      <c r="T14" s="82">
        <f t="shared" si="19"/>
        <v>1.1098716082491102E-2</v>
      </c>
      <c r="U14" s="83">
        <f t="shared" si="20"/>
        <v>98408.358144014855</v>
      </c>
      <c r="V14" s="83">
        <f t="shared" si="21"/>
        <v>489496.24509542645</v>
      </c>
      <c r="W14" s="84">
        <f>SUM(V14:V$24)</f>
        <v>4381577.5337571763</v>
      </c>
      <c r="X14" s="85">
        <f t="shared" si="0"/>
        <v>489496.24509542645</v>
      </c>
      <c r="Y14" s="83">
        <f>SUM(X14:X$24)</f>
        <v>4244542.7397967251</v>
      </c>
      <c r="Z14" s="83">
        <f t="shared" si="1"/>
        <v>0</v>
      </c>
      <c r="AA14" s="84">
        <f>SUM(Z14:Z$24)</f>
        <v>137034.79396045159</v>
      </c>
      <c r="AB14" s="77">
        <f t="shared" si="2"/>
        <v>44.524445040989249</v>
      </c>
      <c r="AC14" s="78">
        <f t="shared" si="3"/>
        <v>43.131933301692584</v>
      </c>
      <c r="AD14" s="86">
        <f t="shared" si="16"/>
        <v>96.872478167858773</v>
      </c>
      <c r="AE14" s="78">
        <f t="shared" si="4"/>
        <v>1.3925117392966684</v>
      </c>
      <c r="AF14" s="87">
        <f t="shared" si="17"/>
        <v>3.1275218321412446</v>
      </c>
      <c r="AH14" s="88">
        <f t="shared" si="25"/>
        <v>4.0604780733094791E-5</v>
      </c>
      <c r="AI14" s="89">
        <f t="shared" si="18"/>
        <v>0</v>
      </c>
      <c r="AJ14" s="89">
        <f t="shared" si="22"/>
        <v>704420237.85514224</v>
      </c>
      <c r="AK14" s="89">
        <f>SUM(AJ14:AJ$24)/U14/U14</f>
        <v>0.3976505082690272</v>
      </c>
      <c r="AL14" s="89">
        <f t="shared" si="23"/>
        <v>658328064.40460861</v>
      </c>
      <c r="AM14" s="89">
        <f>SUM(AL14:AL$24)/U14/U14</f>
        <v>0.35454491870830873</v>
      </c>
      <c r="AN14" s="89">
        <f t="shared" si="24"/>
        <v>779709.79572519497</v>
      </c>
      <c r="AO14" s="90">
        <f>SUM(AN14:AN$24)/U14/U14</f>
        <v>9.2055620696300505E-3</v>
      </c>
      <c r="AP14" s="77">
        <f t="shared" si="5"/>
        <v>43.288478135054348</v>
      </c>
      <c r="AQ14" s="78">
        <f t="shared" si="6"/>
        <v>45.760411946924151</v>
      </c>
      <c r="AR14" s="78">
        <f t="shared" si="7"/>
        <v>41.964877279168455</v>
      </c>
      <c r="AS14" s="78">
        <f t="shared" si="8"/>
        <v>44.298989324216713</v>
      </c>
      <c r="AT14" s="78">
        <f t="shared" si="9"/>
        <v>1.2044583233566999</v>
      </c>
      <c r="AU14" s="91">
        <f t="shared" si="10"/>
        <v>1.5805651552366369</v>
      </c>
    </row>
    <row r="15" spans="1:47" ht="14.45" customHeight="1" x14ac:dyDescent="0.15">
      <c r="A15" s="203"/>
      <c r="B15" s="205" t="s">
        <v>234</v>
      </c>
      <c r="C15" s="72">
        <v>1376</v>
      </c>
      <c r="D15" s="72">
        <v>3</v>
      </c>
      <c r="E15" s="72">
        <v>446</v>
      </c>
      <c r="F15" s="126">
        <v>0</v>
      </c>
      <c r="G15" s="74" t="s">
        <v>83</v>
      </c>
      <c r="H15" s="72">
        <v>4381848</v>
      </c>
      <c r="I15" s="72">
        <v>6629</v>
      </c>
      <c r="J15" s="75">
        <v>40</v>
      </c>
      <c r="K15" s="72">
        <v>97925</v>
      </c>
      <c r="L15" s="76">
        <v>3996178</v>
      </c>
      <c r="M15" s="179"/>
      <c r="N15" s="54"/>
      <c r="O15" s="77">
        <f t="shared" si="11"/>
        <v>0.53368841544607193</v>
      </c>
      <c r="P15" s="78">
        <f t="shared" si="12"/>
        <v>0.98278483788079118</v>
      </c>
      <c r="Q15" s="79">
        <f t="shared" si="13"/>
        <v>2.1802325581395349E-3</v>
      </c>
      <c r="R15" s="80">
        <f t="shared" si="14"/>
        <v>2.2184230709550185E-3</v>
      </c>
      <c r="S15" s="81">
        <f t="shared" si="15"/>
        <v>0</v>
      </c>
      <c r="T15" s="82">
        <f t="shared" si="19"/>
        <v>1.1035037924490555E-2</v>
      </c>
      <c r="U15" s="83">
        <f t="shared" si="20"/>
        <v>97316.151716830325</v>
      </c>
      <c r="V15" s="83">
        <f t="shared" si="21"/>
        <v>484076.92785055499</v>
      </c>
      <c r="W15" s="84">
        <f>SUM(V15:V$24)</f>
        <v>3892081.2886617505</v>
      </c>
      <c r="X15" s="85">
        <f t="shared" si="0"/>
        <v>484076.92785055499</v>
      </c>
      <c r="Y15" s="83">
        <f>SUM(X15:X$24)</f>
        <v>3755046.4947012984</v>
      </c>
      <c r="Z15" s="83">
        <f t="shared" si="1"/>
        <v>0</v>
      </c>
      <c r="AA15" s="84">
        <f>SUM(Z15:Z$24)</f>
        <v>137034.79396045159</v>
      </c>
      <c r="AB15" s="77">
        <f t="shared" si="2"/>
        <v>39.99419644117139</v>
      </c>
      <c r="AC15" s="78">
        <f t="shared" si="3"/>
        <v>38.586056152607632</v>
      </c>
      <c r="AD15" s="86">
        <f t="shared" si="16"/>
        <v>96.479138440410892</v>
      </c>
      <c r="AE15" s="78">
        <f t="shared" si="4"/>
        <v>1.4081402885637546</v>
      </c>
      <c r="AF15" s="87">
        <f t="shared" si="17"/>
        <v>3.5208615595890982</v>
      </c>
      <c r="AH15" s="88">
        <f t="shared" si="25"/>
        <v>4.0142767557562393E-5</v>
      </c>
      <c r="AI15" s="89">
        <f t="shared" si="18"/>
        <v>0</v>
      </c>
      <c r="AJ15" s="89">
        <f t="shared" si="22"/>
        <v>541542494.46087015</v>
      </c>
      <c r="AK15" s="89">
        <f>SUM(AJ15:AJ$24)/U15/U15</f>
        <v>0.33224549034055423</v>
      </c>
      <c r="AL15" s="89">
        <f t="shared" si="23"/>
        <v>501453091.6197741</v>
      </c>
      <c r="AM15" s="89">
        <f>SUM(AL15:AL$24)/U15/U15</f>
        <v>0.29303385393884762</v>
      </c>
      <c r="AN15" s="89">
        <f t="shared" si="24"/>
        <v>770738.76431255881</v>
      </c>
      <c r="AO15" s="90">
        <f>SUM(AN15:AN$24)/U15/U15</f>
        <v>9.3310238716926355E-3</v>
      </c>
      <c r="AP15" s="77">
        <f t="shared" si="5"/>
        <v>38.864437937909621</v>
      </c>
      <c r="AQ15" s="78">
        <f t="shared" si="6"/>
        <v>41.123954944433159</v>
      </c>
      <c r="AR15" s="78">
        <f t="shared" si="7"/>
        <v>37.525057164252097</v>
      </c>
      <c r="AS15" s="78">
        <f t="shared" si="8"/>
        <v>39.647055140963168</v>
      </c>
      <c r="AT15" s="78">
        <f t="shared" si="9"/>
        <v>1.218809727624707</v>
      </c>
      <c r="AU15" s="91">
        <f t="shared" si="10"/>
        <v>1.5974708495028023</v>
      </c>
    </row>
    <row r="16" spans="1:47" ht="14.45" customHeight="1" x14ac:dyDescent="0.15">
      <c r="A16" s="203"/>
      <c r="B16" s="205" t="s">
        <v>202</v>
      </c>
      <c r="C16" s="72">
        <v>1659</v>
      </c>
      <c r="D16" s="72">
        <v>6</v>
      </c>
      <c r="E16" s="72">
        <v>560</v>
      </c>
      <c r="F16" s="128">
        <v>2</v>
      </c>
      <c r="G16" s="74" t="s">
        <v>85</v>
      </c>
      <c r="H16" s="72">
        <v>4015388</v>
      </c>
      <c r="I16" s="72">
        <v>9566</v>
      </c>
      <c r="J16" s="75">
        <v>45</v>
      </c>
      <c r="K16" s="72">
        <v>97174</v>
      </c>
      <c r="L16" s="76">
        <v>3508304</v>
      </c>
      <c r="M16" s="179"/>
      <c r="N16" s="54"/>
      <c r="O16" s="77">
        <f t="shared" si="11"/>
        <v>0.53811965811965812</v>
      </c>
      <c r="P16" s="78">
        <f t="shared" si="12"/>
        <v>0.98381889997385186</v>
      </c>
      <c r="Q16" s="79">
        <f t="shared" si="13"/>
        <v>3.616636528028933E-3</v>
      </c>
      <c r="R16" s="80">
        <f t="shared" si="14"/>
        <v>3.6761201966388902E-3</v>
      </c>
      <c r="S16" s="81">
        <f t="shared" si="15"/>
        <v>3.5714285714285713E-3</v>
      </c>
      <c r="T16" s="82">
        <f t="shared" si="19"/>
        <v>1.8225869940316469E-2</v>
      </c>
      <c r="U16" s="83">
        <f t="shared" si="20"/>
        <v>96242.264291969623</v>
      </c>
      <c r="V16" s="83">
        <f t="shared" si="21"/>
        <v>477160.40224984771</v>
      </c>
      <c r="W16" s="84">
        <f>SUM(V16:V$24)</f>
        <v>3408004.3608111953</v>
      </c>
      <c r="X16" s="85">
        <f t="shared" si="0"/>
        <v>475456.25795609824</v>
      </c>
      <c r="Y16" s="83">
        <f>SUM(X16:X$24)</f>
        <v>3270969.5668507437</v>
      </c>
      <c r="Z16" s="83">
        <f t="shared" si="1"/>
        <v>1704.144293749456</v>
      </c>
      <c r="AA16" s="84">
        <f>SUM(Z16:Z$24)</f>
        <v>137034.79396045159</v>
      </c>
      <c r="AB16" s="77">
        <f t="shared" si="2"/>
        <v>35.410683506700877</v>
      </c>
      <c r="AC16" s="78">
        <f t="shared" si="3"/>
        <v>33.986830951188153</v>
      </c>
      <c r="AD16" s="86">
        <f t="shared" si="16"/>
        <v>95.979031143967376</v>
      </c>
      <c r="AE16" s="78">
        <f t="shared" si="4"/>
        <v>1.4238525555127204</v>
      </c>
      <c r="AF16" s="87">
        <f t="shared" si="17"/>
        <v>4.0209688560326153</v>
      </c>
      <c r="AH16" s="88">
        <f t="shared" si="25"/>
        <v>5.435467050761141E-5</v>
      </c>
      <c r="AI16" s="89">
        <f t="shared" si="18"/>
        <v>6.354774052478134E-6</v>
      </c>
      <c r="AJ16" s="89">
        <f t="shared" si="22"/>
        <v>559209081.18453395</v>
      </c>
      <c r="AK16" s="89">
        <f>SUM(AJ16:AJ$24)/U16/U16</f>
        <v>0.28123569624072836</v>
      </c>
      <c r="AL16" s="89">
        <f t="shared" si="23"/>
        <v>513359845.74573427</v>
      </c>
      <c r="AM16" s="89">
        <f>SUM(AL16:AL$24)/U16/U16</f>
        <v>0.24547222403677832</v>
      </c>
      <c r="AN16" s="89">
        <f t="shared" si="24"/>
        <v>2491572.8241422325</v>
      </c>
      <c r="AO16" s="90">
        <f>SUM(AN16:AN$24)/U16/U16</f>
        <v>9.4572099029475356E-3</v>
      </c>
      <c r="AP16" s="77">
        <f t="shared" si="5"/>
        <v>34.371262970691326</v>
      </c>
      <c r="AQ16" s="78">
        <f t="shared" si="6"/>
        <v>36.450104042710429</v>
      </c>
      <c r="AR16" s="78">
        <f t="shared" si="7"/>
        <v>33.01574594159338</v>
      </c>
      <c r="AS16" s="78">
        <f t="shared" si="8"/>
        <v>34.957915960782927</v>
      </c>
      <c r="AT16" s="78">
        <f t="shared" si="9"/>
        <v>1.2332461087089377</v>
      </c>
      <c r="AU16" s="91">
        <f t="shared" si="10"/>
        <v>1.6144590023165031</v>
      </c>
    </row>
    <row r="17" spans="1:47" ht="14.45" customHeight="1" x14ac:dyDescent="0.15">
      <c r="A17" s="203"/>
      <c r="B17" s="205" t="s">
        <v>191</v>
      </c>
      <c r="C17" s="72">
        <v>2143</v>
      </c>
      <c r="D17" s="72">
        <v>14</v>
      </c>
      <c r="E17" s="72">
        <v>723</v>
      </c>
      <c r="F17" s="128">
        <v>2</v>
      </c>
      <c r="G17" s="74" t="s">
        <v>87</v>
      </c>
      <c r="H17" s="72">
        <v>3807362</v>
      </c>
      <c r="I17" s="72">
        <v>14638</v>
      </c>
      <c r="J17" s="75">
        <v>50</v>
      </c>
      <c r="K17" s="72">
        <v>96004</v>
      </c>
      <c r="L17" s="76">
        <v>3025136</v>
      </c>
      <c r="M17" s="179"/>
      <c r="N17" s="54"/>
      <c r="O17" s="77">
        <f t="shared" si="11"/>
        <v>0.53771739130434781</v>
      </c>
      <c r="P17" s="78">
        <f t="shared" si="12"/>
        <v>0.99410913388781819</v>
      </c>
      <c r="Q17" s="79">
        <f t="shared" si="13"/>
        <v>6.5328978068128788E-3</v>
      </c>
      <c r="R17" s="80">
        <f t="shared" si="14"/>
        <v>6.571610283132248E-3</v>
      </c>
      <c r="S17" s="81">
        <f t="shared" si="15"/>
        <v>2.7662517289073307E-3</v>
      </c>
      <c r="T17" s="82">
        <f t="shared" si="19"/>
        <v>3.2366415094992267E-2</v>
      </c>
      <c r="U17" s="83">
        <f t="shared" si="20"/>
        <v>94488.165300222623</v>
      </c>
      <c r="V17" s="83">
        <f t="shared" si="21"/>
        <v>465371.96332549257</v>
      </c>
      <c r="W17" s="84">
        <f>SUM(V17:V$24)</f>
        <v>2930843.9585613478</v>
      </c>
      <c r="X17" s="85">
        <f t="shared" si="0"/>
        <v>464084.62732735841</v>
      </c>
      <c r="Y17" s="83">
        <f>SUM(X17:X$24)</f>
        <v>2795513.3088946454</v>
      </c>
      <c r="Z17" s="83">
        <f t="shared" si="1"/>
        <v>1287.3359981341428</v>
      </c>
      <c r="AA17" s="84">
        <f>SUM(Z17:Z$24)</f>
        <v>135330.64966670214</v>
      </c>
      <c r="AB17" s="77">
        <f t="shared" si="2"/>
        <v>31.018106333729843</v>
      </c>
      <c r="AC17" s="78">
        <f t="shared" si="3"/>
        <v>29.585856599207975</v>
      </c>
      <c r="AD17" s="86">
        <f t="shared" si="16"/>
        <v>95.382536512345368</v>
      </c>
      <c r="AE17" s="78">
        <f t="shared" si="4"/>
        <v>1.432249734521867</v>
      </c>
      <c r="AF17" s="87">
        <f t="shared" si="17"/>
        <v>4.6174634876546401</v>
      </c>
      <c r="AH17" s="88">
        <f t="shared" si="25"/>
        <v>7.2405590055180845E-5</v>
      </c>
      <c r="AI17" s="89">
        <f t="shared" si="18"/>
        <v>3.8154904291558067E-6</v>
      </c>
      <c r="AJ17" s="89">
        <f t="shared" si="22"/>
        <v>554094036.01042664</v>
      </c>
      <c r="AK17" s="89">
        <f>SUM(AJ17:AJ$24)/U17/U17</f>
        <v>0.22913912878450426</v>
      </c>
      <c r="AL17" s="89">
        <f t="shared" si="23"/>
        <v>500586441.73771697</v>
      </c>
      <c r="AM17" s="89">
        <f>SUM(AL17:AL$24)/U17/U17</f>
        <v>0.19717092488821478</v>
      </c>
      <c r="AN17" s="89">
        <f t="shared" si="24"/>
        <v>2227913.0814275183</v>
      </c>
      <c r="AO17" s="90">
        <f>SUM(AN17:AN$24)/U17/U17</f>
        <v>9.5325269757632232E-3</v>
      </c>
      <c r="AP17" s="77">
        <f t="shared" si="5"/>
        <v>30.079884144086819</v>
      </c>
      <c r="AQ17" s="78">
        <f t="shared" si="6"/>
        <v>31.956328523372868</v>
      </c>
      <c r="AR17" s="78">
        <f t="shared" si="7"/>
        <v>28.71553951615688</v>
      </c>
      <c r="AS17" s="78">
        <f t="shared" si="8"/>
        <v>30.45617368225907</v>
      </c>
      <c r="AT17" s="78">
        <f t="shared" si="9"/>
        <v>1.2408857994920606</v>
      </c>
      <c r="AU17" s="91">
        <f t="shared" si="10"/>
        <v>1.6236136695516734</v>
      </c>
    </row>
    <row r="18" spans="1:47" ht="14.45" customHeight="1" x14ac:dyDescent="0.15">
      <c r="A18" s="203"/>
      <c r="B18" s="205" t="s">
        <v>88</v>
      </c>
      <c r="C18" s="72">
        <v>2996</v>
      </c>
      <c r="D18" s="72">
        <v>16</v>
      </c>
      <c r="E18" s="72">
        <v>1009</v>
      </c>
      <c r="F18" s="128">
        <v>3</v>
      </c>
      <c r="G18" s="74" t="s">
        <v>89</v>
      </c>
      <c r="H18" s="72">
        <v>4296539</v>
      </c>
      <c r="I18" s="72">
        <v>27134</v>
      </c>
      <c r="J18" s="75">
        <v>55</v>
      </c>
      <c r="K18" s="72">
        <v>94164</v>
      </c>
      <c r="L18" s="76">
        <v>2549369</v>
      </c>
      <c r="M18" s="179"/>
      <c r="N18" s="54"/>
      <c r="O18" s="77">
        <f t="shared" si="11"/>
        <v>0.53580846634281754</v>
      </c>
      <c r="P18" s="78">
        <f t="shared" si="12"/>
        <v>1.017048497327077</v>
      </c>
      <c r="Q18" s="79">
        <f t="shared" si="13"/>
        <v>5.3404539385847796E-3</v>
      </c>
      <c r="R18" s="80">
        <f t="shared" si="14"/>
        <v>5.2509334143063186E-3</v>
      </c>
      <c r="S18" s="81">
        <f t="shared" si="15"/>
        <v>2.973240832507433E-3</v>
      </c>
      <c r="T18" s="82">
        <f t="shared" si="19"/>
        <v>2.5938548939030387E-2</v>
      </c>
      <c r="U18" s="83">
        <f t="shared" si="20"/>
        <v>91429.922120551375</v>
      </c>
      <c r="V18" s="83">
        <f t="shared" si="21"/>
        <v>451645.32137358224</v>
      </c>
      <c r="W18" s="84">
        <f>SUM(V18:V$24)</f>
        <v>2465471.9952358552</v>
      </c>
      <c r="X18" s="85">
        <f t="shared" si="0"/>
        <v>450302.47106226336</v>
      </c>
      <c r="Y18" s="83">
        <f>SUM(X18:X$24)</f>
        <v>2331428.6815672871</v>
      </c>
      <c r="Z18" s="83">
        <f t="shared" si="1"/>
        <v>1342.8503113188767</v>
      </c>
      <c r="AA18" s="84">
        <f>SUM(Z18:Z$24)</f>
        <v>134043.31366856798</v>
      </c>
      <c r="AB18" s="77">
        <f t="shared" si="2"/>
        <v>26.965701578364058</v>
      </c>
      <c r="AC18" s="78">
        <f t="shared" si="3"/>
        <v>25.499624493754595</v>
      </c>
      <c r="AD18" s="86">
        <f t="shared" si="16"/>
        <v>94.563178412588485</v>
      </c>
      <c r="AE18" s="78">
        <f t="shared" si="4"/>
        <v>1.4660770846094604</v>
      </c>
      <c r="AF18" s="87">
        <f t="shared" si="17"/>
        <v>5.4368215874114982</v>
      </c>
      <c r="AH18" s="88">
        <f t="shared" si="25"/>
        <v>4.0959790593750539E-5</v>
      </c>
      <c r="AI18" s="89">
        <f t="shared" si="18"/>
        <v>2.9379590400984576E-6</v>
      </c>
      <c r="AJ18" s="89">
        <f t="shared" si="22"/>
        <v>212861576.23849806</v>
      </c>
      <c r="AK18" s="89">
        <f>SUM(AJ18:AJ$24)/U18/U18</f>
        <v>0.17844076144964419</v>
      </c>
      <c r="AL18" s="89">
        <f t="shared" si="23"/>
        <v>188668755.36727533</v>
      </c>
      <c r="AM18" s="89">
        <f>SUM(AL18:AL$24)/U18/U18</f>
        <v>0.15069904465500841</v>
      </c>
      <c r="AN18" s="89">
        <f t="shared" si="24"/>
        <v>1366556.420291964</v>
      </c>
      <c r="AO18" s="90">
        <f>SUM(AN18:AN$24)/U18/U18</f>
        <v>9.914385165889739E-3</v>
      </c>
      <c r="AP18" s="77">
        <f t="shared" si="5"/>
        <v>26.137753494735048</v>
      </c>
      <c r="AQ18" s="78">
        <f t="shared" si="6"/>
        <v>27.793649661993069</v>
      </c>
      <c r="AR18" s="78">
        <f t="shared" si="7"/>
        <v>24.738752986897701</v>
      </c>
      <c r="AS18" s="78">
        <f t="shared" si="8"/>
        <v>26.260496000611489</v>
      </c>
      <c r="AT18" s="78">
        <f t="shared" si="9"/>
        <v>1.2709179135380448</v>
      </c>
      <c r="AU18" s="91">
        <f t="shared" si="10"/>
        <v>1.661236255680876</v>
      </c>
    </row>
    <row r="19" spans="1:47" ht="14.45" customHeight="1" x14ac:dyDescent="0.15">
      <c r="A19" s="203"/>
      <c r="B19" s="205" t="s">
        <v>90</v>
      </c>
      <c r="C19" s="72">
        <v>2653</v>
      </c>
      <c r="D19" s="72">
        <v>25</v>
      </c>
      <c r="E19" s="72">
        <v>880</v>
      </c>
      <c r="F19" s="128">
        <v>10</v>
      </c>
      <c r="G19" s="74" t="s">
        <v>91</v>
      </c>
      <c r="H19" s="72">
        <v>4936772</v>
      </c>
      <c r="I19" s="72">
        <v>46155</v>
      </c>
      <c r="J19" s="75">
        <v>60</v>
      </c>
      <c r="K19" s="72">
        <v>91282</v>
      </c>
      <c r="L19" s="76">
        <v>2085238</v>
      </c>
      <c r="M19" s="179"/>
      <c r="N19" s="54"/>
      <c r="O19" s="77">
        <f t="shared" si="11"/>
        <v>0.52924419940271084</v>
      </c>
      <c r="P19" s="78">
        <f t="shared" si="12"/>
        <v>0.95825599073661039</v>
      </c>
      <c r="Q19" s="79">
        <f t="shared" si="13"/>
        <v>9.4232943837165468E-3</v>
      </c>
      <c r="R19" s="80">
        <f t="shared" si="14"/>
        <v>9.8337964748572773E-3</v>
      </c>
      <c r="S19" s="81">
        <f t="shared" si="15"/>
        <v>1.1363636363636364E-2</v>
      </c>
      <c r="T19" s="82">
        <f t="shared" si="19"/>
        <v>4.805663544151733E-2</v>
      </c>
      <c r="U19" s="83">
        <f t="shared" si="20"/>
        <v>89058.362611135715</v>
      </c>
      <c r="V19" s="83">
        <f t="shared" si="21"/>
        <v>435218.00313483929</v>
      </c>
      <c r="W19" s="84">
        <f>SUM(V19:V$24)</f>
        <v>2013826.6738622733</v>
      </c>
      <c r="X19" s="85">
        <f t="shared" si="0"/>
        <v>430272.34400830703</v>
      </c>
      <c r="Y19" s="83">
        <f>SUM(X19:X$24)</f>
        <v>1881126.2105050243</v>
      </c>
      <c r="Z19" s="83">
        <f t="shared" si="1"/>
        <v>4945.659126532265</v>
      </c>
      <c r="AA19" s="84">
        <f>SUM(Z19:Z$24)</f>
        <v>132700.4633572491</v>
      </c>
      <c r="AB19" s="77">
        <f t="shared" si="2"/>
        <v>22.612437673657247</v>
      </c>
      <c r="AC19" s="78">
        <f t="shared" si="3"/>
        <v>21.122398339151715</v>
      </c>
      <c r="AD19" s="86">
        <f t="shared" si="16"/>
        <v>93.410532044312149</v>
      </c>
      <c r="AE19" s="78">
        <f t="shared" si="4"/>
        <v>1.4900393345055329</v>
      </c>
      <c r="AF19" s="87">
        <f t="shared" si="17"/>
        <v>6.5894679556878568</v>
      </c>
      <c r="AH19" s="88">
        <f t="shared" si="25"/>
        <v>8.7938251348596949E-5</v>
      </c>
      <c r="AI19" s="89">
        <f t="shared" si="18"/>
        <v>1.276648196844478E-5</v>
      </c>
      <c r="AJ19" s="89">
        <f t="shared" si="22"/>
        <v>306829120.59759253</v>
      </c>
      <c r="AK19" s="89">
        <f>SUM(AJ19:AJ$24)/U19/U19</f>
        <v>0.16123293411015654</v>
      </c>
      <c r="AL19" s="89">
        <f t="shared" si="23"/>
        <v>266015954.39792401</v>
      </c>
      <c r="AM19" s="89">
        <f>SUM(AL19:AL$24)/U19/U19</f>
        <v>0.13504432329402524</v>
      </c>
      <c r="AN19" s="89">
        <f t="shared" si="24"/>
        <v>4058719.3039933275</v>
      </c>
      <c r="AO19" s="90">
        <f>SUM(AN19:AN$24)/U19/U19</f>
        <v>1.0277144214295068E-2</v>
      </c>
      <c r="AP19" s="77">
        <f t="shared" si="5"/>
        <v>21.825422782008062</v>
      </c>
      <c r="AQ19" s="78">
        <f t="shared" si="6"/>
        <v>23.399452565306433</v>
      </c>
      <c r="AR19" s="78">
        <f t="shared" si="7"/>
        <v>20.40213014440317</v>
      </c>
      <c r="AS19" s="78">
        <f t="shared" si="8"/>
        <v>21.84266653390026</v>
      </c>
      <c r="AT19" s="78">
        <f t="shared" si="9"/>
        <v>1.291341883053241</v>
      </c>
      <c r="AU19" s="91">
        <f t="shared" si="10"/>
        <v>1.6887367859578248</v>
      </c>
    </row>
    <row r="20" spans="1:47" ht="14.45" customHeight="1" x14ac:dyDescent="0.15">
      <c r="A20" s="203"/>
      <c r="B20" s="205" t="s">
        <v>92</v>
      </c>
      <c r="C20" s="72">
        <v>1919</v>
      </c>
      <c r="D20" s="72">
        <v>35</v>
      </c>
      <c r="E20" s="72">
        <v>649</v>
      </c>
      <c r="F20" s="126">
        <v>13</v>
      </c>
      <c r="G20" s="74" t="s">
        <v>93</v>
      </c>
      <c r="H20" s="72">
        <v>3933785</v>
      </c>
      <c r="I20" s="72">
        <v>57468</v>
      </c>
      <c r="J20" s="75">
        <v>65</v>
      </c>
      <c r="K20" s="72">
        <v>86929</v>
      </c>
      <c r="L20" s="76">
        <v>1639074</v>
      </c>
      <c r="M20" s="179"/>
      <c r="N20" s="54"/>
      <c r="O20" s="77">
        <f t="shared" si="11"/>
        <v>0.5272548053228191</v>
      </c>
      <c r="P20" s="78">
        <f t="shared" si="12"/>
        <v>1.0086189358122006</v>
      </c>
      <c r="Q20" s="79">
        <f t="shared" si="13"/>
        <v>1.8238665971860343E-2</v>
      </c>
      <c r="R20" s="80">
        <f t="shared" si="14"/>
        <v>1.8082811381261124E-2</v>
      </c>
      <c r="S20" s="81">
        <f t="shared" si="15"/>
        <v>2.0030816640986132E-2</v>
      </c>
      <c r="T20" s="82">
        <f t="shared" si="19"/>
        <v>8.6707916811571459E-2</v>
      </c>
      <c r="U20" s="83">
        <f t="shared" si="20"/>
        <v>84778.51734611392</v>
      </c>
      <c r="V20" s="83">
        <f t="shared" si="21"/>
        <v>406516.91125158133</v>
      </c>
      <c r="W20" s="84">
        <f>SUM(V20:V$24)</f>
        <v>1578608.6707274339</v>
      </c>
      <c r="X20" s="85">
        <f t="shared" si="0"/>
        <v>398374.04554084089</v>
      </c>
      <c r="Y20" s="83">
        <f>SUM(X20:X$24)</f>
        <v>1450853.8664967171</v>
      </c>
      <c r="Z20" s="83">
        <f t="shared" si="1"/>
        <v>8142.8657107404579</v>
      </c>
      <c r="AA20" s="84">
        <f>SUM(Z20:Z$24)</f>
        <v>127754.80423071684</v>
      </c>
      <c r="AB20" s="77">
        <f t="shared" si="2"/>
        <v>18.620385448387346</v>
      </c>
      <c r="AC20" s="78">
        <f t="shared" si="3"/>
        <v>17.11346119174873</v>
      </c>
      <c r="AD20" s="86">
        <f t="shared" si="16"/>
        <v>91.907126408228436</v>
      </c>
      <c r="AE20" s="78">
        <f t="shared" si="4"/>
        <v>1.5069242566386172</v>
      </c>
      <c r="AF20" s="87">
        <f t="shared" si="17"/>
        <v>8.0928735917715784</v>
      </c>
      <c r="AH20" s="88">
        <f t="shared" si="25"/>
        <v>1.9618199797413421E-4</v>
      </c>
      <c r="AI20" s="89">
        <f t="shared" si="18"/>
        <v>3.0245890640495107E-5</v>
      </c>
      <c r="AJ20" s="89">
        <f t="shared" si="22"/>
        <v>431905165.28521472</v>
      </c>
      <c r="AK20" s="89">
        <f>SUM(AJ20:AJ$24)/U20/U20</f>
        <v>0.13523289095837052</v>
      </c>
      <c r="AL20" s="89">
        <f t="shared" si="23"/>
        <v>361894794.83333689</v>
      </c>
      <c r="AM20" s="89">
        <f>SUM(AL20:AL$24)/U20/U20</f>
        <v>0.11201183182450372</v>
      </c>
      <c r="AN20" s="89">
        <f t="shared" si="24"/>
        <v>8572774.7383041177</v>
      </c>
      <c r="AO20" s="90">
        <f>SUM(AN20:AN$24)/U20/U20</f>
        <v>1.0776271236943609E-2</v>
      </c>
      <c r="AP20" s="77">
        <f t="shared" si="5"/>
        <v>17.899614559750965</v>
      </c>
      <c r="AQ20" s="78">
        <f t="shared" si="6"/>
        <v>19.341156337023726</v>
      </c>
      <c r="AR20" s="78">
        <f t="shared" si="7"/>
        <v>16.4574850846099</v>
      </c>
      <c r="AS20" s="78">
        <f t="shared" si="8"/>
        <v>17.76943729888756</v>
      </c>
      <c r="AT20" s="78">
        <f t="shared" si="9"/>
        <v>1.3034589682382549</v>
      </c>
      <c r="AU20" s="91">
        <f t="shared" si="10"/>
        <v>1.7103895450389794</v>
      </c>
    </row>
    <row r="21" spans="1:47" ht="14.45" customHeight="1" x14ac:dyDescent="0.15">
      <c r="A21" s="203"/>
      <c r="B21" s="205" t="s">
        <v>235</v>
      </c>
      <c r="C21" s="72">
        <v>2061</v>
      </c>
      <c r="D21" s="72">
        <v>42</v>
      </c>
      <c r="E21" s="72">
        <v>692</v>
      </c>
      <c r="F21" s="126">
        <v>24</v>
      </c>
      <c r="G21" s="74" t="s">
        <v>95</v>
      </c>
      <c r="H21" s="72">
        <v>3235341</v>
      </c>
      <c r="I21" s="72">
        <v>73470</v>
      </c>
      <c r="J21" s="75">
        <v>70</v>
      </c>
      <c r="K21" s="72">
        <v>80842</v>
      </c>
      <c r="L21" s="76">
        <v>1218817</v>
      </c>
      <c r="M21" s="179"/>
      <c r="N21" s="54"/>
      <c r="O21" s="77">
        <f t="shared" si="11"/>
        <v>0.53200229489386108</v>
      </c>
      <c r="P21" s="78">
        <f t="shared" si="12"/>
        <v>1.0001077519982688</v>
      </c>
      <c r="Q21" s="79">
        <f t="shared" si="13"/>
        <v>2.0378457059679767E-2</v>
      </c>
      <c r="R21" s="80">
        <f t="shared" si="14"/>
        <v>2.0376261476788393E-2</v>
      </c>
      <c r="S21" s="81">
        <f t="shared" si="15"/>
        <v>3.4682080924855488E-2</v>
      </c>
      <c r="T21" s="82">
        <f t="shared" si="19"/>
        <v>9.7244660755050061E-2</v>
      </c>
      <c r="U21" s="83">
        <f t="shared" si="20"/>
        <v>77427.548716658712</v>
      </c>
      <c r="V21" s="83">
        <f t="shared" si="21"/>
        <v>369518.99722251395</v>
      </c>
      <c r="W21" s="84">
        <f>SUM(V21:V$24)</f>
        <v>1172091.7594758526</v>
      </c>
      <c r="X21" s="85">
        <f t="shared" si="0"/>
        <v>356703.3094575713</v>
      </c>
      <c r="Y21" s="83">
        <f>SUM(X21:X$24)</f>
        <v>1052479.8209558763</v>
      </c>
      <c r="Z21" s="83">
        <f t="shared" si="1"/>
        <v>12815.687764942679</v>
      </c>
      <c r="AA21" s="84">
        <f>SUM(Z21:Z$24)</f>
        <v>119611.93851997639</v>
      </c>
      <c r="AB21" s="77">
        <f t="shared" si="2"/>
        <v>15.137916399304457</v>
      </c>
      <c r="AC21" s="78">
        <f t="shared" si="3"/>
        <v>13.593092360541602</v>
      </c>
      <c r="AD21" s="86">
        <f t="shared" si="16"/>
        <v>89.795002178543967</v>
      </c>
      <c r="AE21" s="78">
        <f t="shared" si="4"/>
        <v>1.5448240387628547</v>
      </c>
      <c r="AF21" s="87">
        <f t="shared" si="17"/>
        <v>10.204997821456029</v>
      </c>
      <c r="AH21" s="88">
        <f t="shared" si="25"/>
        <v>2.0326018030122149E-4</v>
      </c>
      <c r="AI21" s="89">
        <f t="shared" si="18"/>
        <v>4.8380396224822633E-5</v>
      </c>
      <c r="AJ21" s="89">
        <f t="shared" si="22"/>
        <v>232801910.34779668</v>
      </c>
      <c r="AK21" s="89">
        <f>SUM(AJ21:AJ$24)/U21/U21</f>
        <v>9.0085910050528864E-2</v>
      </c>
      <c r="AL21" s="89">
        <f t="shared" si="23"/>
        <v>188361261.66374168</v>
      </c>
      <c r="AM21" s="89">
        <f>SUM(AL21:AL$24)/U21/U21</f>
        <v>7.3924410218592904E-2</v>
      </c>
      <c r="AN21" s="89">
        <f t="shared" si="24"/>
        <v>9760903.7849378288</v>
      </c>
      <c r="AO21" s="90">
        <f>SUM(AN21:AN$24)/U21/U21</f>
        <v>1.1489620378229082E-2</v>
      </c>
      <c r="AP21" s="77">
        <f t="shared" si="5"/>
        <v>14.549635826745655</v>
      </c>
      <c r="AQ21" s="78">
        <f t="shared" si="6"/>
        <v>15.726196971863258</v>
      </c>
      <c r="AR21" s="78">
        <f t="shared" si="7"/>
        <v>13.060187102267914</v>
      </c>
      <c r="AS21" s="78">
        <f t="shared" si="8"/>
        <v>14.12599761881529</v>
      </c>
      <c r="AT21" s="78">
        <f t="shared" si="9"/>
        <v>1.3347323310611825</v>
      </c>
      <c r="AU21" s="91">
        <f t="shared" si="10"/>
        <v>1.7549157464645269</v>
      </c>
    </row>
    <row r="22" spans="1:47" ht="14.45" customHeight="1" x14ac:dyDescent="0.15">
      <c r="A22" s="203"/>
      <c r="B22" s="205" t="s">
        <v>236</v>
      </c>
      <c r="C22" s="72">
        <v>2194</v>
      </c>
      <c r="D22" s="72">
        <v>78</v>
      </c>
      <c r="E22" s="72">
        <v>725</v>
      </c>
      <c r="F22" s="126">
        <v>50</v>
      </c>
      <c r="G22" s="74" t="s">
        <v>97</v>
      </c>
      <c r="H22" s="72">
        <v>2593169</v>
      </c>
      <c r="I22" s="72">
        <v>102673</v>
      </c>
      <c r="J22" s="75">
        <v>75</v>
      </c>
      <c r="K22" s="72">
        <v>72127</v>
      </c>
      <c r="L22" s="76">
        <v>835000</v>
      </c>
      <c r="M22" s="179"/>
      <c r="N22" s="54"/>
      <c r="O22" s="77">
        <f t="shared" si="11"/>
        <v>0.53363147123474564</v>
      </c>
      <c r="P22" s="78">
        <f t="shared" si="12"/>
        <v>0.98997905253822749</v>
      </c>
      <c r="Q22" s="79">
        <f t="shared" si="13"/>
        <v>3.5551504102096627E-2</v>
      </c>
      <c r="R22" s="80">
        <f t="shared" si="14"/>
        <v>3.5911370054694997E-2</v>
      </c>
      <c r="S22" s="81">
        <f t="shared" si="15"/>
        <v>6.8965517241379309E-2</v>
      </c>
      <c r="T22" s="82">
        <f t="shared" si="19"/>
        <v>0.16568264152623222</v>
      </c>
      <c r="U22" s="83">
        <f t="shared" si="20"/>
        <v>69898.133008612116</v>
      </c>
      <c r="V22" s="83">
        <f t="shared" si="21"/>
        <v>322485.81151263288</v>
      </c>
      <c r="W22" s="84">
        <f>SUM(V22:V$24)</f>
        <v>802572.7622533387</v>
      </c>
      <c r="X22" s="85">
        <f t="shared" si="0"/>
        <v>300245.41071865818</v>
      </c>
      <c r="Y22" s="83">
        <f>SUM(X22:X$24)</f>
        <v>695776.51149830478</v>
      </c>
      <c r="Z22" s="83">
        <f t="shared" si="1"/>
        <v>22240.400793974681</v>
      </c>
      <c r="AA22" s="84">
        <f>SUM(Z22:Z$24)</f>
        <v>106796.25075503372</v>
      </c>
      <c r="AB22" s="77">
        <f t="shared" si="2"/>
        <v>11.482034322067717</v>
      </c>
      <c r="AC22" s="78">
        <f t="shared" si="3"/>
        <v>9.9541501546626208</v>
      </c>
      <c r="AD22" s="86">
        <f t="shared" si="16"/>
        <v>86.693262495578821</v>
      </c>
      <c r="AE22" s="78">
        <f t="shared" si="4"/>
        <v>1.5278841674050923</v>
      </c>
      <c r="AF22" s="87">
        <f t="shared" si="17"/>
        <v>13.306737504421138</v>
      </c>
      <c r="AH22" s="88">
        <f t="shared" si="25"/>
        <v>2.9362342267455092E-4</v>
      </c>
      <c r="AI22" s="89">
        <f t="shared" si="18"/>
        <v>8.8564516790356319E-5</v>
      </c>
      <c r="AJ22" s="89">
        <f t="shared" si="22"/>
        <v>160100709.75886458</v>
      </c>
      <c r="AK22" s="89">
        <f>SUM(AJ22:AJ$24)/U22/U22</f>
        <v>6.2890132039768121E-2</v>
      </c>
      <c r="AL22" s="89">
        <f t="shared" si="23"/>
        <v>124211267.65641136</v>
      </c>
      <c r="AM22" s="89">
        <f>SUM(AL22:AL$24)/U22/U22</f>
        <v>5.2155247435743818E-2</v>
      </c>
      <c r="AN22" s="89">
        <f t="shared" si="24"/>
        <v>12932449.201660246</v>
      </c>
      <c r="AO22" s="90">
        <f>SUM(AN22:AN$24)/U22/U22</f>
        <v>1.210042945230424E-2</v>
      </c>
      <c r="AP22" s="77">
        <f t="shared" si="5"/>
        <v>10.990507383595396</v>
      </c>
      <c r="AQ22" s="78">
        <f t="shared" si="6"/>
        <v>11.973561260540038</v>
      </c>
      <c r="AR22" s="78">
        <f t="shared" si="7"/>
        <v>9.5065346963179014</v>
      </c>
      <c r="AS22" s="78">
        <f t="shared" si="8"/>
        <v>10.40176561300734</v>
      </c>
      <c r="AT22" s="78">
        <f t="shared" si="9"/>
        <v>1.3122803414094204</v>
      </c>
      <c r="AU22" s="91">
        <f t="shared" si="10"/>
        <v>1.7434879934007641</v>
      </c>
    </row>
    <row r="23" spans="1:47" ht="14.45" customHeight="1" x14ac:dyDescent="0.15">
      <c r="A23" s="203"/>
      <c r="B23" s="205" t="s">
        <v>98</v>
      </c>
      <c r="C23" s="72">
        <v>1579</v>
      </c>
      <c r="D23" s="72">
        <v>126</v>
      </c>
      <c r="E23" s="72">
        <v>535</v>
      </c>
      <c r="F23" s="126">
        <v>51</v>
      </c>
      <c r="G23" s="74" t="s">
        <v>99</v>
      </c>
      <c r="H23" s="72">
        <v>1700191</v>
      </c>
      <c r="I23" s="72">
        <v>119801</v>
      </c>
      <c r="J23" s="75">
        <v>80</v>
      </c>
      <c r="K23" s="72">
        <v>58934</v>
      </c>
      <c r="L23" s="76">
        <v>505129</v>
      </c>
      <c r="M23" s="179"/>
      <c r="N23" s="54"/>
      <c r="O23" s="77">
        <f>IF(K23&lt;0.5,0.5,((L23-L24)-5*K24)/5/(K23-K24))</f>
        <v>0.51768128916741274</v>
      </c>
      <c r="P23" s="78">
        <f t="shared" si="12"/>
        <v>0.99185554200888892</v>
      </c>
      <c r="Q23" s="79">
        <f t="shared" si="13"/>
        <v>7.979734008866371E-2</v>
      </c>
      <c r="R23" s="80">
        <f t="shared" si="14"/>
        <v>8.0452582769304698E-2</v>
      </c>
      <c r="S23" s="81">
        <f t="shared" si="15"/>
        <v>9.5327102803738323E-2</v>
      </c>
      <c r="T23" s="82">
        <f>5*R23/(1+5*(1-O23)*R23)</f>
        <v>0.33689827165390013</v>
      </c>
      <c r="U23" s="83">
        <f t="shared" si="20"/>
        <v>58317.225693993336</v>
      </c>
      <c r="V23" s="83">
        <f>5*U23*((1-T23)+O23*T23)</f>
        <v>244205.61612414435</v>
      </c>
      <c r="W23" s="84">
        <f>SUM(V23:V$24)</f>
        <v>480086.95074070571</v>
      </c>
      <c r="X23" s="85">
        <f t="shared" si="0"/>
        <v>220926.20225062777</v>
      </c>
      <c r="Y23" s="83">
        <f>SUM(X23:X$24)</f>
        <v>395531.10077964666</v>
      </c>
      <c r="Z23" s="83">
        <f t="shared" si="1"/>
        <v>23279.413873516565</v>
      </c>
      <c r="AA23" s="84">
        <f>SUM(Z23:Z$24)</f>
        <v>84555.849961059037</v>
      </c>
      <c r="AB23" s="77">
        <f t="shared" si="2"/>
        <v>8.2323352153248024</v>
      </c>
      <c r="AC23" s="78">
        <f t="shared" si="3"/>
        <v>6.7824059885000034</v>
      </c>
      <c r="AD23" s="86">
        <f t="shared" si="16"/>
        <v>82.387388403162916</v>
      </c>
      <c r="AE23" s="78">
        <f t="shared" si="4"/>
        <v>1.4499292268247985</v>
      </c>
      <c r="AF23" s="87">
        <f t="shared" si="17"/>
        <v>17.612611596837073</v>
      </c>
      <c r="AH23" s="88">
        <f>IF(D23=0,0,T23*T23*(1-T23)/D23)</f>
        <v>5.9732017096476874E-4</v>
      </c>
      <c r="AI23" s="89">
        <f t="shared" si="18"/>
        <v>1.6119597434539033E-4</v>
      </c>
      <c r="AJ23" s="89">
        <f t="shared" si="22"/>
        <v>147164689.8441571</v>
      </c>
      <c r="AK23" s="89">
        <f>SUM(AJ23:AJ$24)/U23/U23</f>
        <v>4.3272292988258118E-2</v>
      </c>
      <c r="AL23" s="89">
        <f t="shared" si="23"/>
        <v>100720241.96497105</v>
      </c>
      <c r="AM23" s="89">
        <f>SUM(AL23:AL$24)/U23/U23</f>
        <v>3.8403430223302087E-2</v>
      </c>
      <c r="AN23" s="89">
        <f t="shared" si="24"/>
        <v>16301273.588469721</v>
      </c>
      <c r="AO23" s="90">
        <f>SUM(AN23:AN$24)/U23/U23</f>
        <v>1.3580883882716719E-2</v>
      </c>
      <c r="AP23" s="77">
        <f t="shared" si="5"/>
        <v>7.8246161444638815</v>
      </c>
      <c r="AQ23" s="78">
        <f t="shared" si="6"/>
        <v>8.6400542861857232</v>
      </c>
      <c r="AR23" s="78">
        <f t="shared" si="7"/>
        <v>6.398308842525398</v>
      </c>
      <c r="AS23" s="78">
        <f t="shared" si="8"/>
        <v>7.1665031344746088</v>
      </c>
      <c r="AT23" s="78">
        <f t="shared" si="9"/>
        <v>1.221516610001987</v>
      </c>
      <c r="AU23" s="91">
        <f t="shared" si="10"/>
        <v>1.6783418436476101</v>
      </c>
    </row>
    <row r="24" spans="1:47" ht="14.45" customHeight="1" x14ac:dyDescent="0.15">
      <c r="A24" s="183"/>
      <c r="B24" s="206" t="s">
        <v>197</v>
      </c>
      <c r="C24" s="95">
        <v>1099</v>
      </c>
      <c r="D24" s="95">
        <v>169</v>
      </c>
      <c r="E24" s="95">
        <v>358</v>
      </c>
      <c r="F24" s="180">
        <v>93</v>
      </c>
      <c r="G24" s="97" t="s">
        <v>101</v>
      </c>
      <c r="H24" s="95">
        <v>1052072</v>
      </c>
      <c r="I24" s="95">
        <v>159813</v>
      </c>
      <c r="J24" s="98">
        <v>85</v>
      </c>
      <c r="K24" s="95">
        <v>41062</v>
      </c>
      <c r="L24" s="99">
        <v>253559</v>
      </c>
      <c r="M24" s="179"/>
      <c r="N24" s="54"/>
      <c r="O24" s="100">
        <v>1</v>
      </c>
      <c r="P24" s="101">
        <f>IF(H24&lt;0.5,1,(I24/H24)/(K24/L24))</f>
        <v>0.93800590719217503</v>
      </c>
      <c r="Q24" s="102">
        <f t="shared" si="13"/>
        <v>0.1537761601455869</v>
      </c>
      <c r="R24" s="103">
        <f t="shared" si="14"/>
        <v>0.16393943680578743</v>
      </c>
      <c r="S24" s="104">
        <f t="shared" si="15"/>
        <v>0.25977653631284914</v>
      </c>
      <c r="T24" s="100">
        <v>1</v>
      </c>
      <c r="U24" s="105">
        <f>U23*(1-T23)</f>
        <v>38670.253150036559</v>
      </c>
      <c r="V24" s="105">
        <f>U24/R24</f>
        <v>235881.33461656136</v>
      </c>
      <c r="W24" s="106">
        <f>SUM(V24:V$24)</f>
        <v>235881.33461656136</v>
      </c>
      <c r="X24" s="100">
        <f t="shared" si="0"/>
        <v>174604.89852901889</v>
      </c>
      <c r="Y24" s="105">
        <f>SUM(X24:X$24)</f>
        <v>174604.89852901889</v>
      </c>
      <c r="Z24" s="105">
        <f t="shared" si="1"/>
        <v>61276.436087542468</v>
      </c>
      <c r="AA24" s="106">
        <f>SUM(Z24:Z$24)</f>
        <v>61276.436087542468</v>
      </c>
      <c r="AB24" s="107">
        <f t="shared" si="2"/>
        <v>6.099813562155032</v>
      </c>
      <c r="AC24" s="101">
        <f t="shared" si="3"/>
        <v>4.5152251228242557</v>
      </c>
      <c r="AD24" s="108">
        <f t="shared" si="16"/>
        <v>74.022346368715091</v>
      </c>
      <c r="AE24" s="101">
        <f t="shared" si="4"/>
        <v>1.5845884393307763</v>
      </c>
      <c r="AF24" s="109">
        <f t="shared" si="17"/>
        <v>25.977653631284912</v>
      </c>
      <c r="AH24" s="110">
        <f>0</f>
        <v>0</v>
      </c>
      <c r="AI24" s="111">
        <f t="shared" si="18"/>
        <v>5.3713041199482706E-4</v>
      </c>
      <c r="AJ24" s="111">
        <v>0</v>
      </c>
      <c r="AK24" s="111">
        <f>(1-R24)/R24/R24/D24</f>
        <v>0.18407048479819782</v>
      </c>
      <c r="AL24" s="111">
        <f>V24*V24*AI24</f>
        <v>29885938.282919731</v>
      </c>
      <c r="AM24" s="111">
        <f>(1-S24)*(1-S24)*(1-R24)/R24/R24/D24+AI24/R24/R24</f>
        <v>0.12084328453317147</v>
      </c>
      <c r="AN24" s="111">
        <f>V24*V24*AI24</f>
        <v>29885938.282919731</v>
      </c>
      <c r="AO24" s="112">
        <f>S24*S24*(1-R24)/R24/R24/D24+AI24/R24/R24</f>
        <v>3.2407185691579216E-2</v>
      </c>
      <c r="AP24" s="107">
        <f t="shared" si="5"/>
        <v>5.2589062103018351</v>
      </c>
      <c r="AQ24" s="101">
        <f t="shared" si="6"/>
        <v>6.9407209140082289</v>
      </c>
      <c r="AR24" s="101">
        <f t="shared" si="7"/>
        <v>3.8338797171285606</v>
      </c>
      <c r="AS24" s="101">
        <f t="shared" si="8"/>
        <v>5.1965705285199508</v>
      </c>
      <c r="AT24" s="101">
        <f t="shared" si="9"/>
        <v>1.2317493194010685</v>
      </c>
      <c r="AU24" s="113">
        <f t="shared" si="10"/>
        <v>1.9374275592604842</v>
      </c>
    </row>
    <row r="25" spans="1:47" ht="14.45" customHeight="1" x14ac:dyDescent="0.15">
      <c r="A25" s="203" t="s">
        <v>102</v>
      </c>
      <c r="B25" s="204" t="s">
        <v>67</v>
      </c>
      <c r="C25" s="207">
        <v>1140</v>
      </c>
      <c r="D25" s="49">
        <v>1</v>
      </c>
      <c r="E25" s="207">
        <v>382</v>
      </c>
      <c r="F25" s="115">
        <v>0</v>
      </c>
      <c r="G25" s="51" t="s">
        <v>67</v>
      </c>
      <c r="H25" s="49">
        <v>2565299</v>
      </c>
      <c r="I25" s="49">
        <v>1509</v>
      </c>
      <c r="J25" s="52">
        <v>0</v>
      </c>
      <c r="K25" s="49">
        <v>100000</v>
      </c>
      <c r="L25" s="53">
        <v>8638891</v>
      </c>
      <c r="M25" s="179"/>
      <c r="N25" s="54"/>
      <c r="O25" s="116">
        <f t="shared" ref="O25:O40" si="26">IF(K25&lt;0.5,0.5,((L25-L26)-5*K26)/5/(K25-K26))</f>
        <v>0.17388316151202748</v>
      </c>
      <c r="P25" s="117">
        <f t="shared" ref="P25:P40" si="27">IF(H25&lt;0.5,1,(I25/H25)/((K25-K26)/(L25-L26)))</f>
        <v>1.0082842014159938</v>
      </c>
      <c r="Q25" s="57">
        <f t="shared" si="13"/>
        <v>8.7719298245614037E-4</v>
      </c>
      <c r="R25" s="118">
        <f t="shared" si="14"/>
        <v>8.6998584449131085E-4</v>
      </c>
      <c r="S25" s="119">
        <f t="shared" si="15"/>
        <v>0</v>
      </c>
      <c r="T25" s="120">
        <f>5*R25/(1+5*(1-O25)*R25)</f>
        <v>4.3343535073771039E-3</v>
      </c>
      <c r="U25" s="121">
        <v>100000</v>
      </c>
      <c r="V25" s="121">
        <f>5*U25*((1-T25)+O25*T25)</f>
        <v>498209.65879179817</v>
      </c>
      <c r="W25" s="122">
        <f>SUM(V25:V$42)</f>
        <v>8508606.8922668472</v>
      </c>
      <c r="X25" s="123">
        <f t="shared" si="0"/>
        <v>498209.65879179817</v>
      </c>
      <c r="Y25" s="121">
        <f>SUM(X25:X$42)</f>
        <v>8224921.9761161581</v>
      </c>
      <c r="Z25" s="121">
        <f t="shared" si="1"/>
        <v>0</v>
      </c>
      <c r="AA25" s="122">
        <f>SUM(Z25:Z$42)</f>
        <v>283684.91615068825</v>
      </c>
      <c r="AB25" s="116">
        <f t="shared" si="2"/>
        <v>85.086068922668474</v>
      </c>
      <c r="AC25" s="117">
        <f t="shared" si="3"/>
        <v>82.249219761161584</v>
      </c>
      <c r="AD25" s="64">
        <f t="shared" si="16"/>
        <v>96.665906419903834</v>
      </c>
      <c r="AE25" s="117">
        <f t="shared" si="4"/>
        <v>2.8368491615068825</v>
      </c>
      <c r="AF25" s="65">
        <f t="shared" si="17"/>
        <v>3.3340935800961589</v>
      </c>
      <c r="AH25" s="66">
        <f>IF(D25=0,0,T25*T25*(1-T25)/D25)</f>
        <v>1.8705192473206489E-5</v>
      </c>
      <c r="AI25" s="67">
        <f t="shared" si="18"/>
        <v>0</v>
      </c>
      <c r="AJ25" s="67">
        <f>U25*U25*((1-O25)*5+AB26)^2*AH25</f>
        <v>1338231016.8309574</v>
      </c>
      <c r="AK25" s="67">
        <f>SUM(AJ25:AJ$42)/U25/U25</f>
        <v>0.51022727880712859</v>
      </c>
      <c r="AL25" s="67">
        <f>U25*U25*((1-O25)*5*(1-S25)+AC26)^2*AH25+V25*V25*AI25</f>
        <v>1249592512.1658585</v>
      </c>
      <c r="AM25" s="67">
        <f>SUM(AL25:AL$42)/U25/U25</f>
        <v>0.44275640215443557</v>
      </c>
      <c r="AN25" s="67">
        <f>U25*U25*((1-O25)*5*S25+AE26)^2*AH25+V25*V25*AI25</f>
        <v>1518474.9244488624</v>
      </c>
      <c r="AO25" s="68">
        <f>SUM(AN25:AN$42)/U25/U25</f>
        <v>1.4918258996850812E-2</v>
      </c>
      <c r="AP25" s="116">
        <f t="shared" si="5"/>
        <v>83.686037096506851</v>
      </c>
      <c r="AQ25" s="117">
        <f t="shared" si="6"/>
        <v>86.486100748830097</v>
      </c>
      <c r="AR25" s="117">
        <f t="shared" si="7"/>
        <v>80.945036877315729</v>
      </c>
      <c r="AS25" s="117">
        <f t="shared" si="8"/>
        <v>83.553402645007438</v>
      </c>
      <c r="AT25" s="117">
        <f t="shared" si="9"/>
        <v>2.5974541244607856</v>
      </c>
      <c r="AU25" s="124">
        <f t="shared" si="10"/>
        <v>3.0762441985529794</v>
      </c>
    </row>
    <row r="26" spans="1:47" ht="14.45" customHeight="1" x14ac:dyDescent="0.15">
      <c r="A26" s="208"/>
      <c r="B26" s="205" t="s">
        <v>69</v>
      </c>
      <c r="C26" s="72">
        <v>1164</v>
      </c>
      <c r="D26" s="72">
        <v>0</v>
      </c>
      <c r="E26" s="72">
        <v>397</v>
      </c>
      <c r="F26" s="126">
        <v>0</v>
      </c>
      <c r="G26" s="74" t="s">
        <v>69</v>
      </c>
      <c r="H26" s="72">
        <v>2708194</v>
      </c>
      <c r="I26" s="72">
        <v>219</v>
      </c>
      <c r="J26" s="75">
        <v>5</v>
      </c>
      <c r="K26" s="72">
        <v>99709</v>
      </c>
      <c r="L26" s="76">
        <v>8140093</v>
      </c>
      <c r="M26" s="179"/>
      <c r="N26" s="54"/>
      <c r="O26" s="77">
        <f t="shared" si="26"/>
        <v>0.44736842105263158</v>
      </c>
      <c r="P26" s="78">
        <f t="shared" si="27"/>
        <v>1.0607026014578835</v>
      </c>
      <c r="Q26" s="79">
        <f t="shared" si="13"/>
        <v>0</v>
      </c>
      <c r="R26" s="80">
        <f t="shared" si="14"/>
        <v>0</v>
      </c>
      <c r="S26" s="81">
        <f t="shared" si="15"/>
        <v>0</v>
      </c>
      <c r="T26" s="82">
        <f>5*R26/(1+5*(1-O26)*R26)</f>
        <v>0</v>
      </c>
      <c r="U26" s="83">
        <f>U25*(1-T25)</f>
        <v>99566.564649262291</v>
      </c>
      <c r="V26" s="83">
        <f>5*U26*((1-T26)+O26*T26)</f>
        <v>497832.82324631145</v>
      </c>
      <c r="W26" s="84">
        <f>SUM(V26:V$42)</f>
        <v>8010397.2334750509</v>
      </c>
      <c r="X26" s="85">
        <f t="shared" si="0"/>
        <v>497832.82324631145</v>
      </c>
      <c r="Y26" s="83">
        <f>SUM(X26:X$42)</f>
        <v>7726712.3173243608</v>
      </c>
      <c r="Z26" s="83">
        <f t="shared" si="1"/>
        <v>0</v>
      </c>
      <c r="AA26" s="84">
        <f>SUM(Z26:Z$42)</f>
        <v>283684.91615068825</v>
      </c>
      <c r="AB26" s="77">
        <f t="shared" si="2"/>
        <v>80.452682702198686</v>
      </c>
      <c r="AC26" s="78">
        <f t="shared" si="3"/>
        <v>77.603484106766459</v>
      </c>
      <c r="AD26" s="86">
        <f t="shared" si="16"/>
        <v>96.458541219838821</v>
      </c>
      <c r="AE26" s="78">
        <f t="shared" si="4"/>
        <v>2.8491985954322079</v>
      </c>
      <c r="AF26" s="87">
        <f t="shared" si="17"/>
        <v>3.5414587801611526</v>
      </c>
      <c r="AH26" s="88">
        <f>IF(D26=0,0,T26*T26*(1-T26)/D26)</f>
        <v>0</v>
      </c>
      <c r="AI26" s="89">
        <f t="shared" si="18"/>
        <v>0</v>
      </c>
      <c r="AJ26" s="89">
        <f>U26*U26*((1-O26)*5+AB27)^2*AH26</f>
        <v>0</v>
      </c>
      <c r="AK26" s="89">
        <f>SUM(AJ26:AJ$42)/U26/U26</f>
        <v>0.37968845200859036</v>
      </c>
      <c r="AL26" s="89">
        <f>U26*U26*((1-O26)*5*(1-S26)+AC27)^2*AH26+V26*V26*AI26</f>
        <v>0</v>
      </c>
      <c r="AM26" s="89">
        <f>SUM(AL26:AL$42)/U26/U26</f>
        <v>0.3205700564066038</v>
      </c>
      <c r="AN26" s="89">
        <f>U26*U26*((1-O26)*5*S26+AE27)^2*AH26+V26*V26*AI26</f>
        <v>0</v>
      </c>
      <c r="AO26" s="90">
        <f>SUM(AN26:AN$42)/U26/U26</f>
        <v>1.4895254268079562E-2</v>
      </c>
      <c r="AP26" s="77">
        <f t="shared" si="5"/>
        <v>79.244952948803416</v>
      </c>
      <c r="AQ26" s="78">
        <f t="shared" si="6"/>
        <v>81.660412455593956</v>
      </c>
      <c r="AR26" s="78">
        <f t="shared" si="7"/>
        <v>76.493753540957073</v>
      </c>
      <c r="AS26" s="78">
        <f t="shared" si="8"/>
        <v>78.713214672575845</v>
      </c>
      <c r="AT26" s="78">
        <f t="shared" si="9"/>
        <v>2.6099882093778928</v>
      </c>
      <c r="AU26" s="91">
        <f t="shared" si="10"/>
        <v>3.088408981486523</v>
      </c>
    </row>
    <row r="27" spans="1:47" ht="14.45" customHeight="1" x14ac:dyDescent="0.15">
      <c r="A27" s="208"/>
      <c r="B27" s="205" t="s">
        <v>71</v>
      </c>
      <c r="C27" s="72">
        <v>1234</v>
      </c>
      <c r="D27" s="72">
        <v>0</v>
      </c>
      <c r="E27" s="72">
        <v>404</v>
      </c>
      <c r="F27" s="126">
        <v>0</v>
      </c>
      <c r="G27" s="74" t="s">
        <v>71</v>
      </c>
      <c r="H27" s="72">
        <v>2870493</v>
      </c>
      <c r="I27" s="72">
        <v>203</v>
      </c>
      <c r="J27" s="75">
        <v>10</v>
      </c>
      <c r="K27" s="72">
        <v>99671</v>
      </c>
      <c r="L27" s="76">
        <v>7641653</v>
      </c>
      <c r="M27" s="179"/>
      <c r="N27" s="54"/>
      <c r="O27" s="77">
        <f t="shared" si="26"/>
        <v>0.54594594594594592</v>
      </c>
      <c r="P27" s="78">
        <f t="shared" si="27"/>
        <v>0.95236501468845525</v>
      </c>
      <c r="Q27" s="79">
        <f t="shared" si="13"/>
        <v>0</v>
      </c>
      <c r="R27" s="80">
        <f t="shared" si="14"/>
        <v>0</v>
      </c>
      <c r="S27" s="81">
        <f t="shared" si="15"/>
        <v>0</v>
      </c>
      <c r="T27" s="82">
        <f t="shared" ref="T27:T40" si="28">5*R27/(1+5*(1-O27)*R27)</f>
        <v>0</v>
      </c>
      <c r="U27" s="83">
        <f t="shared" ref="U27:U41" si="29">U26*(1-T26)</f>
        <v>99566.564649262291</v>
      </c>
      <c r="V27" s="83">
        <f t="shared" ref="V27:V40" si="30">5*U27*((1-T27)+O27*T27)</f>
        <v>497832.82324631145</v>
      </c>
      <c r="W27" s="84">
        <f>SUM(V27:V$42)</f>
        <v>7512564.4102287386</v>
      </c>
      <c r="X27" s="85">
        <f t="shared" si="0"/>
        <v>497832.82324631145</v>
      </c>
      <c r="Y27" s="83">
        <f>SUM(X27:X$42)</f>
        <v>7228879.4940780494</v>
      </c>
      <c r="Z27" s="83">
        <f t="shared" si="1"/>
        <v>0</v>
      </c>
      <c r="AA27" s="84">
        <f>SUM(Z27:Z$42)</f>
        <v>283684.91615068825</v>
      </c>
      <c r="AB27" s="77">
        <f t="shared" si="2"/>
        <v>75.452682702198672</v>
      </c>
      <c r="AC27" s="78">
        <f t="shared" si="3"/>
        <v>72.603484106766459</v>
      </c>
      <c r="AD27" s="86">
        <f t="shared" si="16"/>
        <v>96.223860446847723</v>
      </c>
      <c r="AE27" s="78">
        <f t="shared" si="4"/>
        <v>2.8491985954322079</v>
      </c>
      <c r="AF27" s="87">
        <f t="shared" si="17"/>
        <v>3.7761395531522739</v>
      </c>
      <c r="AH27" s="88">
        <f t="shared" ref="AH27:AH40" si="31">IF(D27=0,0,T27*T27*(1-T27)/D27)</f>
        <v>0</v>
      </c>
      <c r="AI27" s="89">
        <f t="shared" si="18"/>
        <v>0</v>
      </c>
      <c r="AJ27" s="89">
        <f t="shared" ref="AJ27:AJ40" si="32">U27*U27*((1-O27)*5+AB28)^2*AH27</f>
        <v>0</v>
      </c>
      <c r="AK27" s="89">
        <f>SUM(AJ27:AJ$42)/U27/U27</f>
        <v>0.37968845200859036</v>
      </c>
      <c r="AL27" s="89">
        <f t="shared" ref="AL27:AL40" si="33">U27*U27*((1-O27)*5*(1-S27)+AC28)^2*AH27+V27*V27*AI27</f>
        <v>0</v>
      </c>
      <c r="AM27" s="89">
        <f>SUM(AL27:AL$42)/U27/U27</f>
        <v>0.3205700564066038</v>
      </c>
      <c r="AN27" s="89">
        <f t="shared" ref="AN27:AN40" si="34">U27*U27*((1-O27)*5*S27+AE28)^2*AH27+V27*V27*AI27</f>
        <v>0</v>
      </c>
      <c r="AO27" s="90">
        <f>SUM(AN27:AN$42)/U27/U27</f>
        <v>1.4895254268079562E-2</v>
      </c>
      <c r="AP27" s="77">
        <f t="shared" si="5"/>
        <v>74.244952948803402</v>
      </c>
      <c r="AQ27" s="78">
        <f t="shared" si="6"/>
        <v>76.660412455593942</v>
      </c>
      <c r="AR27" s="78">
        <f t="shared" si="7"/>
        <v>71.493753540957073</v>
      </c>
      <c r="AS27" s="78">
        <f t="shared" si="8"/>
        <v>73.713214672575845</v>
      </c>
      <c r="AT27" s="78">
        <f t="shared" si="9"/>
        <v>2.6099882093778928</v>
      </c>
      <c r="AU27" s="91">
        <f t="shared" si="10"/>
        <v>3.088408981486523</v>
      </c>
    </row>
    <row r="28" spans="1:47" ht="14.45" customHeight="1" x14ac:dyDescent="0.15">
      <c r="A28" s="208"/>
      <c r="B28" s="205" t="s">
        <v>73</v>
      </c>
      <c r="C28" s="72">
        <v>1416</v>
      </c>
      <c r="D28" s="72">
        <v>0</v>
      </c>
      <c r="E28" s="72">
        <v>446</v>
      </c>
      <c r="F28" s="126">
        <v>0</v>
      </c>
      <c r="G28" s="74" t="s">
        <v>73</v>
      </c>
      <c r="H28" s="72">
        <v>2932213</v>
      </c>
      <c r="I28" s="72">
        <v>481</v>
      </c>
      <c r="J28" s="75">
        <v>15</v>
      </c>
      <c r="K28" s="72">
        <v>99634</v>
      </c>
      <c r="L28" s="76">
        <v>7143382</v>
      </c>
      <c r="M28" s="179"/>
      <c r="N28" s="54"/>
      <c r="O28" s="77">
        <f t="shared" si="26"/>
        <v>0.55999999999999994</v>
      </c>
      <c r="P28" s="78">
        <f t="shared" si="27"/>
        <v>1.0211362288483135</v>
      </c>
      <c r="Q28" s="79">
        <f t="shared" si="13"/>
        <v>0</v>
      </c>
      <c r="R28" s="80">
        <f t="shared" si="14"/>
        <v>0</v>
      </c>
      <c r="S28" s="81">
        <f t="shared" si="15"/>
        <v>0</v>
      </c>
      <c r="T28" s="82">
        <f t="shared" si="28"/>
        <v>0</v>
      </c>
      <c r="U28" s="83">
        <f t="shared" si="29"/>
        <v>99566.564649262291</v>
      </c>
      <c r="V28" s="83">
        <f t="shared" si="30"/>
        <v>497832.82324631145</v>
      </c>
      <c r="W28" s="84">
        <f>SUM(V28:V$42)</f>
        <v>7014731.5869824272</v>
      </c>
      <c r="X28" s="85">
        <f t="shared" si="0"/>
        <v>497832.82324631145</v>
      </c>
      <c r="Y28" s="83">
        <f>SUM(X28:X$42)</f>
        <v>6731046.670831739</v>
      </c>
      <c r="Z28" s="83">
        <f t="shared" si="1"/>
        <v>0</v>
      </c>
      <c r="AA28" s="84">
        <f>SUM(Z28:Z$42)</f>
        <v>283684.91615068825</v>
      </c>
      <c r="AB28" s="77">
        <f t="shared" si="2"/>
        <v>70.452682702198672</v>
      </c>
      <c r="AC28" s="78">
        <f t="shared" si="3"/>
        <v>67.603484106766459</v>
      </c>
      <c r="AD28" s="86">
        <f t="shared" si="16"/>
        <v>95.955869264090794</v>
      </c>
      <c r="AE28" s="78">
        <f t="shared" si="4"/>
        <v>2.8491985954322079</v>
      </c>
      <c r="AF28" s="87">
        <f t="shared" si="17"/>
        <v>4.04413073590921</v>
      </c>
      <c r="AH28" s="88">
        <f t="shared" si="31"/>
        <v>0</v>
      </c>
      <c r="AI28" s="89">
        <f t="shared" si="18"/>
        <v>0</v>
      </c>
      <c r="AJ28" s="89">
        <f t="shared" si="32"/>
        <v>0</v>
      </c>
      <c r="AK28" s="89">
        <f>SUM(AJ28:AJ$42)/U28/U28</f>
        <v>0.37968845200859036</v>
      </c>
      <c r="AL28" s="89">
        <f t="shared" si="33"/>
        <v>0</v>
      </c>
      <c r="AM28" s="89">
        <f>SUM(AL28:AL$42)/U28/U28</f>
        <v>0.3205700564066038</v>
      </c>
      <c r="AN28" s="89">
        <f t="shared" si="34"/>
        <v>0</v>
      </c>
      <c r="AO28" s="90">
        <f>SUM(AN28:AN$42)/U28/U28</f>
        <v>1.4895254268079562E-2</v>
      </c>
      <c r="AP28" s="77">
        <f t="shared" si="5"/>
        <v>69.244952948803402</v>
      </c>
      <c r="AQ28" s="78">
        <f t="shared" si="6"/>
        <v>71.660412455593942</v>
      </c>
      <c r="AR28" s="78">
        <f t="shared" si="7"/>
        <v>66.493753540957073</v>
      </c>
      <c r="AS28" s="78">
        <f t="shared" si="8"/>
        <v>68.713214672575845</v>
      </c>
      <c r="AT28" s="78">
        <f t="shared" si="9"/>
        <v>2.6099882093778928</v>
      </c>
      <c r="AU28" s="91">
        <f t="shared" si="10"/>
        <v>3.088408981486523</v>
      </c>
    </row>
    <row r="29" spans="1:47" ht="14.45" customHeight="1" x14ac:dyDescent="0.15">
      <c r="A29" s="208"/>
      <c r="B29" s="205" t="s">
        <v>75</v>
      </c>
      <c r="C29" s="72">
        <v>846</v>
      </c>
      <c r="D29" s="72">
        <v>0</v>
      </c>
      <c r="E29" s="72">
        <v>304</v>
      </c>
      <c r="F29" s="126">
        <v>0</v>
      </c>
      <c r="G29" s="74" t="s">
        <v>75</v>
      </c>
      <c r="H29" s="72">
        <v>3076411</v>
      </c>
      <c r="I29" s="72">
        <v>791</v>
      </c>
      <c r="J29" s="75">
        <v>20</v>
      </c>
      <c r="K29" s="72">
        <v>99554</v>
      </c>
      <c r="L29" s="76">
        <v>6645388</v>
      </c>
      <c r="M29" s="179"/>
      <c r="N29" s="54"/>
      <c r="O29" s="77">
        <f t="shared" si="26"/>
        <v>0.50406504065040647</v>
      </c>
      <c r="P29" s="78">
        <f t="shared" si="27"/>
        <v>1.0398951367025973</v>
      </c>
      <c r="Q29" s="79">
        <f t="shared" si="13"/>
        <v>0</v>
      </c>
      <c r="R29" s="80">
        <f t="shared" si="14"/>
        <v>0</v>
      </c>
      <c r="S29" s="81">
        <f t="shared" si="15"/>
        <v>0</v>
      </c>
      <c r="T29" s="82">
        <f t="shared" si="28"/>
        <v>0</v>
      </c>
      <c r="U29" s="83">
        <f t="shared" si="29"/>
        <v>99566.564649262291</v>
      </c>
      <c r="V29" s="83">
        <f t="shared" si="30"/>
        <v>497832.82324631145</v>
      </c>
      <c r="W29" s="84">
        <f>SUM(V29:V$42)</f>
        <v>6516898.7637361158</v>
      </c>
      <c r="X29" s="85">
        <f t="shared" si="0"/>
        <v>497832.82324631145</v>
      </c>
      <c r="Y29" s="83">
        <f>SUM(X29:X$42)</f>
        <v>6233213.8475854276</v>
      </c>
      <c r="Z29" s="83">
        <f t="shared" si="1"/>
        <v>0</v>
      </c>
      <c r="AA29" s="84">
        <f>SUM(Z29:Z$42)</f>
        <v>283684.91615068825</v>
      </c>
      <c r="AB29" s="77">
        <f t="shared" si="2"/>
        <v>65.452682702198672</v>
      </c>
      <c r="AC29" s="78">
        <f t="shared" si="3"/>
        <v>62.603484106766466</v>
      </c>
      <c r="AD29" s="86">
        <f t="shared" si="16"/>
        <v>95.646933818747058</v>
      </c>
      <c r="AE29" s="78">
        <f t="shared" si="4"/>
        <v>2.8491985954322079</v>
      </c>
      <c r="AF29" s="87">
        <f t="shared" si="17"/>
        <v>4.353066181252947</v>
      </c>
      <c r="AH29" s="88">
        <f t="shared" si="31"/>
        <v>0</v>
      </c>
      <c r="AI29" s="89">
        <f t="shared" si="18"/>
        <v>0</v>
      </c>
      <c r="AJ29" s="89">
        <f t="shared" si="32"/>
        <v>0</v>
      </c>
      <c r="AK29" s="89">
        <f>SUM(AJ29:AJ$42)/U29/U29</f>
        <v>0.37968845200859036</v>
      </c>
      <c r="AL29" s="89">
        <f t="shared" si="33"/>
        <v>0</v>
      </c>
      <c r="AM29" s="89">
        <f>SUM(AL29:AL$42)/U29/U29</f>
        <v>0.3205700564066038</v>
      </c>
      <c r="AN29" s="89">
        <f t="shared" si="34"/>
        <v>0</v>
      </c>
      <c r="AO29" s="90">
        <f>SUM(AN29:AN$42)/U29/U29</f>
        <v>1.4895254268079562E-2</v>
      </c>
      <c r="AP29" s="77">
        <f t="shared" si="5"/>
        <v>64.244952948803402</v>
      </c>
      <c r="AQ29" s="78">
        <f t="shared" si="6"/>
        <v>66.660412455593942</v>
      </c>
      <c r="AR29" s="78">
        <f t="shared" si="7"/>
        <v>61.493753540957087</v>
      </c>
      <c r="AS29" s="78">
        <f t="shared" si="8"/>
        <v>63.713214672575845</v>
      </c>
      <c r="AT29" s="78">
        <f t="shared" si="9"/>
        <v>2.6099882093778928</v>
      </c>
      <c r="AU29" s="91">
        <f t="shared" si="10"/>
        <v>3.088408981486523</v>
      </c>
    </row>
    <row r="30" spans="1:47" ht="14.45" customHeight="1" x14ac:dyDescent="0.15">
      <c r="A30" s="208"/>
      <c r="B30" s="205" t="s">
        <v>77</v>
      </c>
      <c r="C30" s="72">
        <v>1187</v>
      </c>
      <c r="D30" s="72">
        <v>1</v>
      </c>
      <c r="E30" s="72">
        <v>432</v>
      </c>
      <c r="F30" s="126">
        <v>0</v>
      </c>
      <c r="G30" s="74" t="s">
        <v>77</v>
      </c>
      <c r="H30" s="72">
        <v>3511714</v>
      </c>
      <c r="I30" s="72">
        <v>1025</v>
      </c>
      <c r="J30" s="75">
        <v>25</v>
      </c>
      <c r="K30" s="72">
        <v>99431</v>
      </c>
      <c r="L30" s="76">
        <v>6147923</v>
      </c>
      <c r="M30" s="179"/>
      <c r="N30" s="54"/>
      <c r="O30" s="77">
        <f t="shared" si="26"/>
        <v>0.52689655172413796</v>
      </c>
      <c r="P30" s="78">
        <f t="shared" si="27"/>
        <v>1.000066319908661</v>
      </c>
      <c r="Q30" s="79">
        <f t="shared" si="13"/>
        <v>8.4245998315080029E-4</v>
      </c>
      <c r="R30" s="80">
        <f t="shared" si="14"/>
        <v>8.4240411498683867E-4</v>
      </c>
      <c r="S30" s="81">
        <f t="shared" si="15"/>
        <v>0</v>
      </c>
      <c r="T30" s="82">
        <f t="shared" si="28"/>
        <v>4.2036438835647396E-3</v>
      </c>
      <c r="U30" s="83">
        <f t="shared" si="29"/>
        <v>99566.564649262291</v>
      </c>
      <c r="V30" s="83">
        <f t="shared" si="30"/>
        <v>496842.75402900157</v>
      </c>
      <c r="W30" s="84">
        <f>SUM(V30:V$42)</f>
        <v>6019065.9404898044</v>
      </c>
      <c r="X30" s="85">
        <f t="shared" si="0"/>
        <v>496842.75402900157</v>
      </c>
      <c r="Y30" s="83">
        <f>SUM(X30:X$42)</f>
        <v>5735381.0243391152</v>
      </c>
      <c r="Z30" s="83">
        <f t="shared" si="1"/>
        <v>0</v>
      </c>
      <c r="AA30" s="84">
        <f>SUM(Z30:Z$42)</f>
        <v>283684.91615068825</v>
      </c>
      <c r="AB30" s="77">
        <f t="shared" si="2"/>
        <v>60.452682702198672</v>
      </c>
      <c r="AC30" s="78">
        <f t="shared" si="3"/>
        <v>57.603484106766459</v>
      </c>
      <c r="AD30" s="86">
        <f t="shared" si="16"/>
        <v>95.28689469503297</v>
      </c>
      <c r="AE30" s="78">
        <f t="shared" si="4"/>
        <v>2.8491985954322079</v>
      </c>
      <c r="AF30" s="87">
        <f t="shared" si="17"/>
        <v>4.7131053049670237</v>
      </c>
      <c r="AH30" s="88">
        <f t="shared" si="31"/>
        <v>1.7596340898163236E-5</v>
      </c>
      <c r="AI30" s="89">
        <f t="shared" si="18"/>
        <v>0</v>
      </c>
      <c r="AJ30" s="89">
        <f t="shared" si="32"/>
        <v>588081450.14429986</v>
      </c>
      <c r="AK30" s="89">
        <f>SUM(AJ30:AJ$42)/U30/U30</f>
        <v>0.37968845200859036</v>
      </c>
      <c r="AL30" s="89">
        <f t="shared" si="33"/>
        <v>531549900.67744178</v>
      </c>
      <c r="AM30" s="89">
        <f>SUM(AL30:AL$42)/U30/U30</f>
        <v>0.3205700564066038</v>
      </c>
      <c r="AN30" s="89">
        <f t="shared" si="34"/>
        <v>1428084.1220802369</v>
      </c>
      <c r="AO30" s="90">
        <f>SUM(AN30:AN$42)/U30/U30</f>
        <v>1.4895254268079562E-2</v>
      </c>
      <c r="AP30" s="77">
        <f t="shared" si="5"/>
        <v>59.244952948803402</v>
      </c>
      <c r="AQ30" s="78">
        <f t="shared" si="6"/>
        <v>61.660412455593942</v>
      </c>
      <c r="AR30" s="78">
        <f t="shared" si="7"/>
        <v>56.49375354095708</v>
      </c>
      <c r="AS30" s="78">
        <f t="shared" si="8"/>
        <v>58.713214672575837</v>
      </c>
      <c r="AT30" s="78">
        <f t="shared" si="9"/>
        <v>2.6099882093778928</v>
      </c>
      <c r="AU30" s="91">
        <f t="shared" si="10"/>
        <v>3.088408981486523</v>
      </c>
    </row>
    <row r="31" spans="1:47" ht="14.45" customHeight="1" x14ac:dyDescent="0.15">
      <c r="A31" s="208"/>
      <c r="B31" s="205" t="s">
        <v>79</v>
      </c>
      <c r="C31" s="72">
        <v>1405</v>
      </c>
      <c r="D31" s="72">
        <v>1</v>
      </c>
      <c r="E31" s="72">
        <v>477</v>
      </c>
      <c r="F31" s="126">
        <v>0</v>
      </c>
      <c r="G31" s="74" t="s">
        <v>79</v>
      </c>
      <c r="H31" s="72">
        <v>4033928</v>
      </c>
      <c r="I31" s="72">
        <v>1660</v>
      </c>
      <c r="J31" s="75">
        <v>30</v>
      </c>
      <c r="K31" s="72">
        <v>99286</v>
      </c>
      <c r="L31" s="76">
        <v>5651111</v>
      </c>
      <c r="M31" s="179"/>
      <c r="N31" s="54"/>
      <c r="O31" s="77">
        <f t="shared" si="26"/>
        <v>0.5217821782178218</v>
      </c>
      <c r="P31" s="78">
        <f t="shared" si="27"/>
        <v>1.0103313840519563</v>
      </c>
      <c r="Q31" s="79">
        <f t="shared" si="13"/>
        <v>7.1174377224199293E-4</v>
      </c>
      <c r="R31" s="80">
        <f t="shared" si="14"/>
        <v>7.0446566688597639E-4</v>
      </c>
      <c r="S31" s="81">
        <f t="shared" si="15"/>
        <v>0</v>
      </c>
      <c r="T31" s="82">
        <f t="shared" si="28"/>
        <v>3.5164051602757694E-3</v>
      </c>
      <c r="U31" s="83">
        <f t="shared" si="29"/>
        <v>99148.022268766857</v>
      </c>
      <c r="V31" s="83">
        <f t="shared" si="30"/>
        <v>494906.47099691757</v>
      </c>
      <c r="W31" s="84">
        <f>SUM(V31:V$42)</f>
        <v>5522223.1864608023</v>
      </c>
      <c r="X31" s="85">
        <f t="shared" si="0"/>
        <v>494906.47099691757</v>
      </c>
      <c r="Y31" s="83">
        <f>SUM(X31:X$42)</f>
        <v>5238538.2703101141</v>
      </c>
      <c r="Z31" s="83">
        <f t="shared" si="1"/>
        <v>0</v>
      </c>
      <c r="AA31" s="84">
        <f>SUM(Z31:Z$42)</f>
        <v>283684.91615068825</v>
      </c>
      <c r="AB31" s="77">
        <f t="shared" si="2"/>
        <v>55.696755821224151</v>
      </c>
      <c r="AC31" s="78">
        <f t="shared" si="3"/>
        <v>52.835529649897353</v>
      </c>
      <c r="AD31" s="86">
        <f t="shared" si="16"/>
        <v>94.862849497893947</v>
      </c>
      <c r="AE31" s="78">
        <f t="shared" si="4"/>
        <v>2.8612261713268015</v>
      </c>
      <c r="AF31" s="87">
        <f t="shared" si="17"/>
        <v>5.1371505021060573</v>
      </c>
      <c r="AH31" s="88">
        <f t="shared" si="31"/>
        <v>1.2321624531301338E-5</v>
      </c>
      <c r="AI31" s="89">
        <f t="shared" si="18"/>
        <v>0</v>
      </c>
      <c r="AJ31" s="89">
        <f t="shared" si="32"/>
        <v>343784242.67413706</v>
      </c>
      <c r="AK31" s="89">
        <f>SUM(AJ31:AJ$42)/U31/U31</f>
        <v>0.32307768078724081</v>
      </c>
      <c r="AL31" s="89">
        <f t="shared" si="33"/>
        <v>307725623.66845173</v>
      </c>
      <c r="AM31" s="89">
        <f>SUM(AL31:AL$42)/U31/U31</f>
        <v>0.26920983554017269</v>
      </c>
      <c r="AN31" s="89">
        <f t="shared" si="34"/>
        <v>998619.75484474539</v>
      </c>
      <c r="AO31" s="90">
        <f>SUM(AN31:AN$42)/U31/U31</f>
        <v>1.4876003772458875E-2</v>
      </c>
      <c r="AP31" s="77">
        <f t="shared" si="5"/>
        <v>54.582693337109248</v>
      </c>
      <c r="AQ31" s="78">
        <f t="shared" si="6"/>
        <v>56.810818305339055</v>
      </c>
      <c r="AR31" s="78">
        <f t="shared" si="7"/>
        <v>51.818575125736551</v>
      </c>
      <c r="AS31" s="78">
        <f t="shared" si="8"/>
        <v>53.852484174058155</v>
      </c>
      <c r="AT31" s="78">
        <f t="shared" si="9"/>
        <v>2.6221704119477853</v>
      </c>
      <c r="AU31" s="91">
        <f t="shared" si="10"/>
        <v>3.1002819307058176</v>
      </c>
    </row>
    <row r="32" spans="1:47" ht="14.45" customHeight="1" x14ac:dyDescent="0.15">
      <c r="A32" s="208"/>
      <c r="B32" s="205" t="s">
        <v>81</v>
      </c>
      <c r="C32" s="72">
        <v>1388</v>
      </c>
      <c r="D32" s="72">
        <v>2</v>
      </c>
      <c r="E32" s="72">
        <v>459</v>
      </c>
      <c r="F32" s="126">
        <v>0</v>
      </c>
      <c r="G32" s="74" t="s">
        <v>81</v>
      </c>
      <c r="H32" s="72">
        <v>4761382</v>
      </c>
      <c r="I32" s="72">
        <v>2688</v>
      </c>
      <c r="J32" s="75">
        <v>35</v>
      </c>
      <c r="K32" s="72">
        <v>99084</v>
      </c>
      <c r="L32" s="76">
        <v>5155164</v>
      </c>
      <c r="M32" s="179"/>
      <c r="N32" s="54"/>
      <c r="O32" s="77">
        <f t="shared" si="26"/>
        <v>0.5321554770318021</v>
      </c>
      <c r="P32" s="78">
        <f t="shared" si="27"/>
        <v>0.98696699178052738</v>
      </c>
      <c r="Q32" s="79">
        <f t="shared" si="13"/>
        <v>1.440922190201729E-3</v>
      </c>
      <c r="R32" s="80">
        <f t="shared" si="14"/>
        <v>1.4599497269936542E-3</v>
      </c>
      <c r="S32" s="81">
        <f t="shared" si="15"/>
        <v>0</v>
      </c>
      <c r="T32" s="82">
        <f t="shared" si="28"/>
        <v>7.2749037661557076E-3</v>
      </c>
      <c r="U32" s="83">
        <f t="shared" si="29"/>
        <v>98799.377651629839</v>
      </c>
      <c r="V32" s="83">
        <f t="shared" si="30"/>
        <v>492315.55805127131</v>
      </c>
      <c r="W32" s="84">
        <f>SUM(V32:V$42)</f>
        <v>5027316.7154638851</v>
      </c>
      <c r="X32" s="85">
        <f t="shared" si="0"/>
        <v>492315.55805127131</v>
      </c>
      <c r="Y32" s="83">
        <f>SUM(X32:X$42)</f>
        <v>4743631.7993131969</v>
      </c>
      <c r="Z32" s="83">
        <f t="shared" si="1"/>
        <v>0</v>
      </c>
      <c r="AA32" s="84">
        <f>SUM(Z32:Z$42)</f>
        <v>283684.91615068825</v>
      </c>
      <c r="AB32" s="77">
        <f t="shared" si="2"/>
        <v>50.884092946317786</v>
      </c>
      <c r="AC32" s="78">
        <f t="shared" si="3"/>
        <v>48.012770040307473</v>
      </c>
      <c r="AD32" s="86">
        <f t="shared" si="16"/>
        <v>94.35713060849973</v>
      </c>
      <c r="AE32" s="78">
        <f t="shared" si="4"/>
        <v>2.871322906010314</v>
      </c>
      <c r="AF32" s="87">
        <f t="shared" si="17"/>
        <v>5.6428693915002697</v>
      </c>
      <c r="AH32" s="88">
        <f t="shared" si="31"/>
        <v>2.6269603082229221E-5</v>
      </c>
      <c r="AI32" s="89">
        <f t="shared" si="18"/>
        <v>0</v>
      </c>
      <c r="AJ32" s="89">
        <f t="shared" si="32"/>
        <v>605087331.07046258</v>
      </c>
      <c r="AK32" s="89">
        <f>SUM(AJ32:AJ$42)/U32/U32</f>
        <v>0.29014282307982564</v>
      </c>
      <c r="AL32" s="89">
        <f t="shared" si="33"/>
        <v>535176055.12424731</v>
      </c>
      <c r="AM32" s="89">
        <f>SUM(AL32:AL$42)/U32/U32</f>
        <v>0.23958815999918676</v>
      </c>
      <c r="AN32" s="89">
        <f t="shared" si="34"/>
        <v>2145201.034751114</v>
      </c>
      <c r="AO32" s="90">
        <f>SUM(AN32:AN$42)/U32/U32</f>
        <v>1.4878874521219115E-2</v>
      </c>
      <c r="AP32" s="77">
        <f t="shared" si="5"/>
        <v>49.828340764627661</v>
      </c>
      <c r="AQ32" s="78">
        <f t="shared" si="6"/>
        <v>51.93984512800791</v>
      </c>
      <c r="AR32" s="78">
        <f t="shared" si="7"/>
        <v>47.053394266456124</v>
      </c>
      <c r="AS32" s="78">
        <f t="shared" si="8"/>
        <v>48.972145814158822</v>
      </c>
      <c r="AT32" s="78">
        <f t="shared" si="9"/>
        <v>2.6322440814341603</v>
      </c>
      <c r="AU32" s="91">
        <f t="shared" si="10"/>
        <v>3.1104017305864677</v>
      </c>
    </row>
    <row r="33" spans="1:47" ht="14.45" customHeight="1" x14ac:dyDescent="0.15">
      <c r="A33" s="208"/>
      <c r="B33" s="205" t="s">
        <v>83</v>
      </c>
      <c r="C33" s="72">
        <v>1473</v>
      </c>
      <c r="D33" s="72">
        <v>1</v>
      </c>
      <c r="E33" s="72">
        <v>480</v>
      </c>
      <c r="F33" s="126">
        <v>0</v>
      </c>
      <c r="G33" s="74" t="s">
        <v>83</v>
      </c>
      <c r="H33" s="72">
        <v>4268754</v>
      </c>
      <c r="I33" s="72">
        <v>3533</v>
      </c>
      <c r="J33" s="75">
        <v>40</v>
      </c>
      <c r="K33" s="72">
        <v>98801</v>
      </c>
      <c r="L33" s="76">
        <v>4660406</v>
      </c>
      <c r="M33" s="179"/>
      <c r="N33" s="54"/>
      <c r="O33" s="77">
        <f t="shared" si="26"/>
        <v>0.53557692307692306</v>
      </c>
      <c r="P33" s="78">
        <f t="shared" si="27"/>
        <v>0.98091291517113921</v>
      </c>
      <c r="Q33" s="79">
        <f t="shared" si="13"/>
        <v>6.7888662593346908E-4</v>
      </c>
      <c r="R33" s="80">
        <f t="shared" si="14"/>
        <v>6.9209673502466245E-4</v>
      </c>
      <c r="S33" s="81">
        <f t="shared" si="15"/>
        <v>0</v>
      </c>
      <c r="T33" s="82">
        <f t="shared" si="28"/>
        <v>3.4549311568783255E-3</v>
      </c>
      <c r="U33" s="83">
        <f t="shared" si="29"/>
        <v>98080.621687058156</v>
      </c>
      <c r="V33" s="83">
        <f t="shared" si="30"/>
        <v>489616.23224611522</v>
      </c>
      <c r="W33" s="84">
        <f>SUM(V33:V$42)</f>
        <v>4535001.1574126137</v>
      </c>
      <c r="X33" s="85">
        <f t="shared" si="0"/>
        <v>489616.23224611522</v>
      </c>
      <c r="Y33" s="83">
        <f>SUM(X33:X$42)</f>
        <v>4251316.2412619265</v>
      </c>
      <c r="Z33" s="83">
        <f t="shared" si="1"/>
        <v>0</v>
      </c>
      <c r="AA33" s="84">
        <f>SUM(Z33:Z$42)</f>
        <v>283684.91615068825</v>
      </c>
      <c r="AB33" s="77">
        <f t="shared" si="2"/>
        <v>46.237483810841425</v>
      </c>
      <c r="AC33" s="78">
        <f t="shared" si="3"/>
        <v>43.345119230855083</v>
      </c>
      <c r="AD33" s="86">
        <f t="shared" si="16"/>
        <v>93.744545893070068</v>
      </c>
      <c r="AE33" s="78">
        <f t="shared" si="4"/>
        <v>2.892364579986352</v>
      </c>
      <c r="AF33" s="87">
        <f t="shared" si="17"/>
        <v>6.2554541069299532</v>
      </c>
      <c r="AH33" s="88">
        <f t="shared" si="31"/>
        <v>1.1895309342690675E-5</v>
      </c>
      <c r="AI33" s="89">
        <f t="shared" si="18"/>
        <v>0</v>
      </c>
      <c r="AJ33" s="89">
        <f t="shared" si="32"/>
        <v>218633154.81274477</v>
      </c>
      <c r="AK33" s="89">
        <f>SUM(AJ33:AJ$42)/U33/U33</f>
        <v>0.23151071894598441</v>
      </c>
      <c r="AL33" s="89">
        <f t="shared" si="33"/>
        <v>190562549.27268434</v>
      </c>
      <c r="AM33" s="89">
        <f>SUM(AL33:AL$42)/U33/U33</f>
        <v>0.18747981915990039</v>
      </c>
      <c r="AN33" s="89">
        <f t="shared" si="34"/>
        <v>963949.6289875526</v>
      </c>
      <c r="AO33" s="90">
        <f>SUM(AN33:AN$42)/U33/U33</f>
        <v>1.4874746452163046E-2</v>
      </c>
      <c r="AP33" s="77">
        <f t="shared" si="5"/>
        <v>45.294418819495178</v>
      </c>
      <c r="AQ33" s="78">
        <f t="shared" si="6"/>
        <v>47.180548802187673</v>
      </c>
      <c r="AR33" s="78">
        <f t="shared" si="7"/>
        <v>42.496460009916149</v>
      </c>
      <c r="AS33" s="78">
        <f t="shared" si="8"/>
        <v>44.193778451794017</v>
      </c>
      <c r="AT33" s="78">
        <f t="shared" si="9"/>
        <v>2.653318923320874</v>
      </c>
      <c r="AU33" s="91">
        <f t="shared" si="10"/>
        <v>3.1314102366518299</v>
      </c>
    </row>
    <row r="34" spans="1:47" ht="14.45" customHeight="1" x14ac:dyDescent="0.15">
      <c r="A34" s="208"/>
      <c r="B34" s="205" t="s">
        <v>85</v>
      </c>
      <c r="C34" s="72">
        <v>1857</v>
      </c>
      <c r="D34" s="72">
        <v>4</v>
      </c>
      <c r="E34" s="72">
        <v>626</v>
      </c>
      <c r="F34" s="128">
        <v>1</v>
      </c>
      <c r="G34" s="74" t="s">
        <v>85</v>
      </c>
      <c r="H34" s="72">
        <v>3950745</v>
      </c>
      <c r="I34" s="72">
        <v>4966</v>
      </c>
      <c r="J34" s="75">
        <v>45</v>
      </c>
      <c r="K34" s="72">
        <v>98385</v>
      </c>
      <c r="L34" s="76">
        <v>4167367</v>
      </c>
      <c r="M34" s="179"/>
      <c r="N34" s="54"/>
      <c r="O34" s="77">
        <f t="shared" si="26"/>
        <v>0.53503184713375795</v>
      </c>
      <c r="P34" s="78">
        <f t="shared" si="27"/>
        <v>0.98169390256016631</v>
      </c>
      <c r="Q34" s="79">
        <f t="shared" si="13"/>
        <v>2.1540118470651588E-3</v>
      </c>
      <c r="R34" s="80">
        <f t="shared" si="14"/>
        <v>2.1941786960759319E-3</v>
      </c>
      <c r="S34" s="81">
        <f t="shared" si="15"/>
        <v>1.5974440894568689E-3</v>
      </c>
      <c r="T34" s="82">
        <f t="shared" si="28"/>
        <v>1.0915213708250094E-2</v>
      </c>
      <c r="U34" s="83">
        <f t="shared" si="29"/>
        <v>97741.759891305541</v>
      </c>
      <c r="V34" s="83">
        <f t="shared" si="30"/>
        <v>486228.49148160138</v>
      </c>
      <c r="W34" s="84">
        <f>SUM(V34:V$42)</f>
        <v>4045384.9251664989</v>
      </c>
      <c r="X34" s="85">
        <f t="shared" si="0"/>
        <v>485451.76865175855</v>
      </c>
      <c r="Y34" s="83">
        <f>SUM(X34:X$42)</f>
        <v>3761700.0090158107</v>
      </c>
      <c r="Z34" s="83">
        <f t="shared" si="1"/>
        <v>776.72282984281367</v>
      </c>
      <c r="AA34" s="84">
        <f>SUM(Z34:Z$42)</f>
        <v>283684.91615068825</v>
      </c>
      <c r="AB34" s="77">
        <f t="shared" si="2"/>
        <v>41.388500981210072</v>
      </c>
      <c r="AC34" s="78">
        <f t="shared" si="3"/>
        <v>38.486108836172356</v>
      </c>
      <c r="AD34" s="86">
        <f t="shared" si="16"/>
        <v>92.987443187770026</v>
      </c>
      <c r="AE34" s="78">
        <f t="shared" si="4"/>
        <v>2.9023921450377217</v>
      </c>
      <c r="AF34" s="87">
        <f t="shared" si="17"/>
        <v>7.0125568122299864</v>
      </c>
      <c r="AH34" s="88">
        <f t="shared" si="31"/>
        <v>2.9460357775644156E-5</v>
      </c>
      <c r="AI34" s="89">
        <f t="shared" si="18"/>
        <v>2.547751216993496E-6</v>
      </c>
      <c r="AJ34" s="89">
        <f t="shared" si="32"/>
        <v>431174039.73333699</v>
      </c>
      <c r="AK34" s="89">
        <f>SUM(AJ34:AJ$42)/U34/U34</f>
        <v>0.21023350209216951</v>
      </c>
      <c r="AL34" s="89">
        <f t="shared" si="33"/>
        <v>369636522.52952313</v>
      </c>
      <c r="AM34" s="89">
        <f>SUM(AL34:AL$42)/U34/U34</f>
        <v>0.16883503927902679</v>
      </c>
      <c r="AN34" s="89">
        <f t="shared" si="34"/>
        <v>3018705.6960286815</v>
      </c>
      <c r="AO34" s="90">
        <f>SUM(AN34:AN$42)/U34/U34</f>
        <v>1.4877163360195889E-2</v>
      </c>
      <c r="AP34" s="77">
        <f t="shared" si="5"/>
        <v>40.489816931258545</v>
      </c>
      <c r="AQ34" s="78">
        <f t="shared" si="6"/>
        <v>42.287185031161599</v>
      </c>
      <c r="AR34" s="78">
        <f t="shared" si="7"/>
        <v>37.680753829424205</v>
      </c>
      <c r="AS34" s="78">
        <f t="shared" si="8"/>
        <v>39.291463842920507</v>
      </c>
      <c r="AT34" s="78">
        <f t="shared" si="9"/>
        <v>2.66332706861599</v>
      </c>
      <c r="AU34" s="91">
        <f t="shared" si="10"/>
        <v>3.1414572214594534</v>
      </c>
    </row>
    <row r="35" spans="1:47" ht="14.45" customHeight="1" x14ac:dyDescent="0.15">
      <c r="A35" s="208"/>
      <c r="B35" s="205" t="s">
        <v>87</v>
      </c>
      <c r="C35" s="72">
        <v>2277</v>
      </c>
      <c r="D35" s="72">
        <v>4</v>
      </c>
      <c r="E35" s="72">
        <v>768</v>
      </c>
      <c r="F35" s="128">
        <v>1</v>
      </c>
      <c r="G35" s="74" t="s">
        <v>87</v>
      </c>
      <c r="H35" s="72">
        <v>3800955</v>
      </c>
      <c r="I35" s="72">
        <v>7376</v>
      </c>
      <c r="J35" s="75">
        <v>50</v>
      </c>
      <c r="K35" s="72">
        <v>97757</v>
      </c>
      <c r="L35" s="76">
        <v>3676902</v>
      </c>
      <c r="M35" s="179"/>
      <c r="N35" s="54"/>
      <c r="O35" s="77">
        <f t="shared" si="26"/>
        <v>0.52678762006403412</v>
      </c>
      <c r="P35" s="78">
        <f t="shared" si="27"/>
        <v>1.0077020280165589</v>
      </c>
      <c r="Q35" s="79">
        <f t="shared" si="13"/>
        <v>1.756697408871322E-3</v>
      </c>
      <c r="R35" s="80">
        <f t="shared" si="14"/>
        <v>1.7432706891827902E-3</v>
      </c>
      <c r="S35" s="81">
        <f t="shared" si="15"/>
        <v>1.3020833333333333E-3</v>
      </c>
      <c r="T35" s="82">
        <f t="shared" si="28"/>
        <v>8.6805489042642049E-3</v>
      </c>
      <c r="U35" s="83">
        <f t="shared" si="29"/>
        <v>96674.887693871467</v>
      </c>
      <c r="V35" s="83">
        <f t="shared" si="30"/>
        <v>481388.86040371435</v>
      </c>
      <c r="W35" s="84">
        <f>SUM(V35:V$42)</f>
        <v>3559156.4336848976</v>
      </c>
      <c r="X35" s="85">
        <f t="shared" si="0"/>
        <v>480762.05199173035</v>
      </c>
      <c r="Y35" s="83">
        <f>SUM(X35:X$42)</f>
        <v>3276248.2403640524</v>
      </c>
      <c r="Z35" s="83">
        <f t="shared" si="1"/>
        <v>626.80841198400299</v>
      </c>
      <c r="AA35" s="84">
        <f>SUM(Z35:Z$42)</f>
        <v>282908.19332084543</v>
      </c>
      <c r="AB35" s="77">
        <f t="shared" si="2"/>
        <v>36.815728661151823</v>
      </c>
      <c r="AC35" s="78">
        <f t="shared" si="3"/>
        <v>33.889341053475505</v>
      </c>
      <c r="AD35" s="86">
        <f t="shared" si="16"/>
        <v>92.051257128140833</v>
      </c>
      <c r="AE35" s="78">
        <f t="shared" si="4"/>
        <v>2.92638760767632</v>
      </c>
      <c r="AF35" s="87">
        <f t="shared" si="17"/>
        <v>7.9487428718591726</v>
      </c>
      <c r="AH35" s="88">
        <f t="shared" si="31"/>
        <v>1.8674458293045669E-5</v>
      </c>
      <c r="AI35" s="89">
        <f t="shared" si="18"/>
        <v>1.6932134275083187E-6</v>
      </c>
      <c r="AJ35" s="89">
        <f t="shared" si="32"/>
        <v>207509377.39199522</v>
      </c>
      <c r="AK35" s="89">
        <f>SUM(AJ35:AJ$42)/U35/U35</f>
        <v>0.1687648009721659</v>
      </c>
      <c r="AL35" s="89">
        <f t="shared" si="33"/>
        <v>173929989.63170978</v>
      </c>
      <c r="AM35" s="89">
        <f>SUM(AL35:AL$42)/U35/U35</f>
        <v>0.13303192241716516</v>
      </c>
      <c r="AN35" s="89">
        <f t="shared" si="34"/>
        <v>1909753.3836994825</v>
      </c>
      <c r="AO35" s="90">
        <f>SUM(AN35:AN$42)/U35/U35</f>
        <v>1.4884340902000751E-2</v>
      </c>
      <c r="AP35" s="77">
        <f t="shared" si="5"/>
        <v>36.010541192660995</v>
      </c>
      <c r="AQ35" s="78">
        <f t="shared" si="6"/>
        <v>37.620916129642652</v>
      </c>
      <c r="AR35" s="78">
        <f t="shared" si="7"/>
        <v>33.174459641521196</v>
      </c>
      <c r="AS35" s="78">
        <f t="shared" si="8"/>
        <v>34.604222465429814</v>
      </c>
      <c r="AT35" s="78">
        <f t="shared" si="9"/>
        <v>2.687264869298879</v>
      </c>
      <c r="AU35" s="91">
        <f t="shared" si="10"/>
        <v>3.165510346053761</v>
      </c>
    </row>
    <row r="36" spans="1:47" ht="14.45" customHeight="1" x14ac:dyDescent="0.15">
      <c r="A36" s="208"/>
      <c r="B36" s="205" t="s">
        <v>89</v>
      </c>
      <c r="C36" s="72">
        <v>2626</v>
      </c>
      <c r="D36" s="72">
        <v>14</v>
      </c>
      <c r="E36" s="72">
        <v>862</v>
      </c>
      <c r="F36" s="128">
        <v>1</v>
      </c>
      <c r="G36" s="74" t="s">
        <v>89</v>
      </c>
      <c r="H36" s="72">
        <v>4359516</v>
      </c>
      <c r="I36" s="72">
        <v>12192</v>
      </c>
      <c r="J36" s="75">
        <v>55</v>
      </c>
      <c r="K36" s="72">
        <v>96820</v>
      </c>
      <c r="L36" s="76">
        <v>3190334</v>
      </c>
      <c r="M36" s="179"/>
      <c r="N36" s="54"/>
      <c r="O36" s="77">
        <f t="shared" si="26"/>
        <v>0.52787878787878784</v>
      </c>
      <c r="P36" s="78">
        <f t="shared" si="27"/>
        <v>1.0190450332726677</v>
      </c>
      <c r="Q36" s="79">
        <f t="shared" si="13"/>
        <v>5.3313023610053311E-3</v>
      </c>
      <c r="R36" s="80">
        <f t="shared" si="14"/>
        <v>5.2316651246351988E-3</v>
      </c>
      <c r="S36" s="81">
        <f t="shared" si="15"/>
        <v>1.1600928074245939E-3</v>
      </c>
      <c r="T36" s="82">
        <f t="shared" si="28"/>
        <v>2.5839213905027497E-2</v>
      </c>
      <c r="U36" s="83">
        <f t="shared" si="29"/>
        <v>95835.696603430566</v>
      </c>
      <c r="V36" s="83">
        <f t="shared" si="30"/>
        <v>473332.86922603479</v>
      </c>
      <c r="W36" s="84">
        <f>SUM(V36:V$42)</f>
        <v>3077767.5732811834</v>
      </c>
      <c r="X36" s="85">
        <f t="shared" si="0"/>
        <v>472783.75916892802</v>
      </c>
      <c r="Y36" s="83">
        <f>SUM(X36:X$42)</f>
        <v>2795486.1883723219</v>
      </c>
      <c r="Z36" s="83">
        <f t="shared" si="1"/>
        <v>549.11005710676886</v>
      </c>
      <c r="AA36" s="84">
        <f>SUM(Z36:Z$42)</f>
        <v>282281.38490886142</v>
      </c>
      <c r="AB36" s="77">
        <f t="shared" si="2"/>
        <v>32.115043583572287</v>
      </c>
      <c r="AC36" s="78">
        <f t="shared" si="3"/>
        <v>29.169571333530158</v>
      </c>
      <c r="AD36" s="86">
        <f t="shared" si="16"/>
        <v>90.828372247488346</v>
      </c>
      <c r="AE36" s="78">
        <f t="shared" si="4"/>
        <v>2.9454722500421289</v>
      </c>
      <c r="AF36" s="87">
        <f t="shared" si="17"/>
        <v>9.1716277525116539</v>
      </c>
      <c r="AH36" s="88">
        <f t="shared" si="31"/>
        <v>4.6458074079850681E-5</v>
      </c>
      <c r="AI36" s="89">
        <f t="shared" si="18"/>
        <v>1.3442540511632896E-6</v>
      </c>
      <c r="AJ36" s="89">
        <f t="shared" si="32"/>
        <v>390644122.63489485</v>
      </c>
      <c r="AK36" s="89">
        <f>SUM(AJ36:AJ$42)/U36/U36</f>
        <v>0.14913986034409313</v>
      </c>
      <c r="AL36" s="89">
        <f t="shared" si="33"/>
        <v>316845890.78123605</v>
      </c>
      <c r="AM36" s="89">
        <f>SUM(AL36:AL$42)/U36/U36</f>
        <v>0.11643454848934848</v>
      </c>
      <c r="AN36" s="89">
        <f t="shared" si="34"/>
        <v>4193962.1859583263</v>
      </c>
      <c r="AO36" s="90">
        <f>SUM(AN36:AN$42)/U36/U36</f>
        <v>1.4938220815726769E-2</v>
      </c>
      <c r="AP36" s="77">
        <f t="shared" si="5"/>
        <v>31.358118430404637</v>
      </c>
      <c r="AQ36" s="78">
        <f t="shared" si="6"/>
        <v>32.871968736739937</v>
      </c>
      <c r="AR36" s="78">
        <f t="shared" si="7"/>
        <v>28.50077019606351</v>
      </c>
      <c r="AS36" s="78">
        <f t="shared" si="8"/>
        <v>29.838372470996806</v>
      </c>
      <c r="AT36" s="78">
        <f t="shared" si="9"/>
        <v>2.7059171017240518</v>
      </c>
      <c r="AU36" s="91">
        <f t="shared" si="10"/>
        <v>3.185027398360206</v>
      </c>
    </row>
    <row r="37" spans="1:47" ht="14.45" customHeight="1" x14ac:dyDescent="0.15">
      <c r="A37" s="208"/>
      <c r="B37" s="205" t="s">
        <v>91</v>
      </c>
      <c r="C37" s="72">
        <v>2689</v>
      </c>
      <c r="D37" s="72">
        <v>12</v>
      </c>
      <c r="E37" s="72">
        <v>903</v>
      </c>
      <c r="F37" s="128">
        <v>4</v>
      </c>
      <c r="G37" s="74" t="s">
        <v>91</v>
      </c>
      <c r="H37" s="72">
        <v>5117803</v>
      </c>
      <c r="I37" s="72">
        <v>19941</v>
      </c>
      <c r="J37" s="75">
        <v>60</v>
      </c>
      <c r="K37" s="72">
        <v>95500</v>
      </c>
      <c r="L37" s="76">
        <v>2709350</v>
      </c>
      <c r="M37" s="179"/>
      <c r="N37" s="54"/>
      <c r="O37" s="77">
        <f t="shared" si="26"/>
        <v>0.53039832285115307</v>
      </c>
      <c r="P37" s="78">
        <f t="shared" si="27"/>
        <v>0.96597192070712601</v>
      </c>
      <c r="Q37" s="79">
        <f t="shared" si="13"/>
        <v>4.4626255113425061E-3</v>
      </c>
      <c r="R37" s="80">
        <f t="shared" si="14"/>
        <v>4.6198294336296077E-3</v>
      </c>
      <c r="S37" s="81">
        <f t="shared" si="15"/>
        <v>4.4296788482834993E-3</v>
      </c>
      <c r="T37" s="82">
        <f t="shared" si="28"/>
        <v>2.2851270338250733E-2</v>
      </c>
      <c r="U37" s="83">
        <f t="shared" si="29"/>
        <v>93359.377539157198</v>
      </c>
      <c r="V37" s="83">
        <f t="shared" si="30"/>
        <v>461787.69268587173</v>
      </c>
      <c r="W37" s="84">
        <f>SUM(V37:V$42)</f>
        <v>2604434.7040551482</v>
      </c>
      <c r="X37" s="85">
        <f t="shared" si="0"/>
        <v>459742.1215111835</v>
      </c>
      <c r="Y37" s="83">
        <f>SUM(X37:X$42)</f>
        <v>2322702.4292033939</v>
      </c>
      <c r="Z37" s="83">
        <f t="shared" si="1"/>
        <v>2045.5711746882469</v>
      </c>
      <c r="AA37" s="84">
        <f>SUM(Z37:Z$42)</f>
        <v>281732.27485175466</v>
      </c>
      <c r="AB37" s="77">
        <f t="shared" si="2"/>
        <v>27.896873058764609</v>
      </c>
      <c r="AC37" s="78">
        <f t="shared" si="3"/>
        <v>24.879155050377193</v>
      </c>
      <c r="AD37" s="86">
        <f t="shared" si="16"/>
        <v>89.182594041882012</v>
      </c>
      <c r="AE37" s="78">
        <f t="shared" si="4"/>
        <v>3.0177180083874195</v>
      </c>
      <c r="AF37" s="87">
        <f t="shared" si="17"/>
        <v>10.817405958118007</v>
      </c>
      <c r="AH37" s="88">
        <f t="shared" si="31"/>
        <v>4.2520672251636871E-5</v>
      </c>
      <c r="AI37" s="89">
        <f t="shared" si="18"/>
        <v>4.8837838245676293E-6</v>
      </c>
      <c r="AJ37" s="89">
        <f t="shared" si="32"/>
        <v>247366762.1268602</v>
      </c>
      <c r="AK37" s="89">
        <f>SUM(AJ37:AJ$42)/U37/U37</f>
        <v>0.11233720098815124</v>
      </c>
      <c r="AL37" s="89">
        <f t="shared" si="33"/>
        <v>193006301.9120194</v>
      </c>
      <c r="AM37" s="89">
        <f>SUM(AL37:AL$42)/U37/U37</f>
        <v>8.634089910083842E-2</v>
      </c>
      <c r="AN37" s="89">
        <f t="shared" si="34"/>
        <v>4548685.4254173283</v>
      </c>
      <c r="AO37" s="90">
        <f>SUM(AN37:AN$42)/U37/U37</f>
        <v>1.5260009814492584E-2</v>
      </c>
      <c r="AP37" s="77">
        <f t="shared" si="5"/>
        <v>27.239944911007122</v>
      </c>
      <c r="AQ37" s="78">
        <f t="shared" si="6"/>
        <v>28.553801206522095</v>
      </c>
      <c r="AR37" s="78">
        <f t="shared" si="7"/>
        <v>24.303232140617752</v>
      </c>
      <c r="AS37" s="78">
        <f t="shared" si="8"/>
        <v>25.455077960136634</v>
      </c>
      <c r="AT37" s="78">
        <f t="shared" si="9"/>
        <v>2.7755964403614488</v>
      </c>
      <c r="AU37" s="91">
        <f t="shared" si="10"/>
        <v>3.2598395764133903</v>
      </c>
    </row>
    <row r="38" spans="1:47" ht="14.45" customHeight="1" x14ac:dyDescent="0.15">
      <c r="A38" s="208"/>
      <c r="B38" s="205" t="s">
        <v>93</v>
      </c>
      <c r="C38" s="72">
        <v>2292</v>
      </c>
      <c r="D38" s="72">
        <v>16</v>
      </c>
      <c r="E38" s="72">
        <v>767</v>
      </c>
      <c r="F38" s="126">
        <v>3</v>
      </c>
      <c r="G38" s="74" t="s">
        <v>93</v>
      </c>
      <c r="H38" s="72">
        <v>4296437</v>
      </c>
      <c r="I38" s="72">
        <v>25619</v>
      </c>
      <c r="J38" s="75">
        <v>65</v>
      </c>
      <c r="K38" s="72">
        <v>93592</v>
      </c>
      <c r="L38" s="76">
        <v>2236330</v>
      </c>
      <c r="M38" s="179"/>
      <c r="N38" s="54"/>
      <c r="O38" s="77">
        <f t="shared" si="26"/>
        <v>0.53183823529411767</v>
      </c>
      <c r="P38" s="78">
        <f t="shared" si="27"/>
        <v>1.011915005096083</v>
      </c>
      <c r="Q38" s="79">
        <f t="shared" si="13"/>
        <v>6.9808027923211171E-3</v>
      </c>
      <c r="R38" s="80">
        <f t="shared" si="14"/>
        <v>6.8986058682451081E-3</v>
      </c>
      <c r="S38" s="81">
        <f t="shared" si="15"/>
        <v>3.9113428943937422E-3</v>
      </c>
      <c r="T38" s="82">
        <f t="shared" si="28"/>
        <v>3.3944876695311599E-2</v>
      </c>
      <c r="U38" s="83">
        <f t="shared" si="29"/>
        <v>91225.997164399101</v>
      </c>
      <c r="V38" s="83">
        <f t="shared" si="30"/>
        <v>448881.30794753035</v>
      </c>
      <c r="W38" s="84">
        <f>SUM(V38:V$42)</f>
        <v>2142647.0113692768</v>
      </c>
      <c r="X38" s="85">
        <f t="shared" si="0"/>
        <v>447125.57923326362</v>
      </c>
      <c r="Y38" s="83">
        <f>SUM(X38:X$42)</f>
        <v>1862960.30769221</v>
      </c>
      <c r="Z38" s="83">
        <f t="shared" si="1"/>
        <v>1755.7287142667421</v>
      </c>
      <c r="AA38" s="84">
        <f>SUM(Z38:Z$42)</f>
        <v>279686.70367706643</v>
      </c>
      <c r="AB38" s="77">
        <f t="shared" si="2"/>
        <v>23.48724133437528</v>
      </c>
      <c r="AC38" s="78">
        <f t="shared" si="3"/>
        <v>20.421375107963513</v>
      </c>
      <c r="AD38" s="86">
        <f t="shared" si="16"/>
        <v>86.94667380147088</v>
      </c>
      <c r="AE38" s="78">
        <f t="shared" si="4"/>
        <v>3.0658662264117624</v>
      </c>
      <c r="AF38" s="87">
        <f t="shared" si="17"/>
        <v>13.053326198529092</v>
      </c>
      <c r="AH38" s="88">
        <f t="shared" si="31"/>
        <v>6.9571344482064675E-5</v>
      </c>
      <c r="AI38" s="89">
        <f t="shared" si="18"/>
        <v>5.0795883848190578E-6</v>
      </c>
      <c r="AJ38" s="89">
        <f t="shared" si="32"/>
        <v>269129341.21827286</v>
      </c>
      <c r="AK38" s="89">
        <f>SUM(AJ38:AJ$42)/U38/U38</f>
        <v>8.7929012070515303E-2</v>
      </c>
      <c r="AL38" s="89">
        <f t="shared" si="33"/>
        <v>196982419.00272617</v>
      </c>
      <c r="AM38" s="89">
        <f>SUM(AL38:AL$42)/U38/U38</f>
        <v>6.7234607248593314E-2</v>
      </c>
      <c r="AN38" s="89">
        <f t="shared" si="34"/>
        <v>6815374.78049496</v>
      </c>
      <c r="AO38" s="90">
        <f>SUM(AN38:AN$42)/U38/U38</f>
        <v>1.5435512608281477E-2</v>
      </c>
      <c r="AP38" s="77">
        <f t="shared" si="5"/>
        <v>22.906045934556861</v>
      </c>
      <c r="AQ38" s="78">
        <f t="shared" si="6"/>
        <v>24.0684367341937</v>
      </c>
      <c r="AR38" s="78">
        <f t="shared" si="7"/>
        <v>19.913154223695464</v>
      </c>
      <c r="AS38" s="78">
        <f t="shared" si="8"/>
        <v>20.929595992231562</v>
      </c>
      <c r="AT38" s="78">
        <f t="shared" si="9"/>
        <v>2.8223563390642994</v>
      </c>
      <c r="AU38" s="91">
        <f t="shared" si="10"/>
        <v>3.3093761137592255</v>
      </c>
    </row>
    <row r="39" spans="1:47" ht="14.45" customHeight="1" x14ac:dyDescent="0.15">
      <c r="A39" s="208"/>
      <c r="B39" s="205" t="s">
        <v>95</v>
      </c>
      <c r="C39" s="72">
        <v>2835</v>
      </c>
      <c r="D39" s="72">
        <v>33</v>
      </c>
      <c r="E39" s="72">
        <v>924</v>
      </c>
      <c r="F39" s="126">
        <v>24</v>
      </c>
      <c r="G39" s="74" t="s">
        <v>95</v>
      </c>
      <c r="H39" s="72">
        <v>3752050</v>
      </c>
      <c r="I39" s="72">
        <v>36778</v>
      </c>
      <c r="J39" s="75">
        <v>70</v>
      </c>
      <c r="K39" s="72">
        <v>90872</v>
      </c>
      <c r="L39" s="76">
        <v>1774737</v>
      </c>
      <c r="M39" s="179"/>
      <c r="N39" s="54"/>
      <c r="O39" s="77">
        <f t="shared" si="26"/>
        <v>0.54497136311569305</v>
      </c>
      <c r="P39" s="78">
        <f t="shared" si="27"/>
        <v>0.99801629707031625</v>
      </c>
      <c r="Q39" s="79">
        <f t="shared" si="13"/>
        <v>1.164021164021164E-2</v>
      </c>
      <c r="R39" s="80">
        <f t="shared" si="14"/>
        <v>1.1663348258321594E-2</v>
      </c>
      <c r="S39" s="81">
        <f t="shared" si="15"/>
        <v>2.5974025974025976E-2</v>
      </c>
      <c r="T39" s="82">
        <f t="shared" si="28"/>
        <v>5.6809262778005569E-2</v>
      </c>
      <c r="U39" s="83">
        <f t="shared" si="29"/>
        <v>88129.341939246719</v>
      </c>
      <c r="V39" s="83">
        <f t="shared" si="30"/>
        <v>429256.06213526893</v>
      </c>
      <c r="W39" s="84">
        <f>SUM(V39:V$42)</f>
        <v>1693765.7034217464</v>
      </c>
      <c r="X39" s="85">
        <f t="shared" si="0"/>
        <v>418106.55402785935</v>
      </c>
      <c r="Y39" s="83">
        <f>SUM(X39:X$42)</f>
        <v>1415834.7284589463</v>
      </c>
      <c r="Z39" s="83">
        <f t="shared" si="1"/>
        <v>11149.508107409583</v>
      </c>
      <c r="AA39" s="84">
        <f>SUM(Z39:Z$42)</f>
        <v>277930.97496279969</v>
      </c>
      <c r="AB39" s="77">
        <f t="shared" si="2"/>
        <v>19.21908942187914</v>
      </c>
      <c r="AC39" s="78">
        <f t="shared" si="3"/>
        <v>16.065418137752275</v>
      </c>
      <c r="AD39" s="86">
        <f t="shared" si="16"/>
        <v>83.590943280919944</v>
      </c>
      <c r="AE39" s="78">
        <f t="shared" si="4"/>
        <v>3.1536712841268639</v>
      </c>
      <c r="AF39" s="87">
        <f t="shared" si="17"/>
        <v>16.409056719080059</v>
      </c>
      <c r="AH39" s="88">
        <f t="shared" si="31"/>
        <v>9.2240976937115065E-5</v>
      </c>
      <c r="AI39" s="89">
        <f t="shared" si="18"/>
        <v>2.7380277000786365E-5</v>
      </c>
      <c r="AJ39" s="89">
        <f t="shared" si="32"/>
        <v>219093818.23898041</v>
      </c>
      <c r="AK39" s="89">
        <f>SUM(AJ39:AJ$42)/U39/U39</f>
        <v>5.9565469240836805E-2</v>
      </c>
      <c r="AL39" s="89">
        <f t="shared" si="33"/>
        <v>149892287.43177575</v>
      </c>
      <c r="AM39" s="89">
        <f>SUM(AL39:AL$42)/U39/U39</f>
        <v>4.6680376458354843E-2</v>
      </c>
      <c r="AN39" s="89">
        <f t="shared" si="34"/>
        <v>12699024.899279695</v>
      </c>
      <c r="AO39" s="90">
        <f>SUM(AN39:AN$42)/U39/U39</f>
        <v>1.5661801257337141E-2</v>
      </c>
      <c r="AP39" s="77">
        <f t="shared" si="5"/>
        <v>18.740731076456381</v>
      </c>
      <c r="AQ39" s="78">
        <f t="shared" si="6"/>
        <v>19.697447767301899</v>
      </c>
      <c r="AR39" s="78">
        <f t="shared" si="7"/>
        <v>15.641947555300062</v>
      </c>
      <c r="AS39" s="78">
        <f t="shared" si="8"/>
        <v>16.488888720204486</v>
      </c>
      <c r="AT39" s="78">
        <f t="shared" si="9"/>
        <v>2.9083829319570427</v>
      </c>
      <c r="AU39" s="91">
        <f t="shared" si="10"/>
        <v>3.3989596362966852</v>
      </c>
    </row>
    <row r="40" spans="1:47" ht="14.45" customHeight="1" x14ac:dyDescent="0.15">
      <c r="A40" s="208"/>
      <c r="B40" s="205" t="s">
        <v>97</v>
      </c>
      <c r="C40" s="72">
        <v>3062</v>
      </c>
      <c r="D40" s="72">
        <v>45</v>
      </c>
      <c r="E40" s="72">
        <v>1019</v>
      </c>
      <c r="F40" s="126">
        <v>51</v>
      </c>
      <c r="G40" s="74" t="s">
        <v>97</v>
      </c>
      <c r="H40" s="72">
        <v>3379056</v>
      </c>
      <c r="I40" s="72">
        <v>60415</v>
      </c>
      <c r="J40" s="75">
        <v>75</v>
      </c>
      <c r="K40" s="72">
        <v>86507</v>
      </c>
      <c r="L40" s="76">
        <v>1330308</v>
      </c>
      <c r="M40" s="179"/>
      <c r="N40" s="54"/>
      <c r="O40" s="77">
        <f t="shared" si="26"/>
        <v>0.54519639065817416</v>
      </c>
      <c r="P40" s="78">
        <f t="shared" si="27"/>
        <v>0.985536928225339</v>
      </c>
      <c r="Q40" s="79">
        <f t="shared" si="13"/>
        <v>1.4696276943174396E-2</v>
      </c>
      <c r="R40" s="80">
        <f t="shared" si="14"/>
        <v>1.4911949539666718E-2</v>
      </c>
      <c r="S40" s="81">
        <f t="shared" si="15"/>
        <v>5.0049067713444556E-2</v>
      </c>
      <c r="T40" s="82">
        <f t="shared" si="28"/>
        <v>7.2114347131977063E-2</v>
      </c>
      <c r="U40" s="83">
        <f t="shared" si="29"/>
        <v>83122.778994567343</v>
      </c>
      <c r="V40" s="83">
        <f t="shared" si="30"/>
        <v>401982.64640337654</v>
      </c>
      <c r="W40" s="84">
        <f>SUM(V40:V$42)</f>
        <v>1264509.6412864774</v>
      </c>
      <c r="X40" s="85">
        <f t="shared" si="0"/>
        <v>381863.78971390432</v>
      </c>
      <c r="Y40" s="83">
        <f>SUM(X40:X$42)</f>
        <v>997728.17443108722</v>
      </c>
      <c r="Z40" s="83">
        <f t="shared" si="1"/>
        <v>20118.856689472232</v>
      </c>
      <c r="AA40" s="84">
        <f>SUM(Z40:Z$42)</f>
        <v>266781.46685539011</v>
      </c>
      <c r="AB40" s="77">
        <f t="shared" si="2"/>
        <v>15.212552522686014</v>
      </c>
      <c r="AC40" s="78">
        <f t="shared" si="3"/>
        <v>12.003065663821173</v>
      </c>
      <c r="AD40" s="86">
        <f t="shared" si="16"/>
        <v>78.902377795714216</v>
      </c>
      <c r="AE40" s="78">
        <f t="shared" si="4"/>
        <v>3.2094868588648384</v>
      </c>
      <c r="AF40" s="87">
        <f t="shared" si="17"/>
        <v>21.097622204285763</v>
      </c>
      <c r="AH40" s="88">
        <f t="shared" si="31"/>
        <v>1.0723222022049064E-4</v>
      </c>
      <c r="AI40" s="89">
        <f t="shared" si="18"/>
        <v>4.6657662938625711E-5</v>
      </c>
      <c r="AJ40" s="89">
        <f t="shared" si="32"/>
        <v>134172292.20635575</v>
      </c>
      <c r="AK40" s="89">
        <f>SUM(AJ40:AJ$42)/U40/U40</f>
        <v>3.5247381612824709E-2</v>
      </c>
      <c r="AL40" s="89">
        <f t="shared" si="33"/>
        <v>83796511.264596581</v>
      </c>
      <c r="AM40" s="89">
        <f>SUM(AL40:AL$42)/U40/U40</f>
        <v>3.0778950491653655E-2</v>
      </c>
      <c r="AN40" s="89">
        <f t="shared" si="34"/>
        <v>15666163.470740309</v>
      </c>
      <c r="AO40" s="90">
        <f>SUM(AN40:AN$42)/U40/U40</f>
        <v>1.576733306619937E-2</v>
      </c>
      <c r="AP40" s="77">
        <f t="shared" si="5"/>
        <v>14.844576516397796</v>
      </c>
      <c r="AQ40" s="78">
        <f t="shared" si="6"/>
        <v>15.580528528974233</v>
      </c>
      <c r="AR40" s="78">
        <f t="shared" si="7"/>
        <v>11.659204621816214</v>
      </c>
      <c r="AS40" s="78">
        <f t="shared" si="8"/>
        <v>12.346926705826133</v>
      </c>
      <c r="AT40" s="78">
        <f t="shared" si="9"/>
        <v>2.963373497368329</v>
      </c>
      <c r="AU40" s="91">
        <f t="shared" si="10"/>
        <v>3.4556002203613478</v>
      </c>
    </row>
    <row r="41" spans="1:47" ht="14.45" customHeight="1" x14ac:dyDescent="0.15">
      <c r="A41" s="208"/>
      <c r="B41" s="205" t="s">
        <v>99</v>
      </c>
      <c r="C41" s="72">
        <v>2564</v>
      </c>
      <c r="D41" s="72">
        <v>64</v>
      </c>
      <c r="E41" s="72">
        <v>869</v>
      </c>
      <c r="F41" s="126">
        <v>109</v>
      </c>
      <c r="G41" s="74" t="s">
        <v>99</v>
      </c>
      <c r="H41" s="72">
        <v>2663083</v>
      </c>
      <c r="I41" s="72">
        <v>91456</v>
      </c>
      <c r="J41" s="75">
        <v>80</v>
      </c>
      <c r="K41" s="72">
        <v>78971</v>
      </c>
      <c r="L41" s="76">
        <v>914910</v>
      </c>
      <c r="M41" s="179"/>
      <c r="N41" s="54"/>
      <c r="O41" s="77">
        <f>IF(K41&lt;0.5,0.5,((L41-L42)-5*K42)/5/(K41-K42))</f>
        <v>0.5416790548470386</v>
      </c>
      <c r="P41" s="78">
        <f>IF(H41&lt;0.5,1,(I41/H41)/((K41-K42)/(L41-L42)))</f>
        <v>0.98226453147566195</v>
      </c>
      <c r="Q41" s="79">
        <f t="shared" si="13"/>
        <v>2.4960998439937598E-2</v>
      </c>
      <c r="R41" s="80">
        <f t="shared" si="14"/>
        <v>2.5411686607922757E-2</v>
      </c>
      <c r="S41" s="81">
        <f t="shared" si="15"/>
        <v>0.12543153049482164</v>
      </c>
      <c r="T41" s="82">
        <f>5*R41/(1+5*(1-O41)*R41)</f>
        <v>0.12006653361704528</v>
      </c>
      <c r="U41" s="83">
        <f t="shared" si="29"/>
        <v>77128.434055578502</v>
      </c>
      <c r="V41" s="83">
        <f>5*U41*((1-T41)+O41*T41)</f>
        <v>364420.6645251544</v>
      </c>
      <c r="W41" s="84">
        <f>SUM(V41:V$42)</f>
        <v>862526.99488310074</v>
      </c>
      <c r="X41" s="85">
        <f t="shared" si="0"/>
        <v>318710.82282982429</v>
      </c>
      <c r="Y41" s="83">
        <f>SUM(X41:X$42)</f>
        <v>615864.38471718295</v>
      </c>
      <c r="Z41" s="83">
        <f t="shared" si="1"/>
        <v>45709.841695330069</v>
      </c>
      <c r="AA41" s="84">
        <f>SUM(Z41:Z$42)</f>
        <v>246662.61016591787</v>
      </c>
      <c r="AB41" s="77">
        <f t="shared" si="2"/>
        <v>11.182996328715381</v>
      </c>
      <c r="AC41" s="78">
        <f t="shared" si="3"/>
        <v>7.9849201174419422</v>
      </c>
      <c r="AD41" s="86">
        <f t="shared" si="16"/>
        <v>71.402331564202441</v>
      </c>
      <c r="AE41" s="78">
        <f t="shared" si="4"/>
        <v>3.19807621127344</v>
      </c>
      <c r="AF41" s="87">
        <f t="shared" si="17"/>
        <v>28.597668435797573</v>
      </c>
      <c r="AH41" s="88">
        <f>IF(D41=0,0,T41*T41*(1-T41)/D41)</f>
        <v>1.9820463513503425E-4</v>
      </c>
      <c r="AI41" s="89">
        <f t="shared" si="18"/>
        <v>1.2623528383492319E-4</v>
      </c>
      <c r="AJ41" s="89">
        <f>U41*U41*((1-O41)*5+AB42)^2*AH41</f>
        <v>109365838.98798743</v>
      </c>
      <c r="AK41" s="89">
        <f>SUM(AJ41:AJ$42)/U41/U41</f>
        <v>1.8384535479826419E-2</v>
      </c>
      <c r="AL41" s="89">
        <f>U41*U41*((1-O41)*5*(1-S41)+AC42)^2*AH41+V41*V41*AI41</f>
        <v>64796824.045431659</v>
      </c>
      <c r="AM41" s="89">
        <f>SUM(AL41:AL$42)/U41/U41</f>
        <v>2.1662782247437975E-2</v>
      </c>
      <c r="AN41" s="89">
        <f>U41*U41*((1-O41)*5*S41+AE42)^2*AH41+V41*V41*AI41</f>
        <v>29205956.625123546</v>
      </c>
      <c r="AO41" s="90">
        <f>SUM(AN41:AN$42)/U41/U41</f>
        <v>1.5679912542407668E-2</v>
      </c>
      <c r="AP41" s="77">
        <f t="shared" si="5"/>
        <v>10.917240742698265</v>
      </c>
      <c r="AQ41" s="78">
        <f t="shared" si="6"/>
        <v>11.448751914732497</v>
      </c>
      <c r="AR41" s="78">
        <f t="shared" si="7"/>
        <v>7.6964417919445873</v>
      </c>
      <c r="AS41" s="78">
        <f t="shared" si="8"/>
        <v>8.2733984429392962</v>
      </c>
      <c r="AT41" s="78">
        <f t="shared" si="9"/>
        <v>2.952646074527943</v>
      </c>
      <c r="AU41" s="91">
        <f t="shared" si="10"/>
        <v>3.443506348018937</v>
      </c>
    </row>
    <row r="42" spans="1:47" ht="14.45" customHeight="1" thickBot="1" x14ac:dyDescent="0.2">
      <c r="A42" s="209"/>
      <c r="B42" s="210" t="s">
        <v>101</v>
      </c>
      <c r="C42" s="131">
        <v>2824</v>
      </c>
      <c r="D42" s="131">
        <v>338</v>
      </c>
      <c r="E42" s="131">
        <v>932</v>
      </c>
      <c r="F42" s="180">
        <v>376</v>
      </c>
      <c r="G42" s="133" t="s">
        <v>101</v>
      </c>
      <c r="H42" s="131">
        <v>2761968</v>
      </c>
      <c r="I42" s="131">
        <v>292332</v>
      </c>
      <c r="J42" s="134">
        <v>85</v>
      </c>
      <c r="K42" s="131">
        <v>66190</v>
      </c>
      <c r="L42" s="135">
        <v>549344</v>
      </c>
      <c r="M42" s="179"/>
      <c r="N42" s="54"/>
      <c r="O42" s="136">
        <v>1</v>
      </c>
      <c r="P42" s="137">
        <f>IF(H42&lt;0.5,1,(I42/H42)/(K42/L42))</f>
        <v>0.87843517867442611</v>
      </c>
      <c r="Q42" s="138">
        <f t="shared" si="13"/>
        <v>0.11968838526912182</v>
      </c>
      <c r="R42" s="139">
        <f t="shared" si="14"/>
        <v>0.13625181251248802</v>
      </c>
      <c r="S42" s="140">
        <f t="shared" si="15"/>
        <v>0.40343347639484978</v>
      </c>
      <c r="T42" s="136">
        <v>1</v>
      </c>
      <c r="U42" s="141">
        <f>U41*(1-T41)</f>
        <v>67867.890335214324</v>
      </c>
      <c r="V42" s="141">
        <f>U42/R42</f>
        <v>498106.33035794634</v>
      </c>
      <c r="W42" s="142">
        <f>SUM(V42:V$42)</f>
        <v>498106.33035794634</v>
      </c>
      <c r="X42" s="136">
        <f t="shared" si="0"/>
        <v>297153.56188735861</v>
      </c>
      <c r="Y42" s="141">
        <f>SUM(X42:X$42)</f>
        <v>297153.56188735861</v>
      </c>
      <c r="Z42" s="141">
        <f t="shared" si="1"/>
        <v>200952.76847058779</v>
      </c>
      <c r="AA42" s="142">
        <f>SUM(Z42:Z$42)</f>
        <v>200952.76847058779</v>
      </c>
      <c r="AB42" s="143">
        <f t="shared" si="2"/>
        <v>7.3393519070312996</v>
      </c>
      <c r="AC42" s="137">
        <f t="shared" si="3"/>
        <v>4.3784116526924928</v>
      </c>
      <c r="AD42" s="144">
        <f t="shared" si="16"/>
        <v>59.656652360515025</v>
      </c>
      <c r="AE42" s="137">
        <f t="shared" si="4"/>
        <v>2.9609402543388073</v>
      </c>
      <c r="AF42" s="145">
        <f t="shared" si="17"/>
        <v>40.343347639484975</v>
      </c>
      <c r="AH42" s="146">
        <f>0</f>
        <v>0</v>
      </c>
      <c r="AI42" s="147">
        <f t="shared" si="18"/>
        <v>2.5823487823907292E-4</v>
      </c>
      <c r="AJ42" s="147">
        <v>0</v>
      </c>
      <c r="AK42" s="147">
        <f>(1-R42)/R42/R42/D42</f>
        <v>0.1376530606751854</v>
      </c>
      <c r="AL42" s="147">
        <f>V42*V42*AI42</f>
        <v>64070634.036653265</v>
      </c>
      <c r="AM42" s="147">
        <f>(1-S42)*(1-S42)*(1-R42)/R42/R42/D42+AI42/R42/R42</f>
        <v>6.2899672627230924E-2</v>
      </c>
      <c r="AN42" s="147">
        <f>V42*V42*AI42</f>
        <v>64070634.036653265</v>
      </c>
      <c r="AO42" s="148">
        <f>S42*S42*(1-R42)/R42/R42/D42+AI42/R42/R42</f>
        <v>3.6314317561207989E-2</v>
      </c>
      <c r="AP42" s="143">
        <f t="shared" si="5"/>
        <v>6.6121600493418775</v>
      </c>
      <c r="AQ42" s="137">
        <f t="shared" si="6"/>
        <v>8.0665437647207217</v>
      </c>
      <c r="AR42" s="137">
        <f t="shared" si="7"/>
        <v>3.8868474327122646</v>
      </c>
      <c r="AS42" s="137">
        <f t="shared" si="8"/>
        <v>4.8699758726727209</v>
      </c>
      <c r="AT42" s="137">
        <f t="shared" si="9"/>
        <v>2.5874364627340412</v>
      </c>
      <c r="AU42" s="149">
        <f t="shared" si="10"/>
        <v>3.3344440459435734</v>
      </c>
    </row>
    <row r="43" spans="1:47" ht="14.45" customHeight="1" thickTop="1" x14ac:dyDescent="0.15">
      <c r="G43" s="150"/>
      <c r="H43" s="150"/>
      <c r="I43" s="150"/>
      <c r="J43" s="150"/>
      <c r="K43" s="150"/>
      <c r="L43" s="150"/>
    </row>
    <row r="44" spans="1:47" ht="14.45" customHeight="1" thickBot="1" x14ac:dyDescent="0.2">
      <c r="A44" s="1" t="s">
        <v>103</v>
      </c>
      <c r="G44" s="150"/>
      <c r="H44" s="150"/>
      <c r="I44" s="150"/>
      <c r="J44" s="229" t="s">
        <v>104</v>
      </c>
      <c r="K44" s="230"/>
      <c r="L44" s="230"/>
      <c r="M44" s="230"/>
    </row>
    <row r="45" spans="1:47" ht="14.45" customHeight="1" thickTop="1" x14ac:dyDescent="0.15">
      <c r="A45" s="212" t="s">
        <v>18</v>
      </c>
      <c r="B45" s="214" t="s">
        <v>105</v>
      </c>
      <c r="C45" s="216" t="s">
        <v>35</v>
      </c>
      <c r="D45" s="217"/>
      <c r="E45" s="217"/>
      <c r="F45" s="218" t="s">
        <v>106</v>
      </c>
      <c r="G45" s="217"/>
      <c r="H45" s="217"/>
      <c r="I45" s="217"/>
      <c r="J45" s="218" t="s">
        <v>107</v>
      </c>
      <c r="K45" s="217"/>
      <c r="L45" s="217"/>
      <c r="M45" s="219"/>
    </row>
    <row r="46" spans="1:47" ht="14.45" customHeight="1" x14ac:dyDescent="0.15">
      <c r="A46" s="213"/>
      <c r="B46" s="215"/>
      <c r="C46" s="20" t="s">
        <v>108</v>
      </c>
      <c r="D46" s="220" t="s">
        <v>17</v>
      </c>
      <c r="E46" s="221"/>
      <c r="F46" s="22" t="s">
        <v>108</v>
      </c>
      <c r="G46" s="220" t="s">
        <v>17</v>
      </c>
      <c r="H46" s="222"/>
      <c r="I46" s="151" t="s">
        <v>216</v>
      </c>
      <c r="J46" s="22" t="s">
        <v>108</v>
      </c>
      <c r="K46" s="220" t="s">
        <v>17</v>
      </c>
      <c r="L46" s="222"/>
      <c r="M46" s="152" t="s">
        <v>152</v>
      </c>
    </row>
    <row r="47" spans="1:47" ht="14.45" customHeight="1" x14ac:dyDescent="0.15">
      <c r="A47" s="46" t="s">
        <v>65</v>
      </c>
      <c r="B47" s="47">
        <v>0</v>
      </c>
      <c r="C47" s="153">
        <f>AB7</f>
        <v>78.601633705961689</v>
      </c>
      <c r="D47" s="153">
        <f t="shared" ref="D47:E82" si="35">AP7</f>
        <v>77.069390083307283</v>
      </c>
      <c r="E47" s="154">
        <f t="shared" si="35"/>
        <v>80.133877328616094</v>
      </c>
      <c r="F47" s="155">
        <f>AC7</f>
        <v>77.231285766357175</v>
      </c>
      <c r="G47" s="153">
        <f t="shared" ref="G47:H82" si="36">AR7</f>
        <v>75.765523675853942</v>
      </c>
      <c r="H47" s="153">
        <f t="shared" si="36"/>
        <v>78.697047856860408</v>
      </c>
      <c r="I47" s="156">
        <f t="shared" ref="I47:J82" si="37">AD7</f>
        <v>98.256591021083864</v>
      </c>
      <c r="J47" s="155">
        <f t="shared" si="37"/>
        <v>1.370347939604516</v>
      </c>
      <c r="K47" s="153">
        <f t="shared" ref="K47:L82" si="38">AT7</f>
        <v>1.1840254849293725</v>
      </c>
      <c r="L47" s="153">
        <f t="shared" si="38"/>
        <v>1.5566703942796594</v>
      </c>
      <c r="M47" s="157">
        <f>AF7</f>
        <v>1.7434089789161462</v>
      </c>
    </row>
    <row r="48" spans="1:47" ht="14.45" customHeight="1" x14ac:dyDescent="0.15">
      <c r="A48" s="46"/>
      <c r="B48" s="70">
        <v>5</v>
      </c>
      <c r="C48" s="158">
        <f>AB8</f>
        <v>73.921243490190335</v>
      </c>
      <c r="D48" s="158">
        <f t="shared" si="35"/>
        <v>72.516579455127513</v>
      </c>
      <c r="E48" s="159">
        <f t="shared" si="35"/>
        <v>75.325907525253157</v>
      </c>
      <c r="F48" s="160">
        <f>AC8</f>
        <v>72.545261492577382</v>
      </c>
      <c r="G48" s="158">
        <f t="shared" si="36"/>
        <v>71.208887166140457</v>
      </c>
      <c r="H48" s="158">
        <f t="shared" si="36"/>
        <v>73.881635819014306</v>
      </c>
      <c r="I48" s="161">
        <f t="shared" si="37"/>
        <v>98.138583805350137</v>
      </c>
      <c r="J48" s="160">
        <f t="shared" si="37"/>
        <v>1.3759819976129493</v>
      </c>
      <c r="K48" s="158">
        <f t="shared" si="38"/>
        <v>1.1892210170628488</v>
      </c>
      <c r="L48" s="158">
        <f t="shared" si="38"/>
        <v>1.5627429781630497</v>
      </c>
      <c r="M48" s="162">
        <f>AF8</f>
        <v>1.8614161946498478</v>
      </c>
    </row>
    <row r="49" spans="1:13" ht="14.45" customHeight="1" x14ac:dyDescent="0.15">
      <c r="A49" s="46"/>
      <c r="B49" s="70">
        <v>10</v>
      </c>
      <c r="C49" s="158">
        <f t="shared" ref="C49:C62" si="39">AB9</f>
        <v>68.921243490190335</v>
      </c>
      <c r="D49" s="158">
        <f t="shared" si="35"/>
        <v>67.516579455127513</v>
      </c>
      <c r="E49" s="159">
        <f t="shared" si="35"/>
        <v>70.325907525253157</v>
      </c>
      <c r="F49" s="160">
        <f t="shared" ref="F49:F62" si="40">AC9</f>
        <v>67.545261492577396</v>
      </c>
      <c r="G49" s="158">
        <f t="shared" si="36"/>
        <v>66.208887166140471</v>
      </c>
      <c r="H49" s="158">
        <f t="shared" si="36"/>
        <v>68.881635819014321</v>
      </c>
      <c r="I49" s="161">
        <f t="shared" si="37"/>
        <v>98.003544440098807</v>
      </c>
      <c r="J49" s="160">
        <f t="shared" si="37"/>
        <v>1.3759819976129493</v>
      </c>
      <c r="K49" s="158">
        <f t="shared" si="38"/>
        <v>1.1892210170628488</v>
      </c>
      <c r="L49" s="158">
        <f t="shared" si="38"/>
        <v>1.5627429781630497</v>
      </c>
      <c r="M49" s="162">
        <f t="shared" ref="M49:M62" si="41">AF9</f>
        <v>1.9964555599012006</v>
      </c>
    </row>
    <row r="50" spans="1:13" ht="14.45" customHeight="1" x14ac:dyDescent="0.15">
      <c r="A50" s="46"/>
      <c r="B50" s="70">
        <v>15</v>
      </c>
      <c r="C50" s="158">
        <f t="shared" si="39"/>
        <v>63.921243490190335</v>
      </c>
      <c r="D50" s="158">
        <f t="shared" si="35"/>
        <v>62.516579455127506</v>
      </c>
      <c r="E50" s="159">
        <f t="shared" si="35"/>
        <v>65.325907525253157</v>
      </c>
      <c r="F50" s="160">
        <f t="shared" si="40"/>
        <v>62.545261492577389</v>
      </c>
      <c r="G50" s="158">
        <f t="shared" si="36"/>
        <v>61.208887166140464</v>
      </c>
      <c r="H50" s="158">
        <f t="shared" si="36"/>
        <v>63.881635819014313</v>
      </c>
      <c r="I50" s="161">
        <f t="shared" si="37"/>
        <v>97.847379177121113</v>
      </c>
      <c r="J50" s="160">
        <f t="shared" si="37"/>
        <v>1.3759819976129493</v>
      </c>
      <c r="K50" s="158">
        <f t="shared" si="38"/>
        <v>1.1892210170628488</v>
      </c>
      <c r="L50" s="158">
        <f t="shared" si="38"/>
        <v>1.5627429781630497</v>
      </c>
      <c r="M50" s="162">
        <f t="shared" si="41"/>
        <v>2.1526208228788821</v>
      </c>
    </row>
    <row r="51" spans="1:13" ht="14.45" customHeight="1" x14ac:dyDescent="0.15">
      <c r="A51" s="46"/>
      <c r="B51" s="70">
        <v>20</v>
      </c>
      <c r="C51" s="158">
        <f t="shared" si="39"/>
        <v>58.921243490190335</v>
      </c>
      <c r="D51" s="158">
        <f t="shared" si="35"/>
        <v>57.516579455127506</v>
      </c>
      <c r="E51" s="159">
        <f t="shared" si="35"/>
        <v>60.325907525253164</v>
      </c>
      <c r="F51" s="160">
        <f t="shared" si="40"/>
        <v>57.545261492577389</v>
      </c>
      <c r="G51" s="158">
        <f t="shared" si="36"/>
        <v>56.208887166140464</v>
      </c>
      <c r="H51" s="158">
        <f t="shared" si="36"/>
        <v>58.881635819014313</v>
      </c>
      <c r="I51" s="161">
        <f t="shared" si="37"/>
        <v>97.664709846386671</v>
      </c>
      <c r="J51" s="160">
        <f t="shared" si="37"/>
        <v>1.3759819976129493</v>
      </c>
      <c r="K51" s="158">
        <f t="shared" si="38"/>
        <v>1.1892210170628488</v>
      </c>
      <c r="L51" s="158">
        <f t="shared" si="38"/>
        <v>1.5627429781630497</v>
      </c>
      <c r="M51" s="162">
        <f t="shared" si="41"/>
        <v>2.3352901536133288</v>
      </c>
    </row>
    <row r="52" spans="1:13" ht="14.45" customHeight="1" x14ac:dyDescent="0.15">
      <c r="A52" s="46"/>
      <c r="B52" s="70">
        <v>25</v>
      </c>
      <c r="C52" s="158">
        <f t="shared" si="39"/>
        <v>54.181952078298025</v>
      </c>
      <c r="D52" s="158">
        <f t="shared" si="35"/>
        <v>52.867009966302852</v>
      </c>
      <c r="E52" s="159">
        <f t="shared" si="35"/>
        <v>55.496894190293197</v>
      </c>
      <c r="F52" s="160">
        <f t="shared" si="40"/>
        <v>52.79960032299411</v>
      </c>
      <c r="G52" s="158">
        <f t="shared" si="36"/>
        <v>51.553481318614921</v>
      </c>
      <c r="H52" s="158">
        <f t="shared" si="36"/>
        <v>54.045719327373298</v>
      </c>
      <c r="I52" s="161">
        <f t="shared" si="37"/>
        <v>97.448685951170077</v>
      </c>
      <c r="J52" s="160">
        <f t="shared" si="37"/>
        <v>1.3823517553039124</v>
      </c>
      <c r="K52" s="158">
        <f t="shared" si="38"/>
        <v>1.1951439712098211</v>
      </c>
      <c r="L52" s="158">
        <f t="shared" si="38"/>
        <v>1.5695595393980037</v>
      </c>
      <c r="M52" s="162">
        <f t="shared" si="41"/>
        <v>2.5513140488299202</v>
      </c>
    </row>
    <row r="53" spans="1:13" ht="14.45" customHeight="1" x14ac:dyDescent="0.15">
      <c r="A53" s="46"/>
      <c r="B53" s="70">
        <v>30</v>
      </c>
      <c r="C53" s="158">
        <f t="shared" si="39"/>
        <v>49.181952078298025</v>
      </c>
      <c r="D53" s="158">
        <f t="shared" si="35"/>
        <v>47.867009966302852</v>
      </c>
      <c r="E53" s="159">
        <f t="shared" si="35"/>
        <v>50.496894190293197</v>
      </c>
      <c r="F53" s="160">
        <f t="shared" si="40"/>
        <v>47.799600322994102</v>
      </c>
      <c r="G53" s="158">
        <f t="shared" si="36"/>
        <v>46.553481318614914</v>
      </c>
      <c r="H53" s="158">
        <f t="shared" si="36"/>
        <v>49.045719327373291</v>
      </c>
      <c r="I53" s="161">
        <f t="shared" si="37"/>
        <v>97.18931092221959</v>
      </c>
      <c r="J53" s="160">
        <f t="shared" si="37"/>
        <v>1.3823517553039124</v>
      </c>
      <c r="K53" s="158">
        <f t="shared" si="38"/>
        <v>1.1951439712098211</v>
      </c>
      <c r="L53" s="158">
        <f t="shared" si="38"/>
        <v>1.5695595393980037</v>
      </c>
      <c r="M53" s="162">
        <f t="shared" si="41"/>
        <v>2.8106890777803986</v>
      </c>
    </row>
    <row r="54" spans="1:13" ht="14.45" customHeight="1" x14ac:dyDescent="0.15">
      <c r="A54" s="46"/>
      <c r="B54" s="70">
        <v>35</v>
      </c>
      <c r="C54" s="158">
        <f t="shared" si="39"/>
        <v>44.524445040989249</v>
      </c>
      <c r="D54" s="158">
        <f t="shared" si="35"/>
        <v>43.288478135054348</v>
      </c>
      <c r="E54" s="159">
        <f t="shared" si="35"/>
        <v>45.760411946924151</v>
      </c>
      <c r="F54" s="160">
        <f t="shared" si="40"/>
        <v>43.131933301692584</v>
      </c>
      <c r="G54" s="158">
        <f t="shared" si="36"/>
        <v>41.964877279168455</v>
      </c>
      <c r="H54" s="158">
        <f t="shared" si="36"/>
        <v>44.298989324216713</v>
      </c>
      <c r="I54" s="161">
        <f t="shared" si="37"/>
        <v>96.872478167858773</v>
      </c>
      <c r="J54" s="160">
        <f t="shared" si="37"/>
        <v>1.3925117392966684</v>
      </c>
      <c r="K54" s="158">
        <f t="shared" si="38"/>
        <v>1.2044583233566999</v>
      </c>
      <c r="L54" s="158">
        <f t="shared" si="38"/>
        <v>1.5805651552366369</v>
      </c>
      <c r="M54" s="162">
        <f t="shared" si="41"/>
        <v>3.1275218321412446</v>
      </c>
    </row>
    <row r="55" spans="1:13" ht="14.45" customHeight="1" x14ac:dyDescent="0.15">
      <c r="A55" s="46"/>
      <c r="B55" s="70">
        <v>40</v>
      </c>
      <c r="C55" s="158">
        <f t="shared" si="39"/>
        <v>39.99419644117139</v>
      </c>
      <c r="D55" s="158">
        <f t="shared" si="35"/>
        <v>38.864437937909621</v>
      </c>
      <c r="E55" s="159">
        <f t="shared" si="35"/>
        <v>41.123954944433159</v>
      </c>
      <c r="F55" s="160">
        <f t="shared" si="40"/>
        <v>38.586056152607632</v>
      </c>
      <c r="G55" s="158">
        <f t="shared" si="36"/>
        <v>37.525057164252097</v>
      </c>
      <c r="H55" s="158">
        <f t="shared" si="36"/>
        <v>39.647055140963168</v>
      </c>
      <c r="I55" s="161">
        <f t="shared" si="37"/>
        <v>96.479138440410892</v>
      </c>
      <c r="J55" s="160">
        <f t="shared" si="37"/>
        <v>1.4081402885637546</v>
      </c>
      <c r="K55" s="158">
        <f t="shared" si="38"/>
        <v>1.218809727624707</v>
      </c>
      <c r="L55" s="158">
        <f t="shared" si="38"/>
        <v>1.5974708495028023</v>
      </c>
      <c r="M55" s="162">
        <f t="shared" si="41"/>
        <v>3.5208615595890982</v>
      </c>
    </row>
    <row r="56" spans="1:13" ht="14.45" customHeight="1" x14ac:dyDescent="0.15">
      <c r="A56" s="46"/>
      <c r="B56" s="70">
        <v>45</v>
      </c>
      <c r="C56" s="158">
        <f t="shared" si="39"/>
        <v>35.410683506700877</v>
      </c>
      <c r="D56" s="158">
        <f t="shared" si="35"/>
        <v>34.371262970691326</v>
      </c>
      <c r="E56" s="159">
        <f t="shared" si="35"/>
        <v>36.450104042710429</v>
      </c>
      <c r="F56" s="160">
        <f t="shared" si="40"/>
        <v>33.986830951188153</v>
      </c>
      <c r="G56" s="158">
        <f t="shared" si="36"/>
        <v>33.01574594159338</v>
      </c>
      <c r="H56" s="158">
        <f t="shared" si="36"/>
        <v>34.957915960782927</v>
      </c>
      <c r="I56" s="161">
        <f t="shared" si="37"/>
        <v>95.979031143967376</v>
      </c>
      <c r="J56" s="160">
        <f t="shared" si="37"/>
        <v>1.4238525555127204</v>
      </c>
      <c r="K56" s="158">
        <f t="shared" si="38"/>
        <v>1.2332461087089377</v>
      </c>
      <c r="L56" s="158">
        <f t="shared" si="38"/>
        <v>1.6144590023165031</v>
      </c>
      <c r="M56" s="162">
        <f t="shared" si="41"/>
        <v>4.0209688560326153</v>
      </c>
    </row>
    <row r="57" spans="1:13" ht="14.45" customHeight="1" x14ac:dyDescent="0.15">
      <c r="A57" s="46"/>
      <c r="B57" s="70">
        <v>50</v>
      </c>
      <c r="C57" s="158">
        <f t="shared" si="39"/>
        <v>31.018106333729843</v>
      </c>
      <c r="D57" s="158">
        <f t="shared" si="35"/>
        <v>30.079884144086819</v>
      </c>
      <c r="E57" s="159">
        <f t="shared" si="35"/>
        <v>31.956328523372868</v>
      </c>
      <c r="F57" s="160">
        <f t="shared" si="40"/>
        <v>29.585856599207975</v>
      </c>
      <c r="G57" s="158">
        <f t="shared" si="36"/>
        <v>28.71553951615688</v>
      </c>
      <c r="H57" s="158">
        <f t="shared" si="36"/>
        <v>30.45617368225907</v>
      </c>
      <c r="I57" s="161">
        <f t="shared" si="37"/>
        <v>95.382536512345368</v>
      </c>
      <c r="J57" s="160">
        <f t="shared" si="37"/>
        <v>1.432249734521867</v>
      </c>
      <c r="K57" s="158">
        <f t="shared" si="38"/>
        <v>1.2408857994920606</v>
      </c>
      <c r="L57" s="158">
        <f t="shared" si="38"/>
        <v>1.6236136695516734</v>
      </c>
      <c r="M57" s="162">
        <f t="shared" si="41"/>
        <v>4.6174634876546401</v>
      </c>
    </row>
    <row r="58" spans="1:13" ht="14.45" customHeight="1" x14ac:dyDescent="0.15">
      <c r="A58" s="46"/>
      <c r="B58" s="70">
        <v>55</v>
      </c>
      <c r="C58" s="158">
        <f t="shared" si="39"/>
        <v>26.965701578364058</v>
      </c>
      <c r="D58" s="158">
        <f t="shared" si="35"/>
        <v>26.137753494735048</v>
      </c>
      <c r="E58" s="159">
        <f t="shared" si="35"/>
        <v>27.793649661993069</v>
      </c>
      <c r="F58" s="160">
        <f t="shared" si="40"/>
        <v>25.499624493754595</v>
      </c>
      <c r="G58" s="158">
        <f t="shared" si="36"/>
        <v>24.738752986897701</v>
      </c>
      <c r="H58" s="158">
        <f t="shared" si="36"/>
        <v>26.260496000611489</v>
      </c>
      <c r="I58" s="161">
        <f t="shared" si="37"/>
        <v>94.563178412588485</v>
      </c>
      <c r="J58" s="160">
        <f t="shared" si="37"/>
        <v>1.4660770846094604</v>
      </c>
      <c r="K58" s="158">
        <f t="shared" si="38"/>
        <v>1.2709179135380448</v>
      </c>
      <c r="L58" s="158">
        <f t="shared" si="38"/>
        <v>1.661236255680876</v>
      </c>
      <c r="M58" s="162">
        <f t="shared" si="41"/>
        <v>5.4368215874114982</v>
      </c>
    </row>
    <row r="59" spans="1:13" ht="14.45" customHeight="1" x14ac:dyDescent="0.15">
      <c r="A59" s="46"/>
      <c r="B59" s="70">
        <v>60</v>
      </c>
      <c r="C59" s="158">
        <f t="shared" si="39"/>
        <v>22.612437673657247</v>
      </c>
      <c r="D59" s="158">
        <f t="shared" si="35"/>
        <v>21.825422782008062</v>
      </c>
      <c r="E59" s="159">
        <f t="shared" si="35"/>
        <v>23.399452565306433</v>
      </c>
      <c r="F59" s="160">
        <f t="shared" si="40"/>
        <v>21.122398339151715</v>
      </c>
      <c r="G59" s="158">
        <f t="shared" si="36"/>
        <v>20.40213014440317</v>
      </c>
      <c r="H59" s="158">
        <f t="shared" si="36"/>
        <v>21.84266653390026</v>
      </c>
      <c r="I59" s="161">
        <f t="shared" si="37"/>
        <v>93.410532044312149</v>
      </c>
      <c r="J59" s="160">
        <f t="shared" si="37"/>
        <v>1.4900393345055329</v>
      </c>
      <c r="K59" s="158">
        <f t="shared" si="38"/>
        <v>1.291341883053241</v>
      </c>
      <c r="L59" s="158">
        <f t="shared" si="38"/>
        <v>1.6887367859578248</v>
      </c>
      <c r="M59" s="162">
        <f t="shared" si="41"/>
        <v>6.5894679556878568</v>
      </c>
    </row>
    <row r="60" spans="1:13" ht="14.45" customHeight="1" x14ac:dyDescent="0.15">
      <c r="A60" s="46"/>
      <c r="B60" s="70">
        <v>65</v>
      </c>
      <c r="C60" s="158">
        <f t="shared" si="39"/>
        <v>18.620385448387346</v>
      </c>
      <c r="D60" s="158">
        <f t="shared" si="35"/>
        <v>17.899614559750965</v>
      </c>
      <c r="E60" s="159">
        <f t="shared" si="35"/>
        <v>19.341156337023726</v>
      </c>
      <c r="F60" s="160">
        <f t="shared" si="40"/>
        <v>17.11346119174873</v>
      </c>
      <c r="G60" s="158">
        <f t="shared" si="36"/>
        <v>16.4574850846099</v>
      </c>
      <c r="H60" s="158">
        <f t="shared" si="36"/>
        <v>17.76943729888756</v>
      </c>
      <c r="I60" s="161">
        <f t="shared" si="37"/>
        <v>91.907126408228436</v>
      </c>
      <c r="J60" s="160">
        <f t="shared" si="37"/>
        <v>1.5069242566386172</v>
      </c>
      <c r="K60" s="158">
        <f t="shared" si="38"/>
        <v>1.3034589682382549</v>
      </c>
      <c r="L60" s="158">
        <f t="shared" si="38"/>
        <v>1.7103895450389794</v>
      </c>
      <c r="M60" s="162">
        <f t="shared" si="41"/>
        <v>8.0928735917715784</v>
      </c>
    </row>
    <row r="61" spans="1:13" ht="14.45" customHeight="1" x14ac:dyDescent="0.15">
      <c r="A61" s="46"/>
      <c r="B61" s="70">
        <v>70</v>
      </c>
      <c r="C61" s="158">
        <f t="shared" si="39"/>
        <v>15.137916399304457</v>
      </c>
      <c r="D61" s="158">
        <f t="shared" si="35"/>
        <v>14.549635826745655</v>
      </c>
      <c r="E61" s="159">
        <f t="shared" si="35"/>
        <v>15.726196971863258</v>
      </c>
      <c r="F61" s="160">
        <f t="shared" si="40"/>
        <v>13.593092360541602</v>
      </c>
      <c r="G61" s="158">
        <f t="shared" si="36"/>
        <v>13.060187102267914</v>
      </c>
      <c r="H61" s="158">
        <f t="shared" si="36"/>
        <v>14.12599761881529</v>
      </c>
      <c r="I61" s="161">
        <f t="shared" si="37"/>
        <v>89.795002178543967</v>
      </c>
      <c r="J61" s="160">
        <f t="shared" si="37"/>
        <v>1.5448240387628547</v>
      </c>
      <c r="K61" s="158">
        <f t="shared" si="38"/>
        <v>1.3347323310611825</v>
      </c>
      <c r="L61" s="158">
        <f t="shared" si="38"/>
        <v>1.7549157464645269</v>
      </c>
      <c r="M61" s="162">
        <f t="shared" si="41"/>
        <v>10.204997821456029</v>
      </c>
    </row>
    <row r="62" spans="1:13" ht="14.45" customHeight="1" x14ac:dyDescent="0.15">
      <c r="A62" s="46"/>
      <c r="B62" s="70">
        <v>75</v>
      </c>
      <c r="C62" s="158">
        <f t="shared" si="39"/>
        <v>11.482034322067717</v>
      </c>
      <c r="D62" s="158">
        <f t="shared" si="35"/>
        <v>10.990507383595396</v>
      </c>
      <c r="E62" s="159">
        <f t="shared" si="35"/>
        <v>11.973561260540038</v>
      </c>
      <c r="F62" s="160">
        <f t="shared" si="40"/>
        <v>9.9541501546626208</v>
      </c>
      <c r="G62" s="158">
        <f t="shared" si="36"/>
        <v>9.5065346963179014</v>
      </c>
      <c r="H62" s="158">
        <f t="shared" si="36"/>
        <v>10.40176561300734</v>
      </c>
      <c r="I62" s="161">
        <f t="shared" si="37"/>
        <v>86.693262495578821</v>
      </c>
      <c r="J62" s="160">
        <f t="shared" si="37"/>
        <v>1.5278841674050923</v>
      </c>
      <c r="K62" s="158">
        <f t="shared" si="38"/>
        <v>1.3122803414094204</v>
      </c>
      <c r="L62" s="158">
        <f t="shared" si="38"/>
        <v>1.7434879934007641</v>
      </c>
      <c r="M62" s="162">
        <f t="shared" si="41"/>
        <v>13.306737504421138</v>
      </c>
    </row>
    <row r="63" spans="1:13" ht="14.45" customHeight="1" x14ac:dyDescent="0.15">
      <c r="A63" s="46"/>
      <c r="B63" s="70">
        <v>80</v>
      </c>
      <c r="C63" s="158">
        <f>AB23</f>
        <v>8.2323352153248024</v>
      </c>
      <c r="D63" s="158">
        <f t="shared" si="35"/>
        <v>7.8246161444638815</v>
      </c>
      <c r="E63" s="159">
        <f t="shared" si="35"/>
        <v>8.6400542861857232</v>
      </c>
      <c r="F63" s="160">
        <f>AC23</f>
        <v>6.7824059885000034</v>
      </c>
      <c r="G63" s="158">
        <f t="shared" si="36"/>
        <v>6.398308842525398</v>
      </c>
      <c r="H63" s="158">
        <f t="shared" si="36"/>
        <v>7.1665031344746088</v>
      </c>
      <c r="I63" s="161">
        <f t="shared" si="37"/>
        <v>82.387388403162916</v>
      </c>
      <c r="J63" s="160">
        <f t="shared" si="37"/>
        <v>1.4499292268247985</v>
      </c>
      <c r="K63" s="158">
        <f t="shared" si="38"/>
        <v>1.221516610001987</v>
      </c>
      <c r="L63" s="158">
        <f t="shared" si="38"/>
        <v>1.6783418436476101</v>
      </c>
      <c r="M63" s="162">
        <f>AF23</f>
        <v>17.612611596837073</v>
      </c>
    </row>
    <row r="64" spans="1:13" ht="14.45" customHeight="1" x14ac:dyDescent="0.15">
      <c r="A64" s="22"/>
      <c r="B64" s="93">
        <v>85</v>
      </c>
      <c r="C64" s="163">
        <f>AB24</f>
        <v>6.099813562155032</v>
      </c>
      <c r="D64" s="163">
        <f t="shared" si="35"/>
        <v>5.2589062103018351</v>
      </c>
      <c r="E64" s="164">
        <f t="shared" si="35"/>
        <v>6.9407209140082289</v>
      </c>
      <c r="F64" s="165">
        <f>AC24</f>
        <v>4.5152251228242557</v>
      </c>
      <c r="G64" s="163">
        <f t="shared" si="36"/>
        <v>3.8338797171285606</v>
      </c>
      <c r="H64" s="163">
        <f t="shared" si="36"/>
        <v>5.1965705285199508</v>
      </c>
      <c r="I64" s="166">
        <f t="shared" si="37"/>
        <v>74.022346368715091</v>
      </c>
      <c r="J64" s="165">
        <f t="shared" si="37"/>
        <v>1.5845884393307763</v>
      </c>
      <c r="K64" s="163">
        <f t="shared" si="38"/>
        <v>1.2317493194010685</v>
      </c>
      <c r="L64" s="163">
        <f t="shared" si="38"/>
        <v>1.9374275592604842</v>
      </c>
      <c r="M64" s="167">
        <f>AF24</f>
        <v>25.977653631284912</v>
      </c>
    </row>
    <row r="65" spans="1:13" ht="14.45" customHeight="1" x14ac:dyDescent="0.15">
      <c r="A65" s="46" t="s">
        <v>102</v>
      </c>
      <c r="B65" s="168">
        <v>0</v>
      </c>
      <c r="C65" s="169">
        <f>AB25</f>
        <v>85.086068922668474</v>
      </c>
      <c r="D65" s="169">
        <f t="shared" si="35"/>
        <v>83.686037096506851</v>
      </c>
      <c r="E65" s="170">
        <f t="shared" si="35"/>
        <v>86.486100748830097</v>
      </c>
      <c r="F65" s="171">
        <f>AC25</f>
        <v>82.249219761161584</v>
      </c>
      <c r="G65" s="169">
        <f t="shared" si="36"/>
        <v>80.945036877315729</v>
      </c>
      <c r="H65" s="169">
        <f t="shared" si="36"/>
        <v>83.553402645007438</v>
      </c>
      <c r="I65" s="172">
        <f t="shared" si="37"/>
        <v>96.665906419903834</v>
      </c>
      <c r="J65" s="171">
        <f t="shared" si="37"/>
        <v>2.8368491615068825</v>
      </c>
      <c r="K65" s="169">
        <f t="shared" si="38"/>
        <v>2.5974541244607856</v>
      </c>
      <c r="L65" s="169">
        <f t="shared" si="38"/>
        <v>3.0762441985529794</v>
      </c>
      <c r="M65" s="173">
        <f>AF25</f>
        <v>3.3340935800961589</v>
      </c>
    </row>
    <row r="66" spans="1:13" ht="14.45" customHeight="1" x14ac:dyDescent="0.15">
      <c r="A66" s="125"/>
      <c r="B66" s="70">
        <v>5</v>
      </c>
      <c r="C66" s="158">
        <f>AB26</f>
        <v>80.452682702198686</v>
      </c>
      <c r="D66" s="158">
        <f t="shared" si="35"/>
        <v>79.244952948803416</v>
      </c>
      <c r="E66" s="159">
        <f t="shared" si="35"/>
        <v>81.660412455593956</v>
      </c>
      <c r="F66" s="160">
        <f>AC26</f>
        <v>77.603484106766459</v>
      </c>
      <c r="G66" s="158">
        <f t="shared" si="36"/>
        <v>76.493753540957073</v>
      </c>
      <c r="H66" s="158">
        <f t="shared" si="36"/>
        <v>78.713214672575845</v>
      </c>
      <c r="I66" s="161">
        <f t="shared" si="37"/>
        <v>96.458541219838821</v>
      </c>
      <c r="J66" s="160">
        <f t="shared" si="37"/>
        <v>2.8491985954322079</v>
      </c>
      <c r="K66" s="158">
        <f t="shared" si="38"/>
        <v>2.6099882093778928</v>
      </c>
      <c r="L66" s="158">
        <f t="shared" si="38"/>
        <v>3.088408981486523</v>
      </c>
      <c r="M66" s="162">
        <f>AF26</f>
        <v>3.5414587801611526</v>
      </c>
    </row>
    <row r="67" spans="1:13" ht="14.45" customHeight="1" x14ac:dyDescent="0.15">
      <c r="A67" s="125"/>
      <c r="B67" s="70">
        <v>10</v>
      </c>
      <c r="C67" s="158">
        <f t="shared" ref="C67:C80" si="42">AB27</f>
        <v>75.452682702198672</v>
      </c>
      <c r="D67" s="158">
        <f t="shared" si="35"/>
        <v>74.244952948803402</v>
      </c>
      <c r="E67" s="159">
        <f t="shared" si="35"/>
        <v>76.660412455593942</v>
      </c>
      <c r="F67" s="160">
        <f t="shared" ref="F67:F80" si="43">AC27</f>
        <v>72.603484106766459</v>
      </c>
      <c r="G67" s="158">
        <f t="shared" si="36"/>
        <v>71.493753540957073</v>
      </c>
      <c r="H67" s="158">
        <f t="shared" si="36"/>
        <v>73.713214672575845</v>
      </c>
      <c r="I67" s="161">
        <f t="shared" si="37"/>
        <v>96.223860446847723</v>
      </c>
      <c r="J67" s="160">
        <f t="shared" si="37"/>
        <v>2.8491985954322079</v>
      </c>
      <c r="K67" s="158">
        <f t="shared" si="38"/>
        <v>2.6099882093778928</v>
      </c>
      <c r="L67" s="158">
        <f t="shared" si="38"/>
        <v>3.088408981486523</v>
      </c>
      <c r="M67" s="162">
        <f t="shared" ref="M67:M80" si="44">AF27</f>
        <v>3.7761395531522739</v>
      </c>
    </row>
    <row r="68" spans="1:13" ht="14.45" customHeight="1" x14ac:dyDescent="0.15">
      <c r="A68" s="125"/>
      <c r="B68" s="70">
        <v>15</v>
      </c>
      <c r="C68" s="158">
        <f t="shared" si="42"/>
        <v>70.452682702198672</v>
      </c>
      <c r="D68" s="158">
        <f t="shared" si="35"/>
        <v>69.244952948803402</v>
      </c>
      <c r="E68" s="159">
        <f t="shared" si="35"/>
        <v>71.660412455593942</v>
      </c>
      <c r="F68" s="160">
        <f t="shared" si="43"/>
        <v>67.603484106766459</v>
      </c>
      <c r="G68" s="158">
        <f t="shared" si="36"/>
        <v>66.493753540957073</v>
      </c>
      <c r="H68" s="158">
        <f t="shared" si="36"/>
        <v>68.713214672575845</v>
      </c>
      <c r="I68" s="161">
        <f t="shared" si="37"/>
        <v>95.955869264090794</v>
      </c>
      <c r="J68" s="160">
        <f t="shared" si="37"/>
        <v>2.8491985954322079</v>
      </c>
      <c r="K68" s="158">
        <f t="shared" si="38"/>
        <v>2.6099882093778928</v>
      </c>
      <c r="L68" s="158">
        <f t="shared" si="38"/>
        <v>3.088408981486523</v>
      </c>
      <c r="M68" s="162">
        <f t="shared" si="44"/>
        <v>4.04413073590921</v>
      </c>
    </row>
    <row r="69" spans="1:13" ht="14.45" customHeight="1" x14ac:dyDescent="0.15">
      <c r="A69" s="125"/>
      <c r="B69" s="70">
        <v>20</v>
      </c>
      <c r="C69" s="158">
        <f t="shared" si="42"/>
        <v>65.452682702198672</v>
      </c>
      <c r="D69" s="158">
        <f t="shared" si="35"/>
        <v>64.244952948803402</v>
      </c>
      <c r="E69" s="159">
        <f t="shared" si="35"/>
        <v>66.660412455593942</v>
      </c>
      <c r="F69" s="160">
        <f t="shared" si="43"/>
        <v>62.603484106766466</v>
      </c>
      <c r="G69" s="158">
        <f t="shared" si="36"/>
        <v>61.493753540957087</v>
      </c>
      <c r="H69" s="158">
        <f t="shared" si="36"/>
        <v>63.713214672575845</v>
      </c>
      <c r="I69" s="161">
        <f t="shared" si="37"/>
        <v>95.646933818747058</v>
      </c>
      <c r="J69" s="160">
        <f t="shared" si="37"/>
        <v>2.8491985954322079</v>
      </c>
      <c r="K69" s="158">
        <f t="shared" si="38"/>
        <v>2.6099882093778928</v>
      </c>
      <c r="L69" s="158">
        <f t="shared" si="38"/>
        <v>3.088408981486523</v>
      </c>
      <c r="M69" s="162">
        <f t="shared" si="44"/>
        <v>4.353066181252947</v>
      </c>
    </row>
    <row r="70" spans="1:13" ht="14.45" customHeight="1" x14ac:dyDescent="0.15">
      <c r="A70" s="125"/>
      <c r="B70" s="70">
        <v>25</v>
      </c>
      <c r="C70" s="158">
        <f t="shared" si="42"/>
        <v>60.452682702198672</v>
      </c>
      <c r="D70" s="158">
        <f t="shared" si="35"/>
        <v>59.244952948803402</v>
      </c>
      <c r="E70" s="159">
        <f t="shared" si="35"/>
        <v>61.660412455593942</v>
      </c>
      <c r="F70" s="160">
        <f t="shared" si="43"/>
        <v>57.603484106766459</v>
      </c>
      <c r="G70" s="158">
        <f t="shared" si="36"/>
        <v>56.49375354095708</v>
      </c>
      <c r="H70" s="158">
        <f t="shared" si="36"/>
        <v>58.713214672575837</v>
      </c>
      <c r="I70" s="161">
        <f t="shared" si="37"/>
        <v>95.28689469503297</v>
      </c>
      <c r="J70" s="160">
        <f t="shared" si="37"/>
        <v>2.8491985954322079</v>
      </c>
      <c r="K70" s="158">
        <f t="shared" si="38"/>
        <v>2.6099882093778928</v>
      </c>
      <c r="L70" s="158">
        <f t="shared" si="38"/>
        <v>3.088408981486523</v>
      </c>
      <c r="M70" s="162">
        <f t="shared" si="44"/>
        <v>4.7131053049670237</v>
      </c>
    </row>
    <row r="71" spans="1:13" ht="14.45" customHeight="1" x14ac:dyDescent="0.15">
      <c r="A71" s="125"/>
      <c r="B71" s="70">
        <v>30</v>
      </c>
      <c r="C71" s="158">
        <f t="shared" si="42"/>
        <v>55.696755821224151</v>
      </c>
      <c r="D71" s="158">
        <f t="shared" si="35"/>
        <v>54.582693337109248</v>
      </c>
      <c r="E71" s="159">
        <f t="shared" si="35"/>
        <v>56.810818305339055</v>
      </c>
      <c r="F71" s="160">
        <f t="shared" si="43"/>
        <v>52.835529649897353</v>
      </c>
      <c r="G71" s="158">
        <f t="shared" si="36"/>
        <v>51.818575125736551</v>
      </c>
      <c r="H71" s="158">
        <f t="shared" si="36"/>
        <v>53.852484174058155</v>
      </c>
      <c r="I71" s="161">
        <f t="shared" si="37"/>
        <v>94.862849497893947</v>
      </c>
      <c r="J71" s="160">
        <f t="shared" si="37"/>
        <v>2.8612261713268015</v>
      </c>
      <c r="K71" s="158">
        <f t="shared" si="38"/>
        <v>2.6221704119477853</v>
      </c>
      <c r="L71" s="158">
        <f t="shared" si="38"/>
        <v>3.1002819307058176</v>
      </c>
      <c r="M71" s="162">
        <f t="shared" si="44"/>
        <v>5.1371505021060573</v>
      </c>
    </row>
    <row r="72" spans="1:13" ht="14.45" customHeight="1" x14ac:dyDescent="0.15">
      <c r="A72" s="125"/>
      <c r="B72" s="70">
        <v>35</v>
      </c>
      <c r="C72" s="158">
        <f t="shared" si="42"/>
        <v>50.884092946317786</v>
      </c>
      <c r="D72" s="158">
        <f t="shared" si="35"/>
        <v>49.828340764627661</v>
      </c>
      <c r="E72" s="159">
        <f t="shared" si="35"/>
        <v>51.93984512800791</v>
      </c>
      <c r="F72" s="160">
        <f t="shared" si="43"/>
        <v>48.012770040307473</v>
      </c>
      <c r="G72" s="158">
        <f t="shared" si="36"/>
        <v>47.053394266456124</v>
      </c>
      <c r="H72" s="158">
        <f t="shared" si="36"/>
        <v>48.972145814158822</v>
      </c>
      <c r="I72" s="161">
        <f t="shared" si="37"/>
        <v>94.35713060849973</v>
      </c>
      <c r="J72" s="160">
        <f t="shared" si="37"/>
        <v>2.871322906010314</v>
      </c>
      <c r="K72" s="158">
        <f t="shared" si="38"/>
        <v>2.6322440814341603</v>
      </c>
      <c r="L72" s="158">
        <f t="shared" si="38"/>
        <v>3.1104017305864677</v>
      </c>
      <c r="M72" s="162">
        <f t="shared" si="44"/>
        <v>5.6428693915002697</v>
      </c>
    </row>
    <row r="73" spans="1:13" ht="14.45" customHeight="1" x14ac:dyDescent="0.15">
      <c r="A73" s="125"/>
      <c r="B73" s="70">
        <v>40</v>
      </c>
      <c r="C73" s="158">
        <f t="shared" si="42"/>
        <v>46.237483810841425</v>
      </c>
      <c r="D73" s="158">
        <f t="shared" si="35"/>
        <v>45.294418819495178</v>
      </c>
      <c r="E73" s="159">
        <f t="shared" si="35"/>
        <v>47.180548802187673</v>
      </c>
      <c r="F73" s="160">
        <f t="shared" si="43"/>
        <v>43.345119230855083</v>
      </c>
      <c r="G73" s="158">
        <f t="shared" si="36"/>
        <v>42.496460009916149</v>
      </c>
      <c r="H73" s="158">
        <f t="shared" si="36"/>
        <v>44.193778451794017</v>
      </c>
      <c r="I73" s="161">
        <f t="shared" si="37"/>
        <v>93.744545893070068</v>
      </c>
      <c r="J73" s="160">
        <f t="shared" si="37"/>
        <v>2.892364579986352</v>
      </c>
      <c r="K73" s="158">
        <f t="shared" si="38"/>
        <v>2.653318923320874</v>
      </c>
      <c r="L73" s="158">
        <f t="shared" si="38"/>
        <v>3.1314102366518299</v>
      </c>
      <c r="M73" s="162">
        <f t="shared" si="44"/>
        <v>6.2554541069299532</v>
      </c>
    </row>
    <row r="74" spans="1:13" ht="14.45" customHeight="1" x14ac:dyDescent="0.15">
      <c r="A74" s="125"/>
      <c r="B74" s="70">
        <v>45</v>
      </c>
      <c r="C74" s="158">
        <f t="shared" si="42"/>
        <v>41.388500981210072</v>
      </c>
      <c r="D74" s="158">
        <f t="shared" si="35"/>
        <v>40.489816931258545</v>
      </c>
      <c r="E74" s="159">
        <f t="shared" si="35"/>
        <v>42.287185031161599</v>
      </c>
      <c r="F74" s="160">
        <f t="shared" si="43"/>
        <v>38.486108836172356</v>
      </c>
      <c r="G74" s="158">
        <f t="shared" si="36"/>
        <v>37.680753829424205</v>
      </c>
      <c r="H74" s="158">
        <f t="shared" si="36"/>
        <v>39.291463842920507</v>
      </c>
      <c r="I74" s="161">
        <f t="shared" si="37"/>
        <v>92.987443187770026</v>
      </c>
      <c r="J74" s="160">
        <f t="shared" si="37"/>
        <v>2.9023921450377217</v>
      </c>
      <c r="K74" s="158">
        <f t="shared" si="38"/>
        <v>2.66332706861599</v>
      </c>
      <c r="L74" s="158">
        <f t="shared" si="38"/>
        <v>3.1414572214594534</v>
      </c>
      <c r="M74" s="162">
        <f t="shared" si="44"/>
        <v>7.0125568122299864</v>
      </c>
    </row>
    <row r="75" spans="1:13" ht="14.45" customHeight="1" x14ac:dyDescent="0.15">
      <c r="A75" s="125"/>
      <c r="B75" s="70">
        <v>50</v>
      </c>
      <c r="C75" s="158">
        <f t="shared" si="42"/>
        <v>36.815728661151823</v>
      </c>
      <c r="D75" s="158">
        <f t="shared" si="35"/>
        <v>36.010541192660995</v>
      </c>
      <c r="E75" s="159">
        <f t="shared" si="35"/>
        <v>37.620916129642652</v>
      </c>
      <c r="F75" s="160">
        <f t="shared" si="43"/>
        <v>33.889341053475505</v>
      </c>
      <c r="G75" s="158">
        <f t="shared" si="36"/>
        <v>33.174459641521196</v>
      </c>
      <c r="H75" s="158">
        <f t="shared" si="36"/>
        <v>34.604222465429814</v>
      </c>
      <c r="I75" s="161">
        <f t="shared" si="37"/>
        <v>92.051257128140833</v>
      </c>
      <c r="J75" s="160">
        <f t="shared" si="37"/>
        <v>2.92638760767632</v>
      </c>
      <c r="K75" s="158">
        <f t="shared" si="38"/>
        <v>2.687264869298879</v>
      </c>
      <c r="L75" s="158">
        <f t="shared" si="38"/>
        <v>3.165510346053761</v>
      </c>
      <c r="M75" s="162">
        <f t="shared" si="44"/>
        <v>7.9487428718591726</v>
      </c>
    </row>
    <row r="76" spans="1:13" ht="14.45" customHeight="1" x14ac:dyDescent="0.15">
      <c r="A76" s="125"/>
      <c r="B76" s="70">
        <v>55</v>
      </c>
      <c r="C76" s="158">
        <f t="shared" si="42"/>
        <v>32.115043583572287</v>
      </c>
      <c r="D76" s="158">
        <f t="shared" si="35"/>
        <v>31.358118430404637</v>
      </c>
      <c r="E76" s="159">
        <f t="shared" si="35"/>
        <v>32.871968736739937</v>
      </c>
      <c r="F76" s="160">
        <f t="shared" si="43"/>
        <v>29.169571333530158</v>
      </c>
      <c r="G76" s="158">
        <f t="shared" si="36"/>
        <v>28.50077019606351</v>
      </c>
      <c r="H76" s="158">
        <f t="shared" si="36"/>
        <v>29.838372470996806</v>
      </c>
      <c r="I76" s="161">
        <f t="shared" si="37"/>
        <v>90.828372247488346</v>
      </c>
      <c r="J76" s="160">
        <f t="shared" si="37"/>
        <v>2.9454722500421289</v>
      </c>
      <c r="K76" s="158">
        <f t="shared" si="38"/>
        <v>2.7059171017240518</v>
      </c>
      <c r="L76" s="158">
        <f t="shared" si="38"/>
        <v>3.185027398360206</v>
      </c>
      <c r="M76" s="162">
        <f t="shared" si="44"/>
        <v>9.1716277525116539</v>
      </c>
    </row>
    <row r="77" spans="1:13" ht="14.45" customHeight="1" x14ac:dyDescent="0.15">
      <c r="A77" s="125"/>
      <c r="B77" s="70">
        <v>60</v>
      </c>
      <c r="C77" s="158">
        <f t="shared" si="42"/>
        <v>27.896873058764609</v>
      </c>
      <c r="D77" s="158">
        <f t="shared" si="35"/>
        <v>27.239944911007122</v>
      </c>
      <c r="E77" s="159">
        <f t="shared" si="35"/>
        <v>28.553801206522095</v>
      </c>
      <c r="F77" s="160">
        <f t="shared" si="43"/>
        <v>24.879155050377193</v>
      </c>
      <c r="G77" s="158">
        <f t="shared" si="36"/>
        <v>24.303232140617752</v>
      </c>
      <c r="H77" s="158">
        <f t="shared" si="36"/>
        <v>25.455077960136634</v>
      </c>
      <c r="I77" s="161">
        <f t="shared" si="37"/>
        <v>89.182594041882012</v>
      </c>
      <c r="J77" s="160">
        <f t="shared" si="37"/>
        <v>3.0177180083874195</v>
      </c>
      <c r="K77" s="158">
        <f t="shared" si="38"/>
        <v>2.7755964403614488</v>
      </c>
      <c r="L77" s="158">
        <f t="shared" si="38"/>
        <v>3.2598395764133903</v>
      </c>
      <c r="M77" s="162">
        <f t="shared" si="44"/>
        <v>10.817405958118007</v>
      </c>
    </row>
    <row r="78" spans="1:13" ht="14.45" customHeight="1" x14ac:dyDescent="0.15">
      <c r="A78" s="125"/>
      <c r="B78" s="70">
        <v>65</v>
      </c>
      <c r="C78" s="158">
        <f t="shared" si="42"/>
        <v>23.48724133437528</v>
      </c>
      <c r="D78" s="158">
        <f t="shared" si="35"/>
        <v>22.906045934556861</v>
      </c>
      <c r="E78" s="159">
        <f t="shared" si="35"/>
        <v>24.0684367341937</v>
      </c>
      <c r="F78" s="160">
        <f t="shared" si="43"/>
        <v>20.421375107963513</v>
      </c>
      <c r="G78" s="158">
        <f t="shared" si="36"/>
        <v>19.913154223695464</v>
      </c>
      <c r="H78" s="158">
        <f t="shared" si="36"/>
        <v>20.929595992231562</v>
      </c>
      <c r="I78" s="161">
        <f t="shared" si="37"/>
        <v>86.94667380147088</v>
      </c>
      <c r="J78" s="160">
        <f t="shared" si="37"/>
        <v>3.0658662264117624</v>
      </c>
      <c r="K78" s="158">
        <f t="shared" si="38"/>
        <v>2.8223563390642994</v>
      </c>
      <c r="L78" s="158">
        <f t="shared" si="38"/>
        <v>3.3093761137592255</v>
      </c>
      <c r="M78" s="162">
        <f t="shared" si="44"/>
        <v>13.053326198529092</v>
      </c>
    </row>
    <row r="79" spans="1:13" ht="14.45" customHeight="1" x14ac:dyDescent="0.15">
      <c r="A79" s="125"/>
      <c r="B79" s="70">
        <v>70</v>
      </c>
      <c r="C79" s="158">
        <f t="shared" si="42"/>
        <v>19.21908942187914</v>
      </c>
      <c r="D79" s="158">
        <f t="shared" si="35"/>
        <v>18.740731076456381</v>
      </c>
      <c r="E79" s="159">
        <f t="shared" si="35"/>
        <v>19.697447767301899</v>
      </c>
      <c r="F79" s="160">
        <f t="shared" si="43"/>
        <v>16.065418137752275</v>
      </c>
      <c r="G79" s="158">
        <f t="shared" si="36"/>
        <v>15.641947555300062</v>
      </c>
      <c r="H79" s="158">
        <f t="shared" si="36"/>
        <v>16.488888720204486</v>
      </c>
      <c r="I79" s="161">
        <f t="shared" si="37"/>
        <v>83.590943280919944</v>
      </c>
      <c r="J79" s="160">
        <f t="shared" si="37"/>
        <v>3.1536712841268639</v>
      </c>
      <c r="K79" s="158">
        <f t="shared" si="38"/>
        <v>2.9083829319570427</v>
      </c>
      <c r="L79" s="158">
        <f t="shared" si="38"/>
        <v>3.3989596362966852</v>
      </c>
      <c r="M79" s="162">
        <f t="shared" si="44"/>
        <v>16.409056719080059</v>
      </c>
    </row>
    <row r="80" spans="1:13" ht="14.45" customHeight="1" x14ac:dyDescent="0.15">
      <c r="A80" s="125"/>
      <c r="B80" s="70">
        <v>75</v>
      </c>
      <c r="C80" s="158">
        <f t="shared" si="42"/>
        <v>15.212552522686014</v>
      </c>
      <c r="D80" s="158">
        <f t="shared" si="35"/>
        <v>14.844576516397796</v>
      </c>
      <c r="E80" s="159">
        <f t="shared" si="35"/>
        <v>15.580528528974233</v>
      </c>
      <c r="F80" s="160">
        <f t="shared" si="43"/>
        <v>12.003065663821173</v>
      </c>
      <c r="G80" s="158">
        <f t="shared" si="36"/>
        <v>11.659204621816214</v>
      </c>
      <c r="H80" s="158">
        <f t="shared" si="36"/>
        <v>12.346926705826133</v>
      </c>
      <c r="I80" s="161">
        <f t="shared" si="37"/>
        <v>78.902377795714216</v>
      </c>
      <c r="J80" s="160">
        <f t="shared" si="37"/>
        <v>3.2094868588648384</v>
      </c>
      <c r="K80" s="158">
        <f t="shared" si="38"/>
        <v>2.963373497368329</v>
      </c>
      <c r="L80" s="158">
        <f t="shared" si="38"/>
        <v>3.4556002203613478</v>
      </c>
      <c r="M80" s="162">
        <f t="shared" si="44"/>
        <v>21.097622204285763</v>
      </c>
    </row>
    <row r="81" spans="1:13" ht="14.45" customHeight="1" x14ac:dyDescent="0.15">
      <c r="A81" s="125"/>
      <c r="B81" s="70">
        <v>80</v>
      </c>
      <c r="C81" s="158">
        <f>AB41</f>
        <v>11.182996328715381</v>
      </c>
      <c r="D81" s="158">
        <f t="shared" si="35"/>
        <v>10.917240742698265</v>
      </c>
      <c r="E81" s="159">
        <f t="shared" si="35"/>
        <v>11.448751914732497</v>
      </c>
      <c r="F81" s="160">
        <f>AC41</f>
        <v>7.9849201174419422</v>
      </c>
      <c r="G81" s="158">
        <f t="shared" si="36"/>
        <v>7.6964417919445873</v>
      </c>
      <c r="H81" s="158">
        <f t="shared" si="36"/>
        <v>8.2733984429392962</v>
      </c>
      <c r="I81" s="161">
        <f t="shared" si="37"/>
        <v>71.402331564202441</v>
      </c>
      <c r="J81" s="160">
        <f t="shared" si="37"/>
        <v>3.19807621127344</v>
      </c>
      <c r="K81" s="158">
        <f t="shared" si="38"/>
        <v>2.952646074527943</v>
      </c>
      <c r="L81" s="158">
        <f t="shared" si="38"/>
        <v>3.443506348018937</v>
      </c>
      <c r="M81" s="162">
        <f>AF41</f>
        <v>28.597668435797573</v>
      </c>
    </row>
    <row r="82" spans="1:13" ht="14.45" customHeight="1" thickBot="1" x14ac:dyDescent="0.2">
      <c r="A82" s="129"/>
      <c r="B82" s="130">
        <v>85</v>
      </c>
      <c r="C82" s="174">
        <f>AB42</f>
        <v>7.3393519070312996</v>
      </c>
      <c r="D82" s="174">
        <f t="shared" si="35"/>
        <v>6.6121600493418775</v>
      </c>
      <c r="E82" s="175">
        <f t="shared" si="35"/>
        <v>8.0665437647207217</v>
      </c>
      <c r="F82" s="176">
        <f>AC42</f>
        <v>4.3784116526924928</v>
      </c>
      <c r="G82" s="174">
        <f t="shared" si="36"/>
        <v>3.8868474327122646</v>
      </c>
      <c r="H82" s="174">
        <f t="shared" si="36"/>
        <v>4.8699758726727209</v>
      </c>
      <c r="I82" s="177">
        <f t="shared" si="37"/>
        <v>59.656652360515025</v>
      </c>
      <c r="J82" s="176">
        <f t="shared" si="37"/>
        <v>2.9609402543388073</v>
      </c>
      <c r="K82" s="174">
        <f t="shared" si="38"/>
        <v>2.5874364627340412</v>
      </c>
      <c r="L82" s="174">
        <f t="shared" si="38"/>
        <v>3.3344440459435734</v>
      </c>
      <c r="M82" s="178">
        <f>AF42</f>
        <v>40.343347639484975</v>
      </c>
    </row>
    <row r="83" spans="1:13" ht="14.45" customHeight="1" thickTop="1" x14ac:dyDescent="0.15"/>
    <row r="84" spans="1:13" ht="14.45" customHeight="1" x14ac:dyDescent="0.15"/>
  </sheetData>
  <protectedRanges>
    <protectedRange sqref="C7:F42" name="範囲1_1"/>
  </protectedRanges>
  <mergeCells count="30">
    <mergeCell ref="A1:M1"/>
    <mergeCell ref="B4:F4"/>
    <mergeCell ref="G4:L4"/>
    <mergeCell ref="O4:P4"/>
    <mergeCell ref="Q4:S4"/>
    <mergeCell ref="J44:M44"/>
    <mergeCell ref="X4:AA4"/>
    <mergeCell ref="AB4:AF4"/>
    <mergeCell ref="AH4:AO4"/>
    <mergeCell ref="AP4:AU4"/>
    <mergeCell ref="V5:W5"/>
    <mergeCell ref="X5:Y5"/>
    <mergeCell ref="Z5:AA5"/>
    <mergeCell ref="AC5:AD5"/>
    <mergeCell ref="AE5:AF5"/>
    <mergeCell ref="AJ5:AK5"/>
    <mergeCell ref="T4:W4"/>
    <mergeCell ref="AL5:AM5"/>
    <mergeCell ref="AN5:AO5"/>
    <mergeCell ref="AP5:AQ5"/>
    <mergeCell ref="AR5:AS5"/>
    <mergeCell ref="AT5:AU5"/>
    <mergeCell ref="A45:A46"/>
    <mergeCell ref="B45:B46"/>
    <mergeCell ref="C45:E45"/>
    <mergeCell ref="F45:I45"/>
    <mergeCell ref="J45:M45"/>
    <mergeCell ref="D46:E46"/>
    <mergeCell ref="G46:H46"/>
    <mergeCell ref="K46:L46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26</vt:i4>
      </vt:variant>
    </vt:vector>
  </HeadingPairs>
  <TitlesOfParts>
    <vt:vector size="26" baseType="lpstr">
      <vt:lpstr>宮崎市</vt:lpstr>
      <vt:lpstr>都城市</vt:lpstr>
      <vt:lpstr>延岡市</vt:lpstr>
      <vt:lpstr>日南市</vt:lpstr>
      <vt:lpstr>小林市</vt:lpstr>
      <vt:lpstr>日向市</vt:lpstr>
      <vt:lpstr>串間市</vt:lpstr>
      <vt:lpstr>西都市</vt:lpstr>
      <vt:lpstr>えびの市</vt:lpstr>
      <vt:lpstr>三股町</vt:lpstr>
      <vt:lpstr>高原町</vt:lpstr>
      <vt:lpstr>国富町</vt:lpstr>
      <vt:lpstr>綾町</vt:lpstr>
      <vt:lpstr>高鍋町</vt:lpstr>
      <vt:lpstr>新富町</vt:lpstr>
      <vt:lpstr>西米良村</vt:lpstr>
      <vt:lpstr>木城町</vt:lpstr>
      <vt:lpstr>川南町</vt:lpstr>
      <vt:lpstr>都農町</vt:lpstr>
      <vt:lpstr>門川町</vt:lpstr>
      <vt:lpstr>諸塚村</vt:lpstr>
      <vt:lpstr>椎葉村</vt:lpstr>
      <vt:lpstr>美郷町</vt:lpstr>
      <vt:lpstr>高千穂町</vt:lpstr>
      <vt:lpstr>日之影町</vt:lpstr>
      <vt:lpstr>五ヶ瀬町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MIYAKENKOU156</dc:creator>
  <cp:lastModifiedBy>MIYAKENKOU156</cp:lastModifiedBy>
  <dcterms:created xsi:type="dcterms:W3CDTF">2021-12-17T02:01:12Z</dcterms:created>
  <dcterms:modified xsi:type="dcterms:W3CDTF">2021-12-17T02:38:50Z</dcterms:modified>
</cp:coreProperties>
</file>